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D:\Pooja mam data\Desktop\Research Division data\Pooja_workings\Newsletters\Newsletter July - Sep 2023\"/>
    </mc:Choice>
  </mc:AlternateContent>
  <xr:revisionPtr revIDLastSave="0" documentId="13_ncr:1_{9CB8FE1A-7FE3-406A-9BD3-94B18095C646}" xr6:coauthVersionLast="47" xr6:coauthVersionMax="47" xr10:uidLastSave="{00000000-0000-0000-0000-000000000000}"/>
  <bookViews>
    <workbookView xWindow="-120" yWindow="-120" windowWidth="29040" windowHeight="15720" xr2:uid="{00000000-000D-0000-FFFF-FFFF00000000}"/>
  </bookViews>
  <sheets>
    <sheet name="E-Newsletter July - Sep 2023" sheetId="43" r:id="rId1"/>
    <sheet name="Table of Contents" sheetId="44" r:id="rId2"/>
    <sheet name="Table 1" sheetId="49" r:id="rId3"/>
    <sheet name="Table 2" sheetId="3" r:id="rId4"/>
    <sheet name="Table 3" sheetId="4" r:id="rId5"/>
    <sheet name="Table 4" sheetId="5" r:id="rId6"/>
    <sheet name="Table 5" sheetId="9" r:id="rId7"/>
    <sheet name="Table 6" sheetId="53" r:id="rId8"/>
    <sheet name="Table 7" sheetId="7" r:id="rId9"/>
    <sheet name="Table 8" sheetId="50" r:id="rId10"/>
    <sheet name="Table 9" sheetId="11" r:id="rId11"/>
    <sheet name="Table 10" sheetId="8" r:id="rId12"/>
    <sheet name="Table 11" sheetId="51" r:id="rId13"/>
    <sheet name="Table 12" sheetId="13" r:id="rId14"/>
    <sheet name="Table 13" sheetId="6" r:id="rId15"/>
    <sheet name="Table 14" sheetId="14" r:id="rId16"/>
    <sheet name="Table 15" sheetId="42" r:id="rId17"/>
    <sheet name="Table 16" sheetId="15" r:id="rId18"/>
    <sheet name="Table 17" sheetId="16" r:id="rId19"/>
    <sheet name="Table 18" sheetId="17" r:id="rId20"/>
    <sheet name="Table 19" sheetId="18" r:id="rId21"/>
    <sheet name="Table 20" sheetId="19" r:id="rId22"/>
    <sheet name="Table 21" sheetId="20" r:id="rId23"/>
    <sheet name="Table 22" sheetId="21" r:id="rId24"/>
    <sheet name="Table 23" sheetId="22" r:id="rId25"/>
    <sheet name="Table 24" sheetId="54" r:id="rId26"/>
    <sheet name="Table 25" sheetId="57" r:id="rId27"/>
    <sheet name="Table 26" sheetId="23" r:id="rId28"/>
    <sheet name="Table 27" sheetId="24" r:id="rId29"/>
    <sheet name="Table 28" sheetId="25" r:id="rId30"/>
    <sheet name="Table 29" sheetId="26" r:id="rId31"/>
    <sheet name="Table 30" sheetId="28" r:id="rId32"/>
    <sheet name="Table 31" sheetId="29" r:id="rId33"/>
    <sheet name="Table 32" sheetId="30" r:id="rId34"/>
    <sheet name="Table 33" sheetId="31" r:id="rId35"/>
    <sheet name="Table 34" sheetId="32" r:id="rId36"/>
    <sheet name="Table 35" sheetId="33" r:id="rId37"/>
    <sheet name="Table 36" sheetId="34" r:id="rId38"/>
    <sheet name="Table 37" sheetId="35" r:id="rId39"/>
    <sheet name="Table 38" sheetId="36" r:id="rId40"/>
    <sheet name="Table 39" sheetId="37" r:id="rId4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7" i="53" l="1"/>
  <c r="M30" i="53" l="1"/>
  <c r="M31" i="53" s="1"/>
  <c r="M32" i="53" s="1"/>
  <c r="M33" i="53" s="1"/>
  <c r="M34" i="53" s="1"/>
  <c r="M35" i="53" s="1"/>
  <c r="M36" i="53" s="1"/>
  <c r="M37" i="53" s="1"/>
  <c r="Q13" i="8" l="1"/>
  <c r="S33" i="4" l="1"/>
  <c r="S34" i="4" s="1"/>
  <c r="S35" i="4" s="1"/>
  <c r="S36" i="4" s="1"/>
  <c r="S37" i="4" s="1"/>
  <c r="S38" i="4" s="1"/>
  <c r="S39" i="4" s="1"/>
  <c r="S40" i="4" s="1"/>
  <c r="T33" i="4"/>
  <c r="T34" i="4" s="1"/>
  <c r="T35" i="4" s="1"/>
  <c r="T36" i="4" s="1"/>
  <c r="T37" i="4" s="1"/>
  <c r="T38" i="4" s="1"/>
  <c r="T39" i="4" s="1"/>
  <c r="T40" i="4" s="1"/>
  <c r="U33" i="4"/>
  <c r="U34" i="4" s="1"/>
  <c r="U35" i="4" s="1"/>
  <c r="U36" i="4" s="1"/>
  <c r="U37" i="4" s="1"/>
  <c r="U38" i="4" s="1"/>
  <c r="U39" i="4" s="1"/>
  <c r="U40" i="4" s="1"/>
  <c r="R33" i="4"/>
  <c r="R34" i="4" s="1"/>
  <c r="Q6" i="51"/>
  <c r="Q7" i="51"/>
  <c r="Q8" i="51"/>
  <c r="Q9" i="51"/>
  <c r="N14" i="51"/>
  <c r="N15" i="51"/>
  <c r="N16" i="51"/>
  <c r="N17" i="51"/>
  <c r="S52" i="3"/>
  <c r="S51" i="3"/>
  <c r="S53" i="3"/>
  <c r="S50" i="3"/>
  <c r="S49" i="3"/>
  <c r="S48" i="3"/>
  <c r="S47" i="3"/>
  <c r="S46" i="3"/>
  <c r="Z22" i="3"/>
  <c r="Z23" i="3"/>
  <c r="Z24" i="3"/>
  <c r="Z25" i="3"/>
  <c r="Z26" i="3"/>
  <c r="Z21" i="3"/>
  <c r="Z16" i="3"/>
  <c r="R53" i="3"/>
  <c r="R52" i="3"/>
  <c r="R51" i="3"/>
  <c r="R50" i="3"/>
  <c r="R49" i="3"/>
  <c r="R48" i="3"/>
  <c r="R47" i="3"/>
  <c r="R46" i="3"/>
  <c r="Z27" i="3"/>
  <c r="N18" i="51" l="1"/>
  <c r="R35" i="4"/>
  <c r="R36" i="4" s="1"/>
  <c r="R37" i="4" s="1"/>
  <c r="R38" i="4" s="1"/>
  <c r="R39" i="4" s="1"/>
  <c r="R40" i="4" s="1"/>
  <c r="U23" i="49" l="1"/>
  <c r="R18" i="32" l="1"/>
  <c r="D21" i="5" l="1"/>
  <c r="S40" i="3" l="1"/>
  <c r="M18" i="6" l="1"/>
  <c r="N21" i="16"/>
  <c r="N20" i="16"/>
  <c r="N19" i="16"/>
  <c r="D19" i="5"/>
  <c r="D20" i="5"/>
  <c r="D22" i="5"/>
  <c r="F19" i="5"/>
  <c r="E19" i="5"/>
  <c r="P26" i="7"/>
  <c r="P25" i="7"/>
  <c r="P24" i="7"/>
  <c r="P23" i="7"/>
  <c r="P22" i="7"/>
  <c r="P21" i="7"/>
  <c r="M19" i="6"/>
  <c r="M20" i="6"/>
  <c r="M21" i="6"/>
  <c r="F22" i="5"/>
  <c r="F21" i="5"/>
  <c r="F20" i="5"/>
  <c r="E22" i="5"/>
  <c r="E21" i="5"/>
  <c r="E20" i="5"/>
  <c r="U39" i="3"/>
  <c r="U38" i="3"/>
  <c r="U37" i="3"/>
  <c r="U36" i="3"/>
  <c r="U35" i="3"/>
  <c r="U34" i="3"/>
  <c r="U33" i="3"/>
  <c r="U32" i="3"/>
  <c r="T39" i="3"/>
  <c r="T38" i="3"/>
  <c r="T36" i="3"/>
  <c r="T34" i="3"/>
  <c r="T32" i="3"/>
  <c r="R32" i="3"/>
  <c r="R39" i="3"/>
  <c r="R38" i="3"/>
  <c r="R37" i="3"/>
  <c r="R36" i="3"/>
  <c r="R35" i="3"/>
  <c r="R34" i="3"/>
  <c r="R33" i="3"/>
  <c r="N24" i="16"/>
  <c r="N23" i="16"/>
  <c r="N22" i="16"/>
  <c r="M22" i="6" l="1"/>
  <c r="N22" i="6" s="1"/>
  <c r="T40" i="3"/>
  <c r="T49" i="3" s="1"/>
  <c r="U40" i="3"/>
  <c r="U53" i="3" s="1"/>
  <c r="R40" i="3"/>
  <c r="N18" i="6"/>
  <c r="N19" i="6"/>
  <c r="N21" i="6"/>
  <c r="E23" i="5"/>
  <c r="E29" i="5" s="1"/>
  <c r="D23" i="5"/>
  <c r="D29" i="5" s="1"/>
  <c r="F23" i="5"/>
  <c r="F30" i="5" s="1"/>
  <c r="P27" i="7"/>
  <c r="N20" i="6" l="1"/>
  <c r="E30" i="5"/>
  <c r="E28" i="5"/>
  <c r="E27" i="5"/>
  <c r="U46" i="3"/>
  <c r="U48" i="3"/>
  <c r="U50" i="3"/>
  <c r="U52" i="3"/>
  <c r="U47" i="3"/>
  <c r="U49" i="3"/>
  <c r="U51" i="3"/>
  <c r="T53" i="3"/>
  <c r="T50" i="3"/>
  <c r="T52" i="3"/>
  <c r="T47" i="3"/>
  <c r="T46" i="3"/>
  <c r="T51" i="3"/>
  <c r="T48" i="3"/>
  <c r="D28" i="5"/>
  <c r="D27" i="5"/>
  <c r="F27" i="5"/>
  <c r="D30" i="5"/>
  <c r="F29" i="5"/>
  <c r="F28" i="5"/>
  <c r="Q26" i="7"/>
  <c r="Q25" i="7"/>
  <c r="Q24" i="7"/>
  <c r="Q21" i="7"/>
  <c r="Q23" i="7"/>
  <c r="Q22" i="7"/>
</calcChain>
</file>

<file path=xl/sharedStrings.xml><?xml version="1.0" encoding="utf-8"?>
<sst xmlns="http://schemas.openxmlformats.org/spreadsheetml/2006/main" count="1597" uniqueCount="794">
  <si>
    <t>Table 1: Corporate Insolvency Resolution Process</t>
  </si>
  <si>
    <t>(Number)</t>
  </si>
  <si>
    <t xml:space="preserve">Year / Quarter </t>
  </si>
  <si>
    <t>CIRPs at the beginning of the Period</t>
  </si>
  <si>
    <t>Admitted</t>
  </si>
  <si>
    <t>CIRPs at the end of the Period</t>
  </si>
  <si>
    <t>Appeal/Review/ Settled</t>
  </si>
  <si>
    <t>Withdrawal under Section 12A</t>
  </si>
  <si>
    <t>Approval of Resolution Plan</t>
  </si>
  <si>
    <t>Commencement of Liquidation</t>
  </si>
  <si>
    <t>2016 - 17</t>
  </si>
  <si>
    <t>2017 - 18</t>
  </si>
  <si>
    <t>2018 - 19</t>
  </si>
  <si>
    <t xml:space="preserve">Total </t>
  </si>
  <si>
    <t>NA</t>
  </si>
  <si>
    <t>Sector</t>
  </si>
  <si>
    <t>No. of CIRPs</t>
  </si>
  <si>
    <t xml:space="preserve">Closed </t>
  </si>
  <si>
    <t>Ongoing</t>
  </si>
  <si>
    <t>Withdrawal under Section 12 A</t>
  </si>
  <si>
    <t>Total</t>
  </si>
  <si>
    <t>Manufacturing</t>
  </si>
  <si>
    <t>Food, Beverages &amp; Tobacco Products</t>
  </si>
  <si>
    <t xml:space="preserve">Chemicals &amp; Chemical Products </t>
  </si>
  <si>
    <t xml:space="preserve">Electrical Machinery &amp; Apparatus </t>
  </si>
  <si>
    <t>Fabricated Metal Products</t>
  </si>
  <si>
    <t>Machinery &amp; Equipment</t>
  </si>
  <si>
    <t>Textiles, Leather &amp; Apparel Products</t>
  </si>
  <si>
    <t>Wood, Rubber, Plastic &amp; Paper Products</t>
  </si>
  <si>
    <t>Basic Metals</t>
  </si>
  <si>
    <t>Others</t>
  </si>
  <si>
    <t>Real Estate, Renting &amp; Business Activities</t>
  </si>
  <si>
    <t>Real Estate Activities</t>
  </si>
  <si>
    <t>Computer and related activities</t>
  </si>
  <si>
    <t>Research and Development</t>
  </si>
  <si>
    <t>Other Business Activities</t>
  </si>
  <si>
    <t>Construction</t>
  </si>
  <si>
    <t>Wholesale &amp; Retail Trade</t>
  </si>
  <si>
    <t>Hotels &amp; Restaurants</t>
  </si>
  <si>
    <t>Electricity &amp; Others</t>
  </si>
  <si>
    <t>Transport, Storage &amp; Communications</t>
  </si>
  <si>
    <t>Note: The distribution is based on the CIN of CDs and as per National Industrial Classification (NIC 2004).</t>
  </si>
  <si>
    <t>Table 3: Initiation of Corporate Insolvency Resolution Process</t>
  </si>
  <si>
    <t>No. of CIRPs Initiated by</t>
  </si>
  <si>
    <t>Operational Creditors</t>
  </si>
  <si>
    <t>Financial Creditors</t>
  </si>
  <si>
    <t>Corporate Debtors</t>
  </si>
  <si>
    <t>Outcome</t>
  </si>
  <si>
    <t>Description</t>
  </si>
  <si>
    <t>CIRPs initiated by</t>
  </si>
  <si>
    <t>Status of CIRPs</t>
  </si>
  <si>
    <t>Closure by Appeal/Review/Settled</t>
  </si>
  <si>
    <t>Closure by Withdrawal u/s 12A</t>
  </si>
  <si>
    <t xml:space="preserve">Closure by Approval of Resolution Plan </t>
  </si>
  <si>
    <t>Closure by Commencement of Liquidation</t>
  </si>
  <si>
    <t xml:space="preserve">Ongoing </t>
  </si>
  <si>
    <t>CIRPs yielding Resolution Plans</t>
  </si>
  <si>
    <t>Average time taken for Closure of CIRP</t>
  </si>
  <si>
    <t>CIRPs yielding Liquidations</t>
  </si>
  <si>
    <t>Liquidation Value as % of Claims</t>
  </si>
  <si>
    <t>Closed on Appeal / Review / Settled</t>
  </si>
  <si>
    <t>Closed by Withdrawal under section 12A</t>
  </si>
  <si>
    <t xml:space="preserve">Closed by Resolution </t>
  </si>
  <si>
    <t>Closed by Liquidation</t>
  </si>
  <si>
    <t>Ongoing CIRP</t>
  </si>
  <si>
    <t>&gt; 270 days</t>
  </si>
  <si>
    <t>&gt; 180 days ≤ 270 days</t>
  </si>
  <si>
    <t>&gt; 90 days ≤ 180 days</t>
  </si>
  <si>
    <t>≤ 90 days</t>
  </si>
  <si>
    <t>Amount of Claims Admitted* (₹ crore)</t>
  </si>
  <si>
    <t>≤ 01</t>
  </si>
  <si>
    <t>&gt; 01 ≤ 10</t>
  </si>
  <si>
    <t>&gt; 10 ≤ 50</t>
  </si>
  <si>
    <t>&gt; 50 ≤ 100</t>
  </si>
  <si>
    <t>&gt; 100 ≤ 1000</t>
  </si>
  <si>
    <t>&gt; 1000</t>
  </si>
  <si>
    <t xml:space="preserve"> Full settlement with the applicant</t>
  </si>
  <si>
    <t xml:space="preserve"> Full settlement with other creditors</t>
  </si>
  <si>
    <t xml:space="preserve"> Agreement to settle in future</t>
  </si>
  <si>
    <t xml:space="preserve"> Other settlements with creditors</t>
  </si>
  <si>
    <t xml:space="preserve"> Others</t>
  </si>
  <si>
    <t>State of CD at the Commencement of CIRP</t>
  </si>
  <si>
    <t>No. of CIRPs initiated by</t>
  </si>
  <si>
    <t>FC</t>
  </si>
  <si>
    <t>OC</t>
  </si>
  <si>
    <t>CD</t>
  </si>
  <si>
    <t>Either in BIFR or Non-functional or both</t>
  </si>
  <si>
    <t>Resolution Value &gt; Liquidation Value</t>
  </si>
  <si>
    <t>(Amount in ₹ crore)</t>
  </si>
  <si>
    <t>Sl. No.</t>
  </si>
  <si>
    <t>Name of CD</t>
  </si>
  <si>
    <t xml:space="preserve">Defunct  
(Yes/No)
</t>
  </si>
  <si>
    <t>Date of Commencement of CIRP</t>
  </si>
  <si>
    <t>Date of Approval of Resolution Plan</t>
  </si>
  <si>
    <t>CIRP initiated by</t>
  </si>
  <si>
    <t>Liquidation Value</t>
  </si>
  <si>
    <t>Yes</t>
  </si>
  <si>
    <t>No</t>
  </si>
  <si>
    <t>Status of Liquidation</t>
  </si>
  <si>
    <t>Number</t>
  </si>
  <si>
    <t>Initiated</t>
  </si>
  <si>
    <t>Closed by Dissolution</t>
  </si>
  <si>
    <t>Closed by Going Concern Sale</t>
  </si>
  <si>
    <t>Closed by Compromise / Arrangement</t>
  </si>
  <si>
    <t>&gt; One year ≤ Two years</t>
  </si>
  <si>
    <t>&gt; 270 days ≤ 1 year</t>
  </si>
  <si>
    <t xml:space="preserve">&gt; 180 days ≤ 270 days </t>
  </si>
  <si>
    <t xml:space="preserve">&gt; 90 days ≤ 180 days </t>
  </si>
  <si>
    <t xml:space="preserve">≤ 90 days </t>
  </si>
  <si>
    <r>
      <t xml:space="preserve">(Amount in </t>
    </r>
    <r>
      <rPr>
        <i/>
        <sz val="10"/>
        <color theme="1"/>
        <rFont val="Times New Roman"/>
        <family val="1"/>
      </rPr>
      <t>₹</t>
    </r>
    <r>
      <rPr>
        <i/>
        <sz val="10"/>
        <color rgb="FF000000"/>
        <rFont val="Times New Roman"/>
        <family val="1"/>
      </rPr>
      <t xml:space="preserve"> crore)</t>
    </r>
  </si>
  <si>
    <t>Date of Order of Liquidation</t>
  </si>
  <si>
    <t>Amount of Admitted Claims</t>
  </si>
  <si>
    <t>Sale Proceeds</t>
  </si>
  <si>
    <t>Amount Distributed to Stakeholders</t>
  </si>
  <si>
    <t>Table 11: Reasons for Liquidations</t>
  </si>
  <si>
    <t>Circumstance</t>
  </si>
  <si>
    <t xml:space="preserve">Number of Liquidations </t>
  </si>
  <si>
    <t>Where Final Reports Submitted</t>
  </si>
  <si>
    <t>Table 12: Claims in Liquidation Process</t>
  </si>
  <si>
    <r>
      <t xml:space="preserve">(Amount in </t>
    </r>
    <r>
      <rPr>
        <i/>
        <sz val="10"/>
        <color theme="1"/>
        <rFont val="Times New Roman"/>
        <family val="1"/>
      </rPr>
      <t xml:space="preserve">₹ </t>
    </r>
    <r>
      <rPr>
        <i/>
        <sz val="10"/>
        <color rgb="FF000000"/>
        <rFont val="Times New Roman"/>
        <family val="1"/>
      </rPr>
      <t>crore)</t>
    </r>
  </si>
  <si>
    <t>Stakeholders under Section</t>
  </si>
  <si>
    <t>Number of Claimants</t>
  </si>
  <si>
    <t>Amount of claims Admitted</t>
  </si>
  <si>
    <t>Amount Distributed</t>
  </si>
  <si>
    <t>53 (1) (a)</t>
  </si>
  <si>
    <t>53 (1) (b)</t>
  </si>
  <si>
    <t>53 (1) (c)</t>
  </si>
  <si>
    <t>53 (1) (d)</t>
  </si>
  <si>
    <t>53 (1) (e)</t>
  </si>
  <si>
    <t>53 (1) (f)</t>
  </si>
  <si>
    <t>53 (1) (g)</t>
  </si>
  <si>
    <t>53 (1) (h)</t>
  </si>
  <si>
    <t>Total (A)</t>
  </si>
  <si>
    <t>Not Applicable</t>
  </si>
  <si>
    <t>Total (B)</t>
  </si>
  <si>
    <t>Grand Total (A+B)</t>
  </si>
  <si>
    <t>Realisation by all Claimants as a percentage of Liquidation Value</t>
  </si>
  <si>
    <t>Amount Realised</t>
  </si>
  <si>
    <t>Period</t>
  </si>
  <si>
    <t>Liquidations at the beginning</t>
  </si>
  <si>
    <t>Liquidations Commenced</t>
  </si>
  <si>
    <t xml:space="preserve">Liquidation closed by </t>
  </si>
  <si>
    <t>Liquidations at the end of period</t>
  </si>
  <si>
    <t>Withdrawal</t>
  </si>
  <si>
    <t>Final Reports Submitted</t>
  </si>
  <si>
    <t xml:space="preserve">Status </t>
  </si>
  <si>
    <t>No. of Liquidations</t>
  </si>
  <si>
    <t>Closed by withdrawal</t>
  </si>
  <si>
    <t>Final Report Submitted</t>
  </si>
  <si>
    <t>&gt; Two years</t>
  </si>
  <si>
    <t xml:space="preserve">Reason for Voluntary Liquidation </t>
  </si>
  <si>
    <t>No. of Corporate Persons</t>
  </si>
  <si>
    <t>Not carrying business operations</t>
  </si>
  <si>
    <t>Commercially unviable</t>
  </si>
  <si>
    <t>Promoters unable to manage affairs</t>
  </si>
  <si>
    <t>Purpose for which company was formed accomplished / Contract Termination</t>
  </si>
  <si>
    <t>Miscellaneous</t>
  </si>
  <si>
    <t>Details of</t>
  </si>
  <si>
    <t>Assets</t>
  </si>
  <si>
    <t>Outstanding debt</t>
  </si>
  <si>
    <t>Amount paid to creditors</t>
  </si>
  <si>
    <t>Surplus</t>
  </si>
  <si>
    <t>Ongoing Liquidations</t>
  </si>
  <si>
    <t>Name of Corporate Person</t>
  </si>
  <si>
    <t>Date of Commencement</t>
  </si>
  <si>
    <t>Date of Dissolution</t>
  </si>
  <si>
    <t>Realisation of Assets</t>
  </si>
  <si>
    <t>Amount due to Creditors</t>
  </si>
  <si>
    <t>Amount paid to Creditors</t>
  </si>
  <si>
    <t>Liquidation Expenses</t>
  </si>
  <si>
    <t xml:space="preserve">Average time </t>
  </si>
  <si>
    <t>No. of Processes covered</t>
  </si>
  <si>
    <t>Time (In days)</t>
  </si>
  <si>
    <t>Including excluded time</t>
  </si>
  <si>
    <t>Excluding excluded time</t>
  </si>
  <si>
    <t>CIRPs</t>
  </si>
  <si>
    <t>From ICD to approval of resolution plans by AA</t>
  </si>
  <si>
    <t>From ICD to order for Liquidation by AA</t>
  </si>
  <si>
    <t>Liquidations</t>
  </si>
  <si>
    <t>From LCD to submission of final report under Liquidation</t>
  </si>
  <si>
    <t>From LCD to submission of final report under Voluntary Liquidation</t>
  </si>
  <si>
    <t>From LCD to order for dissolution under Liquidation</t>
  </si>
  <si>
    <t>From LCD to order for dissolution under Voluntary Liquidation</t>
  </si>
  <si>
    <r>
      <t xml:space="preserve">(Amount in </t>
    </r>
    <r>
      <rPr>
        <i/>
        <sz val="10"/>
        <color theme="1"/>
        <rFont val="Times New Roman"/>
        <family val="1"/>
      </rPr>
      <t>₹</t>
    </r>
    <r>
      <rPr>
        <i/>
        <sz val="10"/>
        <color rgb="FF000000"/>
        <rFont val="Times New Roman"/>
        <family val="1"/>
      </rPr>
      <t xml:space="preserve"> lakh)</t>
    </r>
  </si>
  <si>
    <t xml:space="preserve">Name of Account </t>
  </si>
  <si>
    <t>Opening Balance</t>
  </si>
  <si>
    <t>Deposit during the period</t>
  </si>
  <si>
    <t>Withdrawn during the period</t>
  </si>
  <si>
    <t>Balance at the end of the period</t>
  </si>
  <si>
    <t xml:space="preserve">Corporate Liquidation Account </t>
  </si>
  <si>
    <t xml:space="preserve">Corporate Voluntary Liquidation Account </t>
  </si>
  <si>
    <t>Applications filed by</t>
  </si>
  <si>
    <t>Adjudicating Authority</t>
  </si>
  <si>
    <t>Debtor
(u/s 94)</t>
  </si>
  <si>
    <t>By Creditor
(u/s 95)</t>
  </si>
  <si>
    <t>Debt Amount</t>
  </si>
  <si>
    <t>NCLT</t>
  </si>
  <si>
    <t>DRT</t>
  </si>
  <si>
    <t>City / Region</t>
  </si>
  <si>
    <t>Registered IPs</t>
  </si>
  <si>
    <t>ICSI IIP</t>
  </si>
  <si>
    <t>IPA ICAI</t>
  </si>
  <si>
    <t>New Delhi</t>
  </si>
  <si>
    <t>Rest of Northern Region</t>
  </si>
  <si>
    <t>Mumbai</t>
  </si>
  <si>
    <t>Rest of Western Region</t>
  </si>
  <si>
    <t>Chennai</t>
  </si>
  <si>
    <t>Rest of Southern Region</t>
  </si>
  <si>
    <t xml:space="preserve">Kolkata </t>
  </si>
  <si>
    <t>Rest of Eastern Region</t>
  </si>
  <si>
    <t>Year / Quarter</t>
  </si>
  <si>
    <t>Registered at the beginning of the period</t>
  </si>
  <si>
    <t>Registered during the period</t>
  </si>
  <si>
    <t>Cancelled during the period on account of</t>
  </si>
  <si>
    <t>Registered at the end of the period</t>
  </si>
  <si>
    <t>Disciplinary Process</t>
  </si>
  <si>
    <t>Death</t>
  </si>
  <si>
    <t>2016 - 17 (Jan - Mar)</t>
  </si>
  <si>
    <t>Eligibility</t>
  </si>
  <si>
    <t>No. of IPs</t>
  </si>
  <si>
    <t>Male</t>
  </si>
  <si>
    <t>Female</t>
  </si>
  <si>
    <t>Member of ICAI</t>
  </si>
  <si>
    <t>Member of ICSI</t>
  </si>
  <si>
    <t>Member of ICMAI</t>
  </si>
  <si>
    <t>Member of Bar Council</t>
  </si>
  <si>
    <t>Managerial Experience</t>
  </si>
  <si>
    <t>Age Group (in years)</t>
  </si>
  <si>
    <t>IPs having AFA</t>
  </si>
  <si>
    <t>&gt; 40 ≤ 50</t>
  </si>
  <si>
    <t>&gt; 50 ≤ 60</t>
  </si>
  <si>
    <t>&gt; 60 ≤ 70</t>
  </si>
  <si>
    <t>&gt; 70 ≤ 80</t>
  </si>
  <si>
    <t>&gt; 80 ≤ 90</t>
  </si>
  <si>
    <t>&gt; 90</t>
  </si>
  <si>
    <t>Where RP is different from the IRP</t>
  </si>
  <si>
    <t>Where RPs have been appointed</t>
  </si>
  <si>
    <t>Quarter</t>
  </si>
  <si>
    <t>No. of IPEs</t>
  </si>
  <si>
    <t>Recognised</t>
  </si>
  <si>
    <t>Derecognised</t>
  </si>
  <si>
    <t>At the end of the Period</t>
  </si>
  <si>
    <t>Number of</t>
  </si>
  <si>
    <t>Pre-registration Courses conducted</t>
  </si>
  <si>
    <t>CPE Programmes conducted</t>
  </si>
  <si>
    <t>Training Workshops for Ips</t>
  </si>
  <si>
    <t>Other Workshops/ Webinars/ Roundtables/ seminars</t>
  </si>
  <si>
    <t>Disciplinary Orders Issued</t>
  </si>
  <si>
    <t>Complaints forwarded by IBBI disposed</t>
  </si>
  <si>
    <t>2019 - 20</t>
  </si>
  <si>
    <t>Number of CPE Hours earned by members of</t>
  </si>
  <si>
    <t>(Number, except as stated)</t>
  </si>
  <si>
    <t xml:space="preserve">At the end of Year / Month </t>
  </si>
  <si>
    <t>Creditors having agreement with NeSL</t>
  </si>
  <si>
    <t>Creditors who have submitted information</t>
  </si>
  <si>
    <t xml:space="preserve">Debtors whose information is submitted by </t>
  </si>
  <si>
    <t>Loan records 
on-boarded by</t>
  </si>
  <si>
    <t xml:space="preserve">Amount of underlying debt 
(₹ crore)	</t>
  </si>
  <si>
    <t>User registrations (debtors)</t>
  </si>
  <si>
    <t>Loan records authenticated by debtors</t>
  </si>
  <si>
    <t xml:space="preserve">No. of Defaults authenticated by debtors </t>
  </si>
  <si>
    <t>FCs</t>
  </si>
  <si>
    <t>OCs</t>
  </si>
  <si>
    <t>No. of Debtors</t>
  </si>
  <si>
    <t>Jun, 2020</t>
  </si>
  <si>
    <t>Sep, 2020</t>
  </si>
  <si>
    <t>Dec, 2020</t>
  </si>
  <si>
    <t>Mar, 2021</t>
  </si>
  <si>
    <t>Registered Valuer Organisation</t>
  </si>
  <si>
    <t>Asset Class</t>
  </si>
  <si>
    <t>Land &amp; Building</t>
  </si>
  <si>
    <t>Plant &amp; Machinery</t>
  </si>
  <si>
    <t>Securities or Financial Assets</t>
  </si>
  <si>
    <t>RVO Estate Managers and Appraisers Foundation</t>
  </si>
  <si>
    <t>IOV Registered Valuers Foundation</t>
  </si>
  <si>
    <t>ICSI Registered Valuers Organisation</t>
  </si>
  <si>
    <t>ICMAI Registered Valuers Organisation</t>
  </si>
  <si>
    <t>ICAI Registered Valuers Organisation</t>
  </si>
  <si>
    <t>PVAI Valuation Professional Organisation</t>
  </si>
  <si>
    <t>CVSRTA Registered Valuers Association</t>
  </si>
  <si>
    <t xml:space="preserve">Association of Certified Valuators and Analysts </t>
  </si>
  <si>
    <t xml:space="preserve">CEV Integral Appraisers Foundation </t>
  </si>
  <si>
    <t xml:space="preserve">Divya Jyoti Foundation </t>
  </si>
  <si>
    <t>Nandadeep Valuers Foundation</t>
  </si>
  <si>
    <t>All India Institute of Valuers Foundation</t>
  </si>
  <si>
    <t>International Business Valuers Association</t>
  </si>
  <si>
    <t>All India Valuers Association</t>
  </si>
  <si>
    <t>Entities Registered</t>
  </si>
  <si>
    <t>Registration in the Asset Class</t>
  </si>
  <si>
    <t>IIV India registered Valuers Foundation</t>
  </si>
  <si>
    <t>CEV Integral Appraisers Foundation</t>
  </si>
  <si>
    <t>Divya Jyoti Foundation</t>
  </si>
  <si>
    <t xml:space="preserve">        (Number)</t>
  </si>
  <si>
    <t>2017 - 2018</t>
  </si>
  <si>
    <t>2018 - 2019</t>
  </si>
  <si>
    <t xml:space="preserve">≤ 30 </t>
  </si>
  <si>
    <t>&gt; 30 ≤ 40</t>
  </si>
  <si>
    <t xml:space="preserve">&gt; 80 </t>
  </si>
  <si>
    <t>Apr - Jun, 2021</t>
  </si>
  <si>
    <t xml:space="preserve"> </t>
  </si>
  <si>
    <t>Jun, 2021</t>
  </si>
  <si>
    <t>2019 - 2020</t>
  </si>
  <si>
    <t>2020 - 21</t>
  </si>
  <si>
    <t>Appeal/Review/ Settled/Wtihdrawn</t>
  </si>
  <si>
    <t>Real Estate</t>
  </si>
  <si>
    <t>Retail Trade</t>
  </si>
  <si>
    <t>Hotels</t>
  </si>
  <si>
    <t>Electricity</t>
  </si>
  <si>
    <t>Transport</t>
  </si>
  <si>
    <t>Number of CIRPs</t>
  </si>
  <si>
    <t>%</t>
  </si>
  <si>
    <t>Electrosteel Steels</t>
  </si>
  <si>
    <t xml:space="preserve">Bhushan Steel </t>
  </si>
  <si>
    <t xml:space="preserve">Monnet Ispat &amp; Energy </t>
  </si>
  <si>
    <t xml:space="preserve">Essar Steel India </t>
  </si>
  <si>
    <t xml:space="preserve">Alok Industries </t>
  </si>
  <si>
    <t xml:space="preserve">Jyoti Structures </t>
  </si>
  <si>
    <t xml:space="preserve">Bhushan Power &amp; Steel </t>
  </si>
  <si>
    <t xml:space="preserve">Amtek Auto </t>
  </si>
  <si>
    <t xml:space="preserve">No. of Records </t>
  </si>
  <si>
    <t>No. of Loan records on-boarded</t>
  </si>
  <si>
    <t>No. of debtors registered</t>
  </si>
  <si>
    <t>No. of records authenticated</t>
  </si>
  <si>
    <t>Appeal/Review/Settled</t>
  </si>
  <si>
    <t>Withdrawal u/s 12A</t>
  </si>
  <si>
    <t xml:space="preserve">Approval of Resolution Plan </t>
  </si>
  <si>
    <t>Table No.</t>
  </si>
  <si>
    <t>Table of Contents</t>
  </si>
  <si>
    <t>Figure No.</t>
  </si>
  <si>
    <t>Corporate Insolvency Resolution Process</t>
  </si>
  <si>
    <t>1, 2</t>
  </si>
  <si>
    <t>3, 4, 5, 6</t>
  </si>
  <si>
    <t>Initiation of Corporate Insolvency Resolution Process</t>
  </si>
  <si>
    <t>Reasons for Liquidations</t>
  </si>
  <si>
    <t>Claims in Liquidation Process</t>
  </si>
  <si>
    <t>Reasons for Voluntary Liquidations</t>
  </si>
  <si>
    <t>Realisations under Voluntary Liquidation</t>
  </si>
  <si>
    <t>Average time for approval of Resolution Plans/Orders for Liquidation</t>
  </si>
  <si>
    <t xml:space="preserve">Insolvency Resolution of Personal Guarantors </t>
  </si>
  <si>
    <t xml:space="preserve">Registration and Cancellation of Registrations of IPs </t>
  </si>
  <si>
    <t>Details of information with NeSL</t>
  </si>
  <si>
    <t>Go to Table of Contents</t>
  </si>
  <si>
    <t>CPE hours earned by the IPs</t>
  </si>
  <si>
    <r>
      <rPr>
        <b/>
        <u/>
        <sz val="10"/>
        <rFont val="Times New Roman"/>
        <family val="1"/>
      </rPr>
      <t>Disclaimer:</t>
    </r>
    <r>
      <rPr>
        <sz val="10"/>
        <rFont val="Times New Roman"/>
        <family val="1"/>
      </rPr>
      <t xml:space="preserve"> This E-Newsletter is meant for the sole purpose of creating awareness and must not be used as a guide for taking or recommending any action or decision, commercial or otherwise. The reader must do his/ her own research or seek professional advice if he/she intends to take any action or decision in any matter covered in this E-Newsletter. 
</t>
    </r>
  </si>
  <si>
    <t>CoC decided to liquidate the CD during CIRP (u/s 33(2))</t>
  </si>
  <si>
    <t>AA did not receive any resolution plan for approval (u/s 33(1)(a))</t>
  </si>
  <si>
    <t>CD contravened provisions of resolution plan (u/s 33(3))</t>
  </si>
  <si>
    <t>AA rejected the resolution plan for non-compliance with the requirements (u/s 33(1)(b))</t>
  </si>
  <si>
    <t>Value 
(₹ crore)</t>
  </si>
  <si>
    <t>CoC decided to liquidate the CD during CIRP 
(u/s 33(2))</t>
  </si>
  <si>
    <t>AA did not receive any resolution plan for approval 
(u/s 33(1)(a))</t>
  </si>
  <si>
    <t>AA rejected the resolution plan for non-compliance with the requirements 
(u/s 33(1)(b))</t>
  </si>
  <si>
    <t>CD contravened provisions of resolution plan 
(u/s 33(3))</t>
  </si>
  <si>
    <t>≤ ₹ 1 crore</t>
  </si>
  <si>
    <t>&gt; ₹ 1 crore ≤ ₹ 10 crore</t>
  </si>
  <si>
    <t>&gt; ₹ 10 crore  ≤ ₹ 50 crore</t>
  </si>
  <si>
    <t>&gt; ₹ 50 crore ≤ ₹ 100 crore</t>
  </si>
  <si>
    <t>&gt; ₹ 100 crore  ≤ ₹ 1000 crore</t>
  </si>
  <si>
    <t>&gt; ₹ 1000 crore</t>
  </si>
  <si>
    <t>Activities by IPAs</t>
  </si>
  <si>
    <t>Jul - Sep, 2021</t>
  </si>
  <si>
    <t>≤ 30</t>
  </si>
  <si>
    <t>Sep, 2021</t>
  </si>
  <si>
    <t>2020 - 2021</t>
  </si>
  <si>
    <t>As on Sep 21</t>
  </si>
  <si>
    <t>Closure by</t>
  </si>
  <si>
    <t>Oct-Dec, 2021</t>
  </si>
  <si>
    <t>Dec,2021</t>
  </si>
  <si>
    <t>As on Dec 21</t>
  </si>
  <si>
    <t>GIP Qualified</t>
  </si>
  <si>
    <t>As on June 21</t>
  </si>
  <si>
    <t>NA: Not Available </t>
  </si>
  <si>
    <r>
      <t xml:space="preserve">Value of records authenticated
</t>
    </r>
    <r>
      <rPr>
        <b/>
        <i/>
        <sz val="10"/>
        <color theme="0"/>
        <rFont val="Times New Roman"/>
        <family val="1"/>
      </rPr>
      <t>(Amt. in ₹ lakh crore)</t>
    </r>
  </si>
  <si>
    <t>Go To Table of Contents</t>
  </si>
  <si>
    <t>Date of Order of Dissolution/Closure</t>
  </si>
  <si>
    <t>Age Group 
(in years)</t>
  </si>
  <si>
    <t>2021 - 22</t>
  </si>
  <si>
    <t>Sl. No</t>
  </si>
  <si>
    <t>Nature of transactions</t>
  </si>
  <si>
    <t>Applications Filed</t>
  </si>
  <si>
    <t>Applications Disposed</t>
  </si>
  <si>
    <t>Number of transactions</t>
  </si>
  <si>
    <t>Amount involved</t>
  </si>
  <si>
    <t>Amount clawed back</t>
  </si>
  <si>
    <t>Preferential</t>
  </si>
  <si>
    <t>Undervalued</t>
  </si>
  <si>
    <t>Fraudulent</t>
  </si>
  <si>
    <t>Extortionate</t>
  </si>
  <si>
    <t>-</t>
  </si>
  <si>
    <t>Combination</t>
  </si>
  <si>
    <t>The data are provisional. These are getting revised on continuous basis as further information is received.</t>
  </si>
  <si>
    <t xml:space="preserve"> -</t>
  </si>
  <si>
    <t>2021 - 2022</t>
  </si>
  <si>
    <t>Details of Avoidance Applications and Disposal</t>
  </si>
  <si>
    <t>Failing to Meet Eligibility Norms</t>
  </si>
  <si>
    <t>CIRPs Yielding Resolution Plans</t>
  </si>
  <si>
    <t>CIRPs Yielded Resolutions: State of CD at the commencement of CIRP</t>
  </si>
  <si>
    <t>9, 10</t>
  </si>
  <si>
    <t>Status of filed applications for initiation of insolvency resolution process of personal guarantors</t>
  </si>
  <si>
    <t>Note: This excludes four cases wherein applications filed by RBI were admitted u/s 227 of the Code.</t>
  </si>
  <si>
    <t>Realisation by creditors as % of Liquidation Value</t>
  </si>
  <si>
    <t>Realisation by creditors as % of their Claims</t>
  </si>
  <si>
    <t xml:space="preserve">Total Admitted Claims </t>
  </si>
  <si>
    <t>Total Realisable Value</t>
  </si>
  <si>
    <t xml:space="preserve">Notes:
</t>
  </si>
  <si>
    <t>Table 6: CIRPs Yielded Resolutions: State of CD at the commencement of CIRP</t>
  </si>
  <si>
    <t>No. of resolved cases</t>
  </si>
  <si>
    <t>Earlier with BIFR/defunct</t>
  </si>
  <si>
    <t>Particulars</t>
  </si>
  <si>
    <t>No. of cases</t>
  </si>
  <si>
    <t>Final Report submitted</t>
  </si>
  <si>
    <t>Details of Closed Liquidations</t>
  </si>
  <si>
    <t>Table 9: Details of Closed Liquidations</t>
  </si>
  <si>
    <t>Resolution Value ≤ Liquidation Value</t>
  </si>
  <si>
    <t>Table 15: Details of Avoidance Applications and Disposal</t>
  </si>
  <si>
    <t>Table 18: Reasons For Voluntary Liquidations</t>
  </si>
  <si>
    <t>Table 20: Realisations under Voluntary Liquidation</t>
  </si>
  <si>
    <t>Table 21: Average Time for approval of Resolution Plans / Orders For Liquidation</t>
  </si>
  <si>
    <t>As on March, 2022</t>
  </si>
  <si>
    <t xml:space="preserve">Table 23: Insolvency Resolution of Personal Guarantors </t>
  </si>
  <si>
    <t>Before appointment of RP</t>
  </si>
  <si>
    <t>No. of applications filed</t>
  </si>
  <si>
    <t>No. of Applications withdrawn</t>
  </si>
  <si>
    <t>No. of Applications dismissed/ rejected</t>
  </si>
  <si>
    <t>After appointment of RP</t>
  </si>
  <si>
    <t>No. of cases Admitted</t>
  </si>
  <si>
    <t>Table 24: Status of filed applications for initiation of insolvency resolution process of Personal Guarantors</t>
  </si>
  <si>
    <t># Registration with validity of six months. These registrations expired by June 30, 2017.</t>
  </si>
  <si>
    <t>Assessors and Registered Valuers foundation</t>
  </si>
  <si>
    <t>IIV India Registered Valuers Foundation</t>
  </si>
  <si>
    <t>Table 5: CIRPs yielding Resolution Plans</t>
  </si>
  <si>
    <t>Amount (in ₹ crore)</t>
  </si>
  <si>
    <t xml:space="preserve">Realisable value as % of </t>
  </si>
  <si>
    <t>Admitted Claims</t>
  </si>
  <si>
    <t>Notes:</t>
  </si>
  <si>
    <t>Fair Value</t>
  </si>
  <si>
    <t>CDs</t>
  </si>
  <si>
    <t>Reason for Withdrawal</t>
  </si>
  <si>
    <t>Total (Individual)</t>
  </si>
  <si>
    <t>Total (IPE as IP)</t>
  </si>
  <si>
    <t>Grant Total</t>
  </si>
  <si>
    <t xml:space="preserve">2016 - 17 (Nov - Dec) # </t>
  </si>
  <si>
    <t>Total*</t>
  </si>
  <si>
    <t>Average CPE hours</t>
  </si>
  <si>
    <t>per registered IP</t>
  </si>
  <si>
    <t xml:space="preserve"> RVO Estate Managers and Appraisers Foundation</t>
  </si>
  <si>
    <t>Amount of Claims Admitted (₹ crore)</t>
  </si>
  <si>
    <t>Liquidations for which Final Reports submitted**</t>
  </si>
  <si>
    <t>Paid-up capital*</t>
  </si>
  <si>
    <t>0' means an amount below two decimals; '-' means no value</t>
  </si>
  <si>
    <t>$ indicates sale as going concern</t>
  </si>
  <si>
    <t>No. of cases where RPs have been appointed*</t>
  </si>
  <si>
    <t>* This includes the admitted cases and cases which are withdrawn or dismissed or rajected after appointment of RP.</t>
  </si>
  <si>
    <t>IIIP ICAI</t>
  </si>
  <si>
    <t>All India Institute of Valuers Foundation*</t>
  </si>
  <si>
    <t xml:space="preserve">Note: NA signifies that the RVO is not recognised for that asset class.
*The RVO has merged with IOV Registered Valuers Foundation and the transfer of membership of members is under process. </t>
  </si>
  <si>
    <t>Table 34: Details of information with NeSL</t>
  </si>
  <si>
    <t>Table 33: CPE hours earned by the IPs</t>
  </si>
  <si>
    <t>Table 32: Activities by IPAs</t>
  </si>
  <si>
    <r>
      <rPr>
        <b/>
        <sz val="10"/>
        <color theme="1"/>
        <rFont val="Times New Roman"/>
        <family val="1"/>
      </rPr>
      <t xml:space="preserve">In case of query, please contact: 
</t>
    </r>
    <r>
      <rPr>
        <sz val="10"/>
        <color theme="1"/>
        <rFont val="Times New Roman"/>
        <family val="1"/>
      </rPr>
      <t xml:space="preserve">
Research Division
Insolvency and Bankruptcy Board of India
7th Floor, Mayur Bhawan, Shankar Market, Connaught Circus, New Delhi -110001.
Email: research@ibbi.gov.in </t>
    </r>
  </si>
  <si>
    <t>2022 - 23</t>
  </si>
  <si>
    <t>Apr - Jun, 2023</t>
  </si>
  <si>
    <t>FiSPs</t>
  </si>
  <si>
    <t>Data awaited in 3 CIRPs</t>
  </si>
  <si>
    <t>Note: '-' means no value; @Direct dissolution; *Claims pertain to CIRP period</t>
  </si>
  <si>
    <t xml:space="preserve">0 means an amount below two decimals </t>
  </si>
  <si>
    <t>Till June, 2023</t>
  </si>
  <si>
    <t>No. of Cases</t>
  </si>
  <si>
    <t>Realisable Value</t>
  </si>
  <si>
    <t>Realisable Value as % of Admitted Claims</t>
  </si>
  <si>
    <t>Realisable Value as % of Liquidation Value</t>
  </si>
  <si>
    <t>Resolution plans approved</t>
  </si>
  <si>
    <t>CIRP cases (Admitted Claims &gt; ₹ 1,000 crore)</t>
  </si>
  <si>
    <r>
      <t xml:space="preserve">(Amount in </t>
    </r>
    <r>
      <rPr>
        <i/>
        <sz val="10"/>
        <color theme="1"/>
        <rFont val="Times New Roman"/>
        <family val="1"/>
      </rPr>
      <t>₹</t>
    </r>
    <r>
      <rPr>
        <i/>
        <sz val="10"/>
        <color rgb="FF000000"/>
        <rFont val="Times New Roman"/>
        <family val="1"/>
      </rPr>
      <t xml:space="preserve"> lakh crore)</t>
    </r>
  </si>
  <si>
    <t xml:space="preserve">*In the matter of Jaypee Infra, possession of 758 acres out of total 858 acres of land was given back to the CD. The 858 acres of land was earlier valued at ₹ 5500 crore.
</t>
  </si>
  <si>
    <t>***</t>
  </si>
  <si>
    <t xml:space="preserve">               -   </t>
  </si>
  <si>
    <t>As on March, 2023</t>
  </si>
  <si>
    <t>2022- 23</t>
  </si>
  <si>
    <t>2022 - 2023</t>
  </si>
  <si>
    <t xml:space="preserve">Table 26: Registration and Cancellation of Registrations of IPs </t>
  </si>
  <si>
    <t>This E-Newsletter includes the tables, charts, and underlying data from the Quarterly Newsletter of Insolvency and Bankrupty Board of India, July - September, 2023, Vol. 28. When using the data, please refer to the Insolvency and Banruptcy News, July - September, 2023, Vol. 28.</t>
  </si>
  <si>
    <t>Jul - Sep, 2023</t>
  </si>
  <si>
    <t>Notes: These CIRPs are in respect of 6784 CDs.
This excludes 1 CD which has moved directly from Board for Industrial and Financial Reconstruction (BIFR) to resolution.
Source: Compilation from website of the NCLT and filing by IPs.</t>
  </si>
  <si>
    <t>Table 2: Sectoral Distribution of CIRPs as on September 30, 2023</t>
  </si>
  <si>
    <t>Sectoral Distribution of CIRPs as on September 30, 2023</t>
  </si>
  <si>
    <t>Outcome of CIRPs, initiated Stakeholder-wise, as on September 30, 2023</t>
  </si>
  <si>
    <t>Closure of CIRP by Withdrawal till September 30, 2023</t>
  </si>
  <si>
    <t>Status of Liquidation Processes as on September 30, 2023</t>
  </si>
  <si>
    <t>CIRPs Ending with Orders for Liquidation till September 30, 2023</t>
  </si>
  <si>
    <t>Status of ongoing CIRPs as on September 30, 2023</t>
  </si>
  <si>
    <t>Details of Large Cases as on September 30, 2023</t>
  </si>
  <si>
    <t>Commencement of Voluntary Liquidations till September 30, 2023</t>
  </si>
  <si>
    <t>Status of Voluntary Liquidations as on September 30, 2023</t>
  </si>
  <si>
    <t>Corporate Liquidation Accounts as on September 30, 2023</t>
  </si>
  <si>
    <t>Registered IPs and AFAs as on September 30, 2023</t>
  </si>
  <si>
    <t>Distribution of IPs as per their Eligibility as on September 30, 2023</t>
  </si>
  <si>
    <t>Age Profile of IPs as on September 30, 2023</t>
  </si>
  <si>
    <t>Replacement of IRP with RP as on September 30, 2023</t>
  </si>
  <si>
    <t>IPEs as on September 30, 2023</t>
  </si>
  <si>
    <t>Registered Valuers as on September 30, 2023</t>
  </si>
  <si>
    <t>Registered Valuers (Entities) as on September 30, 2023</t>
  </si>
  <si>
    <t>Registration of RVs till September 30, 2023</t>
  </si>
  <si>
    <t>Region Wise Registered Valuers as on September 30, 2023</t>
  </si>
  <si>
    <t>Age profile of RVs as on September 30, 2023</t>
  </si>
  <si>
    <t>Table 4: Outcome of CIRPs initiated Stakeholder-wise, as on September 30, 2023</t>
  </si>
  <si>
    <t>Part A: Reported for Prior Period (Till June 30, 2023)</t>
  </si>
  <si>
    <t>Maa Anandamoyee Himghar Private Limited</t>
  </si>
  <si>
    <t>Linus Agroventures Private Limited</t>
  </si>
  <si>
    <t>Suzuki Textiles Limited</t>
  </si>
  <si>
    <t>Sintex Industries Limited</t>
  </si>
  <si>
    <t>Jeevan Polymers Private Limited</t>
  </si>
  <si>
    <t>Enaar Steel &amp; Alloy Private Limited</t>
  </si>
  <si>
    <t>M.S. Mining and Consultancy Pvt Ltd</t>
  </si>
  <si>
    <t>Part B: For July - September, 2023</t>
  </si>
  <si>
    <t>Rite Bite Trading Pvt. Ltd.</t>
  </si>
  <si>
    <t>Indu Projects Limited</t>
  </si>
  <si>
    <t>Alkas Spinning Mills Private Limited</t>
  </si>
  <si>
    <t>Premshree Devcon Private Limited</t>
  </si>
  <si>
    <t>Lakshmi Transcon Pvt. Ltd.</t>
  </si>
  <si>
    <t>Malar Energy And Infrastructure Private Limited</t>
  </si>
  <si>
    <t>S&amp;H Gears Private Limited</t>
  </si>
  <si>
    <t>Jain Shoppers Private Limited</t>
  </si>
  <si>
    <t>Capricorn Food Products India Limited</t>
  </si>
  <si>
    <t>RPA Ferro-Industries Private Limited</t>
  </si>
  <si>
    <t>Slogan Infotech Private Limited</t>
  </si>
  <si>
    <t>Polycoat India Private Limited</t>
  </si>
  <si>
    <t>Shri Krishna Prasadam Limited</t>
  </si>
  <si>
    <t>Yashasvi Yarns Limited</t>
  </si>
  <si>
    <t>Greatweld Engineering Private Limited</t>
  </si>
  <si>
    <t>Sivana Realty Private Limited</t>
  </si>
  <si>
    <t>Arena Superstructures Private Limited</t>
  </si>
  <si>
    <t>Opal Luxury Time Products Limited</t>
  </si>
  <si>
    <t>Dharti Dredging And Infrastructure Limited</t>
  </si>
  <si>
    <t>Lavasa Corporation Limited</t>
  </si>
  <si>
    <t>Warasgaon Asset Maintenance Limited</t>
  </si>
  <si>
    <t>Dasve Convention Center Limited</t>
  </si>
  <si>
    <t>Warasgaon Power Supply Limited</t>
  </si>
  <si>
    <t>Dasve Retail Limited</t>
  </si>
  <si>
    <t>Sutlej Housing Private Limited</t>
  </si>
  <si>
    <t>Bindal Fashion Private Limited</t>
  </si>
  <si>
    <t>Xion Gems &amp; Jewellers Private Limited</t>
  </si>
  <si>
    <t>Fourpol Electricals Private Limited</t>
  </si>
  <si>
    <t xml:space="preserve">Rathi Graphic Technologies Limited </t>
  </si>
  <si>
    <t>Steelco Gujarat Limited</t>
  </si>
  <si>
    <t>Sewa Steels Pvt. Ltd.</t>
  </si>
  <si>
    <t>Safeco Hygiene Films Private Limited</t>
  </si>
  <si>
    <t>Shree Vaishnav Casting Private Limited</t>
  </si>
  <si>
    <t>Abloom Infotech Private Limited</t>
  </si>
  <si>
    <t>Suryodaya Realtors Private Limited</t>
  </si>
  <si>
    <t>Sampark Land And Builders Private Limited</t>
  </si>
  <si>
    <t>Sampark Land Developers Private Limited</t>
  </si>
  <si>
    <t>Forge India Pvt Ltd</t>
  </si>
  <si>
    <t>Bhandari Deepak Industries Private Limited</t>
  </si>
  <si>
    <t>Broadband Pacenet (India) Private Limited</t>
  </si>
  <si>
    <t>Kings Electronics Private Limited</t>
  </si>
  <si>
    <t>Trans Globe Textiles Limited</t>
  </si>
  <si>
    <t>Medirad Tech India Limited</t>
  </si>
  <si>
    <t>Innovative Tyres &amp; Tubes Limited</t>
  </si>
  <si>
    <t>Global Cold Chain Solutions India Private Limited</t>
  </si>
  <si>
    <t>Meenakshi Energy Limited</t>
  </si>
  <si>
    <t>Mahendra Investment Advisors Private Limited</t>
  </si>
  <si>
    <t>Sandwoods Infratech Projects Private Limited</t>
  </si>
  <si>
    <t>Steamline Industries Limited</t>
  </si>
  <si>
    <t>E&amp;G Global Estates Limited</t>
  </si>
  <si>
    <t>Srei Equipment Finance Limited</t>
  </si>
  <si>
    <t>RBI</t>
  </si>
  <si>
    <t>Srei Infrastructure Finance Limited</t>
  </si>
  <si>
    <t>Ashiana Landcraft Realty Private Limited</t>
  </si>
  <si>
    <t>General Composite Private Limited</t>
  </si>
  <si>
    <t>KGS Sugar And Infra Corporation Limited</t>
  </si>
  <si>
    <t>Shivansh Diamond Private Limited</t>
  </si>
  <si>
    <t>H L Buildwell Private Limited</t>
  </si>
  <si>
    <t>Net 4 India Limited</t>
  </si>
  <si>
    <t>Midland Polymers Limited</t>
  </si>
  <si>
    <t>JMT Auto Limited</t>
  </si>
  <si>
    <t>U B S Publishers Distributors Pvt Ltd</t>
  </si>
  <si>
    <t>SNS Laboratories Limited</t>
  </si>
  <si>
    <t>Jaycon Infrastructure Limited</t>
  </si>
  <si>
    <t>Swati Health And Education Services Private Limited</t>
  </si>
  <si>
    <t>Subi Chemicals Pvt Ltd</t>
  </si>
  <si>
    <t>UCAL Products Private Limited</t>
  </si>
  <si>
    <t>G B J Hotels Private Limited</t>
  </si>
  <si>
    <t>Vaasan Medical Center (India) Private Limited</t>
  </si>
  <si>
    <t>Bhumya Tea Company Private Limited</t>
  </si>
  <si>
    <t>Arhan Infratech Private Limited</t>
  </si>
  <si>
    <t>Radiant Castings Private Limited</t>
  </si>
  <si>
    <t>CPS Steel India Private Limited</t>
  </si>
  <si>
    <t>Metrik Infraprojects Private Limited</t>
  </si>
  <si>
    <t>Oliver Engineering Pvt. Ltd.</t>
  </si>
  <si>
    <t>Cengres Tiles Limited</t>
  </si>
  <si>
    <t>Cura Technologies Limited</t>
  </si>
  <si>
    <t>Superdrawn Wire Industries Private Limited</t>
  </si>
  <si>
    <t>Gujarat Hydrocarbons And Power Sez Limited</t>
  </si>
  <si>
    <t>BKM Industries Limited</t>
  </si>
  <si>
    <t>VME Properties Private Limited</t>
  </si>
  <si>
    <t>Uniply Decor Limited</t>
  </si>
  <si>
    <t>Saalim Shoes Private Limited</t>
  </si>
  <si>
    <t xml:space="preserve">BBN Foods Hi-Tech Processing Private Limited </t>
  </si>
  <si>
    <t>Action Ispat And Power Private Limited</t>
  </si>
  <si>
    <t>Leela Trade Steel And Commodities India Private Limited</t>
  </si>
  <si>
    <t>Total (July - September, 2023)</t>
  </si>
  <si>
    <t>Total (Till September, 2023)</t>
  </si>
  <si>
    <t xml:space="preserve">1. In 808 resolved CDs, 200 applications in respect of avoidance transactions to the tune of ₹ 1.13 lakh crore have been pending before AA. </t>
  </si>
  <si>
    <t>2. CIRPs in 29 matters which yielded resolution plans and were reported earlier in this table have since moved into liquidation. The CIRPs have restarted in 22 cases and CIRPs in 2 matters, where liquidation orders were passed earlier, have yielded resolution plans.</t>
  </si>
  <si>
    <t>3. During the quarter, there are 24 CIRPs where the realisable value was less than the liquidation value of the CD. While realisable value is significantly influenced by the value of asset of the CD while entering the resolution process and time taken for resolution, it is also the outcome of a market determined price discovery process and commercial wisdom of the CoC.</t>
  </si>
  <si>
    <t>86.31*</t>
  </si>
  <si>
    <t xml:space="preserve">* Based on 713 cases where fair value has been estimated </t>
  </si>
  <si>
    <t>Note: Data awaited in 4 cases</t>
  </si>
  <si>
    <t>Table 7: Closure of CIRPs by Withdrawal till September 30, 2023</t>
  </si>
  <si>
    <t>Table 8: Status of Liquidation Processes as on September 30, 2023</t>
  </si>
  <si>
    <t>Part B: For July – September, 2023</t>
  </si>
  <si>
    <t>Aesys Technologies India Private Limited@*</t>
  </si>
  <si>
    <t>Kalpyog Chemicals Private Limited</t>
  </si>
  <si>
    <t>SMV Commodities and Trading India Private Limited</t>
  </si>
  <si>
    <t>Sathya Solutions Private Limited</t>
  </si>
  <si>
    <t>Namratha Power Private Limited</t>
  </si>
  <si>
    <t>Mahavir Richab Investments Private Limited</t>
  </si>
  <si>
    <t>Net Work Telelink Private Limited</t>
  </si>
  <si>
    <t>Rainbow Industrial Park Private Limited</t>
  </si>
  <si>
    <t>V R V Textiles Limited</t>
  </si>
  <si>
    <t>Vijai Mahalaxmi Spinning Mills India Private Limited</t>
  </si>
  <si>
    <t>#</t>
  </si>
  <si>
    <t>Jangipur Bitumen Private Limited@</t>
  </si>
  <si>
    <t>Bharat Medicare Private Limited</t>
  </si>
  <si>
    <t>Galaxy Cosmetics Private Limited</t>
  </si>
  <si>
    <t xml:space="preserve">Incom Wires and Cables  Limited </t>
  </si>
  <si>
    <t>Brown Kraft Industries Limited</t>
  </si>
  <si>
    <t>S. Nanda Industries Private Limited@*</t>
  </si>
  <si>
    <t>Kyati Metals and Trading Private Limited</t>
  </si>
  <si>
    <t>Purna Pharmaceuticals Private Limited</t>
  </si>
  <si>
    <t>SAV Industries Private Limited@*</t>
  </si>
  <si>
    <t>Maestria Paints India Private Limited</t>
  </si>
  <si>
    <t>GVS Infra &amp; Industries Private Limited</t>
  </si>
  <si>
    <t>Bhagwandas Ispat Private Limited</t>
  </si>
  <si>
    <t>Auro Mira Biopower India Private Limited</t>
  </si>
  <si>
    <t xml:space="preserve"> Rutika Creations Private Limited</t>
  </si>
  <si>
    <t xml:space="preserve">Indian Gem &amp; Jewellery Imperial Private Limited </t>
  </si>
  <si>
    <t>Samudra Bio Pharma Private Limited</t>
  </si>
  <si>
    <t>Fatheypori Gardens Private Limited</t>
  </si>
  <si>
    <t>Karvin Cuisines Private Limited</t>
  </si>
  <si>
    <t>Ebusinessware (India) Private Limited</t>
  </si>
  <si>
    <t>Spice Infra-Trading Private Limited</t>
  </si>
  <si>
    <t>Sriaranath Logistics Limited$</t>
  </si>
  <si>
    <t>Cosmos Forgings Limited</t>
  </si>
  <si>
    <t>Devesh Engineering Enterprises Private Limited</t>
  </si>
  <si>
    <t>Lata Export Apparels Private Limited</t>
  </si>
  <si>
    <t>BP Ferrium Industries Private Limited</t>
  </si>
  <si>
    <t>Orchid Textiles Private Limited@*</t>
  </si>
  <si>
    <t>Sunpower Solar Technick Private Limited</t>
  </si>
  <si>
    <t>Nouvelle Advisory Services Private Limited@*</t>
  </si>
  <si>
    <t>Quantum Concrete LLP</t>
  </si>
  <si>
    <t xml:space="preserve">Glister Hospitality Gurgaon Private Limited </t>
  </si>
  <si>
    <t>Alchemist Hospitals (Gurgaon) Private Limited</t>
  </si>
  <si>
    <t>Tirupur Sri Senthil Cotton Mills Limited</t>
  </si>
  <si>
    <t>Snehdaxa Infrastructure Private Limited</t>
  </si>
  <si>
    <t>East Mond Infra and Trade Private Limited</t>
  </si>
  <si>
    <t>Brinzk Powertech Private Limited</t>
  </si>
  <si>
    <t>Total (July – September, 2023)</t>
  </si>
  <si>
    <t># Information awaited; NA means Not Applicable</t>
  </si>
  <si>
    <t>Table 10: CIRPs ending with Orders for Liquidation till September 30, 2023</t>
  </si>
  <si>
    <t>Notes:
1. There were 129 CIRPs, where CDs were in BIFR or non-functional but had resolution value higher than liquidation value.
2. Includes cases where no resolution plans were received and cases where liquidation value is zero or not estimated.
3. Data of 20 CIRPs is awaited.</t>
  </si>
  <si>
    <t>597 Liquidations where Final Report*** Submitted</t>
  </si>
  <si>
    <t>4754.71#</t>
  </si>
  <si>
    <t>5251.06#</t>
  </si>
  <si>
    <t>Ongoing 1376 Liquidations*</t>
  </si>
  <si>
    <t>53708.94**</t>
  </si>
  <si>
    <t># Inclusive of unclaimed proceeds of Rs.6.95 crore under liquidation.
* Data for other ongoing liquidations is not available.
**Out of 1652 ongoing cases, liquidation value of only 1590 CDs is available. Liquidation value of 1279 CDs taken during liquidation process is Rs.47,354.41 crore and liquidation value of rest of the 311 CDs captured during CIR process is Rs.6,354.53 crore.
*** Data of 2 Final Report cases awaited.</t>
  </si>
  <si>
    <t>Table 13: Status of ongoing CIRPs as on September 30, 2023</t>
  </si>
  <si>
    <t>Table 14: Details of Large Cases as on September 30, 2023</t>
  </si>
  <si>
    <t>Till September, 2023</t>
  </si>
  <si>
    <t>July – Sep, 2023</t>
  </si>
  <si>
    <t>5183.46*</t>
  </si>
  <si>
    <t>5229.61*</t>
  </si>
  <si>
    <t>Table 16: Commencement of Voluntary Liquidations till September 30, 2023</t>
  </si>
  <si>
    <t>Table 17: Status of Voluntary Liquidations as on September 30, 2023</t>
  </si>
  <si>
    <t>3276#</t>
  </si>
  <si>
    <t>Table 19: Details of 1649 Voluntary Liquidations (Excluding 19 Withdrawals)</t>
  </si>
  <si>
    <t>Notes:
* Paid-up capital is not available in case of eight companies as they are limited by guarantee companies where there exist no shareholders and paid-up capital. 
** Data for 20 Final Report cases are awaited.
***For ongoing liquidations, data is not available.
# Assets of 385 cases are available.</t>
  </si>
  <si>
    <t>Details of 1649 Voluntary Liquidations</t>
  </si>
  <si>
    <t>Part A: For Prior Period (Till June 30, 2023)</t>
  </si>
  <si>
    <t>Athena Globus Private Limited</t>
  </si>
  <si>
    <t>Gencor Cultech India Private Limited</t>
  </si>
  <si>
    <t>Kanazawa Machine &amp; Tool India Private Limited</t>
  </si>
  <si>
    <t>CNO IT Services (India) Private Limited</t>
  </si>
  <si>
    <t>Tulya Alloy Castings Limited</t>
  </si>
  <si>
    <t>Bonfiglioli Renewable Power Conversion India Private Limited</t>
  </si>
  <si>
    <t>DCS BPO Private Limited</t>
  </si>
  <si>
    <t>Contentmart Private Limited</t>
  </si>
  <si>
    <t>VSN Pan Products Limited</t>
  </si>
  <si>
    <t>Gopivotal Software India Private Limited</t>
  </si>
  <si>
    <t>Cisco Development India Private Limited</t>
  </si>
  <si>
    <t>Naisargik Agritech (India) Limited</t>
  </si>
  <si>
    <t>NBCC International Limited</t>
  </si>
  <si>
    <t>Fullerton Securities &amp; Wealth Advisors Limited</t>
  </si>
  <si>
    <t>KPS Systems Private Limited</t>
  </si>
  <si>
    <t>Indi Shopee Private Limited</t>
  </si>
  <si>
    <t>Shinmaywa Industries India Private Limited</t>
  </si>
  <si>
    <t>Sumitomo Construction Machinery India Private Limited</t>
  </si>
  <si>
    <t>ECL Engineering Services India Private Limited</t>
  </si>
  <si>
    <t>Pavanraj Fabs India Private Limited</t>
  </si>
  <si>
    <t xml:space="preserve">Aaroh Finance and Investments Private Limited </t>
  </si>
  <si>
    <t>Pole Star Enterprises Private Limited</t>
  </si>
  <si>
    <t>Moog EM Solutions (India) Private Limited</t>
  </si>
  <si>
    <t>Nexter Systems India Private Limited</t>
  </si>
  <si>
    <t>Lazard India Private Limited</t>
  </si>
  <si>
    <t>Ace Ketones Private Limited</t>
  </si>
  <si>
    <t>Attur Shri Ganga Chit Funds Private Limited</t>
  </si>
  <si>
    <t>Penske Supply Chain Solutions India Private Limited</t>
  </si>
  <si>
    <t>Delta IES India Private Limited</t>
  </si>
  <si>
    <t>NIIT Institute of Process Excellence Limited</t>
  </si>
  <si>
    <t>Task Audit and Reporting Solutions Private Limited</t>
  </si>
  <si>
    <t>SMS Plastics Technology Private Limited</t>
  </si>
  <si>
    <t>Oil India International Limited</t>
  </si>
  <si>
    <t>MF Process &amp; Solutions Private Limited</t>
  </si>
  <si>
    <t>Makemytrip Travel Services Private Limited</t>
  </si>
  <si>
    <t xml:space="preserve">Parmanand Overseas Limited </t>
  </si>
  <si>
    <t>Neutrik India Private Limited</t>
  </si>
  <si>
    <t>Dimensions Trade and Commerce Ltd</t>
  </si>
  <si>
    <t>Akarshan Multitrade Private Limited</t>
  </si>
  <si>
    <t>Top Right Group India Knowledge Services Private Limited</t>
  </si>
  <si>
    <t>Trend Communications India Private Limited</t>
  </si>
  <si>
    <t>Oxyzen Financial Equities and Portfolio Management Private Limited</t>
  </si>
  <si>
    <t>Q-India Support Services Private Limited</t>
  </si>
  <si>
    <t>Nischay Advisory LLP</t>
  </si>
  <si>
    <t>Om Bakeries Private Limited</t>
  </si>
  <si>
    <t>R.N.C. Cotton Mills Pvt. Ltd.</t>
  </si>
  <si>
    <t>Kamakooti Agencies Private Limited</t>
  </si>
  <si>
    <t>Builddirect Technologies India Private Limited</t>
  </si>
  <si>
    <t>Acendre India Private Limited</t>
  </si>
  <si>
    <t>Digital First Online Brands Private Limited</t>
  </si>
  <si>
    <t>SAMC Support Services Private Limited</t>
  </si>
  <si>
    <t xml:space="preserve">Super Woodwell Private Limited </t>
  </si>
  <si>
    <t>Nomura Infrastructure Investment Advisors Private Limited</t>
  </si>
  <si>
    <t>Shanti Strips Private Limited</t>
  </si>
  <si>
    <t>Visuvas Villas Private Limited</t>
  </si>
  <si>
    <t>Teleopti India Private Limited</t>
  </si>
  <si>
    <t>Kusmunda Coal Transport Private Limited</t>
  </si>
  <si>
    <t>PRTM Management Consultants (India) Private Limited</t>
  </si>
  <si>
    <t>Nest Hotel Private Limited</t>
  </si>
  <si>
    <t>Invalued Trading Private Limited</t>
  </si>
  <si>
    <t>Teradyne Engineering (India) Private Limited</t>
  </si>
  <si>
    <t>Vriksha Realty Private Limited</t>
  </si>
  <si>
    <t>Taisei Oncho India Private Limited</t>
  </si>
  <si>
    <t>Pelican Products and Services India Private Limited</t>
  </si>
  <si>
    <t>AFA Exports Private Limited</t>
  </si>
  <si>
    <t>Inventec Manufacturing (India) Private Limited</t>
  </si>
  <si>
    <t>Fujin Power Private Limited</t>
  </si>
  <si>
    <t>Narayana Institute for Advanced Research Private Limited</t>
  </si>
  <si>
    <t>Akshara Enterprises Private Limited</t>
  </si>
  <si>
    <t>North Kerala Footwear Consortium Private Limited</t>
  </si>
  <si>
    <t xml:space="preserve">Bhuvanaa Fabric Agencies Private Limited </t>
  </si>
  <si>
    <t>Buffalogrid Project Private Limited</t>
  </si>
  <si>
    <t>Solopgang Services India Private Limited</t>
  </si>
  <si>
    <t>Total (July-September, 2023)</t>
  </si>
  <si>
    <t># Data awaited</t>
  </si>
  <si>
    <t>April, 2023 to September, 2023</t>
  </si>
  <si>
    <t>Table 22: Corporate Liquidation Accounts as on September 30, 2023</t>
  </si>
  <si>
    <t>Debt data not available in 469 cases.</t>
  </si>
  <si>
    <t>Table 25: Registered IPs and AFAs as on September 30, 2023</t>
  </si>
  <si>
    <t xml:space="preserve">Table 25: PIRPs Yielding Approval of Repayment Plan                                       </t>
  </si>
  <si>
    <t>Name of the PG</t>
  </si>
  <si>
    <t>Name of the CD</t>
  </si>
  <si>
    <t>PIRP initiated by</t>
  </si>
  <si>
    <t>Date of commencement of IIRP</t>
  </si>
  <si>
    <t>Date of approval of plan</t>
  </si>
  <si>
    <t>Total admitted claims</t>
  </si>
  <si>
    <t>Realisable Amount</t>
  </si>
  <si>
    <t>Realisable % of realisation by creditors</t>
  </si>
  <si>
    <t>Creditor</t>
  </si>
  <si>
    <t>K Ramesh Reddy</t>
  </si>
  <si>
    <t>K Suresh Reddy</t>
  </si>
  <si>
    <t>T Yugandhar</t>
  </si>
  <si>
    <t>T Padmavathi</t>
  </si>
  <si>
    <t>T Shri Ganesh</t>
  </si>
  <si>
    <t>T Devender</t>
  </si>
  <si>
    <t>T Pavani</t>
  </si>
  <si>
    <t>Chadalvada Infratech Ltd</t>
  </si>
  <si>
    <t>24.52%</t>
  </si>
  <si>
    <t>5.22%</t>
  </si>
  <si>
    <t xml:space="preserve">PIRPs Yielding Approval of Repayment Plan   </t>
  </si>
  <si>
    <t>Jul - Sep 2023</t>
  </si>
  <si>
    <t>Table 27: Distribution of IPs as per their eligibility as on September 30, 2023</t>
  </si>
  <si>
    <t>Table 28: Age profile of IPs as on September 30, 2023</t>
  </si>
  <si>
    <t>- </t>
  </si>
  <si>
    <t xml:space="preserve">  # Excluding 914 AFAs which are expired / not renewed.
 NA: Not Applicable.
</t>
  </si>
  <si>
    <t>Table 30: Replacement of IRP with RP as on September 30, 2023</t>
  </si>
  <si>
    <t>Table 31: IPEs as on September 30, 2023</t>
  </si>
  <si>
    <t>Table 35: Registered Valuers as on September 30, 2023</t>
  </si>
  <si>
    <t>Table 36: Registered Valuers (Entities) as on September 30, 2023</t>
  </si>
  <si>
    <t>Table 37: Registration of RVs till September 30, 2023</t>
  </si>
  <si>
    <t>Note: Registration of 4 RVs have since been cancelled and registration of 3 RVs are under suspension.</t>
  </si>
  <si>
    <t>Table 38: Region Wise Registered Valuers as on September 30, 2023</t>
  </si>
  <si>
    <t>Table 39: Age profile of RVs as on September 30,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</si>
</sst>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0.00;[Red]0.00"/>
    <numFmt numFmtId="165" formatCode="[$-14009]dd/mm/yy;@"/>
    <numFmt numFmtId="166" formatCode="dd\-mm\-yy"/>
    <numFmt numFmtId="167" formatCode="0.0"/>
  </numFmts>
  <fonts count="57" x14ac:knownFonts="1">
    <font>
      <sz val="11"/>
      <color theme="1"/>
      <name val="Calibri"/>
      <family val="2"/>
      <scheme val="minor"/>
    </font>
    <font>
      <sz val="11"/>
      <color theme="1"/>
      <name val="Times New Roman"/>
      <family val="1"/>
    </font>
    <font>
      <b/>
      <sz val="12"/>
      <color theme="1"/>
      <name val="Times New Roman"/>
      <family val="1"/>
    </font>
    <font>
      <sz val="10"/>
      <color theme="1"/>
      <name val="Times New Roman"/>
      <family val="1"/>
    </font>
    <font>
      <i/>
      <sz val="10"/>
      <color theme="1"/>
      <name val="Times New Roman"/>
      <family val="1"/>
    </font>
    <font>
      <b/>
      <sz val="10"/>
      <name val="Times New Roman"/>
      <family val="1"/>
    </font>
    <font>
      <b/>
      <i/>
      <sz val="10"/>
      <name val="Times New Roman"/>
      <family val="1"/>
    </font>
    <font>
      <sz val="10"/>
      <color rgb="FF000000"/>
      <name val="Times New Roman"/>
      <family val="1"/>
    </font>
    <font>
      <sz val="10"/>
      <name val="Times New Roman"/>
      <family val="1"/>
    </font>
    <font>
      <b/>
      <sz val="12"/>
      <color rgb="FF000000"/>
      <name val="Times New Roman"/>
      <family val="1"/>
    </font>
    <font>
      <b/>
      <sz val="10"/>
      <color rgb="FF000000"/>
      <name val="Times New Roman"/>
      <family val="1"/>
    </font>
    <font>
      <b/>
      <sz val="10"/>
      <color theme="1"/>
      <name val="Times New Roman"/>
      <family val="1"/>
    </font>
    <font>
      <b/>
      <sz val="11"/>
      <color theme="1"/>
      <name val="Times New Roman"/>
      <family val="1"/>
    </font>
    <font>
      <b/>
      <sz val="11"/>
      <color rgb="FF000000"/>
      <name val="Times New Roman"/>
      <family val="1"/>
    </font>
    <font>
      <i/>
      <sz val="10"/>
      <color rgb="FF000000"/>
      <name val="Times New Roman"/>
      <family val="1"/>
    </font>
    <font>
      <sz val="12"/>
      <color theme="1"/>
      <name val="Calibri"/>
      <family val="2"/>
    </font>
    <font>
      <b/>
      <sz val="8"/>
      <color theme="1"/>
      <name val="Times New Roman"/>
      <family val="1"/>
    </font>
    <font>
      <i/>
      <sz val="11"/>
      <color theme="1"/>
      <name val="Times New Roman"/>
      <family val="1"/>
    </font>
    <font>
      <b/>
      <sz val="9"/>
      <color theme="1"/>
      <name val="Times New Roman"/>
      <family val="1"/>
    </font>
    <font>
      <sz val="9"/>
      <color theme="1"/>
      <name val="Times New Roman"/>
      <family val="1"/>
    </font>
    <font>
      <sz val="9"/>
      <color rgb="FF000000"/>
      <name val="Times New Roman"/>
      <family val="1"/>
    </font>
    <font>
      <sz val="8"/>
      <color rgb="FF000000"/>
      <name val="Times New Roman"/>
      <family val="1"/>
    </font>
    <font>
      <b/>
      <sz val="8"/>
      <color rgb="FF000000"/>
      <name val="Times New Roman"/>
      <family val="1"/>
    </font>
    <font>
      <sz val="11"/>
      <color theme="1"/>
      <name val="Calibri"/>
      <family val="2"/>
      <scheme val="minor"/>
    </font>
    <font>
      <sz val="11"/>
      <color rgb="FFFF0000"/>
      <name val="Calibri"/>
      <family val="2"/>
      <scheme val="minor"/>
    </font>
    <font>
      <u/>
      <sz val="11"/>
      <color theme="10"/>
      <name val="Calibri"/>
      <family val="2"/>
      <scheme val="minor"/>
    </font>
    <font>
      <sz val="16"/>
      <color theme="1"/>
      <name val="Times New Roman"/>
      <family val="1"/>
    </font>
    <font>
      <b/>
      <sz val="16"/>
      <color rgb="FF00B050"/>
      <name val="Times New Roman"/>
      <family val="1"/>
    </font>
    <font>
      <b/>
      <sz val="14"/>
      <color rgb="FF0070C0"/>
      <name val="Times New Roman"/>
      <family val="1"/>
    </font>
    <font>
      <b/>
      <sz val="12"/>
      <color rgb="FF00B050"/>
      <name val="Times New Roman"/>
      <family val="1"/>
    </font>
    <font>
      <b/>
      <sz val="11"/>
      <name val="Times New Roman"/>
      <family val="1"/>
    </font>
    <font>
      <sz val="11"/>
      <name val="Times New Roman"/>
      <family val="1"/>
    </font>
    <font>
      <b/>
      <sz val="11"/>
      <color theme="0"/>
      <name val="Times New Roman"/>
      <family val="1"/>
    </font>
    <font>
      <sz val="10"/>
      <name val="Arial"/>
      <family val="2"/>
    </font>
    <font>
      <b/>
      <u/>
      <sz val="10"/>
      <name val="Times New Roman"/>
      <family val="1"/>
    </font>
    <font>
      <u/>
      <sz val="11"/>
      <color theme="10"/>
      <name val="Calibri"/>
      <family val="2"/>
    </font>
    <font>
      <b/>
      <sz val="12"/>
      <color theme="0"/>
      <name val="Times New Roman"/>
      <family val="1"/>
    </font>
    <font>
      <u/>
      <sz val="11"/>
      <color theme="9" tint="-0.499984740745262"/>
      <name val="Times New Roman"/>
      <family val="1"/>
    </font>
    <font>
      <sz val="10"/>
      <color rgb="FF222222"/>
      <name val="Times New Roman"/>
      <family val="1"/>
    </font>
    <font>
      <sz val="9"/>
      <name val="Times New Roman"/>
      <family val="1"/>
    </font>
    <font>
      <sz val="11"/>
      <color theme="4"/>
      <name val="Times New Roman"/>
      <family val="1"/>
    </font>
    <font>
      <sz val="8"/>
      <name val="Calibri"/>
      <family val="2"/>
      <scheme val="minor"/>
    </font>
    <font>
      <sz val="11"/>
      <name val="Calibri"/>
      <family val="2"/>
      <scheme val="minor"/>
    </font>
    <font>
      <sz val="11"/>
      <color rgb="FF000000"/>
      <name val="Times New Roman"/>
      <family val="1"/>
    </font>
    <font>
      <i/>
      <sz val="11"/>
      <color theme="1"/>
      <name val="Calibri"/>
      <family val="2"/>
      <scheme val="minor"/>
    </font>
    <font>
      <sz val="11"/>
      <color theme="0"/>
      <name val="Calibri"/>
      <family val="2"/>
      <scheme val="minor"/>
    </font>
    <font>
      <b/>
      <sz val="10"/>
      <color theme="0"/>
      <name val="Times New Roman"/>
      <family val="1"/>
    </font>
    <font>
      <sz val="12"/>
      <color theme="0"/>
      <name val="Times New Roman"/>
      <family val="1"/>
    </font>
    <font>
      <sz val="11"/>
      <color theme="0"/>
      <name val="Times New Roman"/>
      <family val="1"/>
    </font>
    <font>
      <b/>
      <i/>
      <sz val="10"/>
      <color theme="0"/>
      <name val="Times New Roman"/>
      <family val="1"/>
    </font>
    <font>
      <sz val="10"/>
      <color theme="0"/>
      <name val="Times New Roman"/>
      <family val="1"/>
    </font>
    <font>
      <sz val="8"/>
      <color theme="0"/>
      <name val="Times New Roman"/>
      <family val="1"/>
    </font>
    <font>
      <i/>
      <sz val="11"/>
      <name val="Times New Roman"/>
      <family val="1"/>
    </font>
    <font>
      <sz val="10"/>
      <color theme="1"/>
      <name val="Calibri"/>
      <family val="2"/>
      <scheme val="minor"/>
    </font>
    <font>
      <sz val="12"/>
      <color theme="1"/>
      <name val="Times New Roman"/>
      <family val="1"/>
    </font>
    <font>
      <sz val="12"/>
      <color rgb="FF000000"/>
      <name val="Times New Roman"/>
      <family val="1"/>
    </font>
    <font>
      <sz val="9"/>
      <color theme="1"/>
      <name val="Calibri"/>
      <family val="2"/>
      <scheme val="minor"/>
    </font>
  </fonts>
  <fills count="1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ECE6DB"/>
        <bgColor rgb="FF000000"/>
      </patternFill>
    </fill>
    <fill>
      <patternFill patternType="solid">
        <fgColor rgb="FFECE6DB"/>
        <bgColor indexed="64"/>
      </patternFill>
    </fill>
    <fill>
      <patternFill patternType="solid">
        <fgColor theme="6" tint="0.79998168889431442"/>
        <bgColor indexed="64"/>
      </patternFill>
    </fill>
    <fill>
      <patternFill patternType="solid">
        <fgColor rgb="FFFFFFFF"/>
        <bgColor indexed="64"/>
      </patternFill>
    </fill>
    <fill>
      <patternFill patternType="solid">
        <fgColor rgb="FFFDFDFD"/>
        <bgColor indexed="64"/>
      </patternFill>
    </fill>
    <fill>
      <patternFill patternType="solid">
        <fgColor rgb="FFC00000"/>
        <bgColor indexed="64"/>
      </patternFill>
    </fill>
    <fill>
      <patternFill patternType="solid">
        <fgColor theme="5" tint="0.59999389629810485"/>
        <bgColor indexed="64"/>
      </patternFill>
    </fill>
  </fills>
  <borders count="38">
    <border>
      <left/>
      <right/>
      <top/>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rgb="FFFFFFFF"/>
      </left>
      <right style="thin">
        <color rgb="FFFFFFFF"/>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thin">
        <color theme="0"/>
      </top>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top style="thin">
        <color theme="0"/>
      </top>
      <bottom style="thin">
        <color indexed="64"/>
      </bottom>
      <diagonal/>
    </border>
    <border>
      <left/>
      <right style="thin">
        <color theme="0"/>
      </right>
      <top style="thin">
        <color theme="0"/>
      </top>
      <bottom/>
      <diagonal/>
    </border>
    <border>
      <left style="thin">
        <color theme="0"/>
      </left>
      <right/>
      <top style="thin">
        <color theme="0"/>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top style="thin">
        <color indexed="64"/>
      </top>
      <bottom style="thin">
        <color indexed="64"/>
      </bottom>
      <diagonal/>
    </border>
    <border>
      <left style="thin">
        <color theme="0"/>
      </left>
      <right/>
      <top style="thin">
        <color indexed="64"/>
      </top>
      <bottom/>
      <diagonal/>
    </border>
    <border>
      <left style="thin">
        <color theme="0"/>
      </left>
      <right/>
      <top/>
      <bottom style="thin">
        <color indexed="64"/>
      </bottom>
      <diagonal/>
    </border>
    <border>
      <left/>
      <right style="thin">
        <color theme="0"/>
      </right>
      <top/>
      <bottom style="thin">
        <color indexed="64"/>
      </bottom>
      <diagonal/>
    </border>
  </borders>
  <cellStyleXfs count="6">
    <xf numFmtId="0" fontId="0" fillId="0" borderId="0"/>
    <xf numFmtId="9" fontId="23" fillId="0" borderId="0" applyFont="0" applyFill="0" applyBorder="0" applyAlignment="0" applyProtection="0"/>
    <xf numFmtId="0" fontId="25" fillId="0" borderId="0" applyNumberFormat="0" applyFill="0" applyBorder="0" applyAlignment="0" applyProtection="0"/>
    <xf numFmtId="0" fontId="33" fillId="0" borderId="0"/>
    <xf numFmtId="0" fontId="35" fillId="0" borderId="0" applyNumberFormat="0" applyFill="0" applyBorder="0" applyAlignment="0" applyProtection="0">
      <alignment vertical="top"/>
      <protection locked="0"/>
    </xf>
    <xf numFmtId="43" fontId="23" fillId="0" borderId="0" applyFont="0" applyFill="0" applyBorder="0" applyAlignment="0" applyProtection="0"/>
  </cellStyleXfs>
  <cellXfs count="531">
    <xf numFmtId="0" fontId="0" fillId="0" borderId="0" xfId="0"/>
    <xf numFmtId="0" fontId="1" fillId="0" borderId="0" xfId="0" applyFont="1"/>
    <xf numFmtId="0" fontId="3" fillId="0" borderId="0" xfId="0" applyFont="1"/>
    <xf numFmtId="0" fontId="4" fillId="0" borderId="0" xfId="0" applyFont="1" applyAlignment="1">
      <alignment horizontal="right" vertical="center"/>
    </xf>
    <xf numFmtId="0" fontId="3" fillId="3" borderId="0" xfId="0" applyFont="1" applyFill="1" applyAlignment="1">
      <alignment horizontal="right" vertical="center" wrapText="1"/>
    </xf>
    <xf numFmtId="0" fontId="7" fillId="3" borderId="0" xfId="0" applyFont="1" applyFill="1" applyAlignment="1">
      <alignment horizontal="right" vertical="center" wrapText="1"/>
    </xf>
    <xf numFmtId="0" fontId="6" fillId="5" borderId="2" xfId="0" applyFont="1" applyFill="1" applyBorder="1" applyAlignment="1">
      <alignment horizontal="center" vertical="top" wrapText="1"/>
    </xf>
    <xf numFmtId="0" fontId="7" fillId="0" borderId="0" xfId="0" applyFont="1" applyAlignment="1">
      <alignment horizontal="center" vertical="center" wrapText="1"/>
    </xf>
    <xf numFmtId="0" fontId="6" fillId="5" borderId="2" xfId="0" applyFont="1" applyFill="1" applyBorder="1" applyAlignment="1">
      <alignment horizontal="center" vertical="top"/>
    </xf>
    <xf numFmtId="0" fontId="11" fillId="0" borderId="0" xfId="0" applyFont="1" applyAlignment="1">
      <alignment horizontal="left" vertical="top" wrapText="1"/>
    </xf>
    <xf numFmtId="0" fontId="3" fillId="0" borderId="0" xfId="0" applyFont="1" applyAlignment="1">
      <alignment horizontal="center" vertical="center" wrapText="1"/>
    </xf>
    <xf numFmtId="0" fontId="5" fillId="5" borderId="0" xfId="0" applyFont="1" applyFill="1" applyAlignment="1">
      <alignment horizontal="center" vertical="center" wrapText="1"/>
    </xf>
    <xf numFmtId="0" fontId="3" fillId="0" borderId="0" xfId="0" applyFont="1" applyAlignment="1">
      <alignment vertical="center"/>
    </xf>
    <xf numFmtId="0" fontId="12" fillId="0" borderId="0" xfId="0" applyFont="1" applyAlignment="1">
      <alignment vertical="center"/>
    </xf>
    <xf numFmtId="0" fontId="3" fillId="0" borderId="7" xfId="0" applyFont="1" applyBorder="1" applyAlignment="1">
      <alignment horizontal="left" vertical="center" wrapText="1"/>
    </xf>
    <xf numFmtId="0" fontId="11" fillId="5" borderId="3" xfId="0" applyFont="1" applyFill="1" applyBorder="1" applyAlignment="1">
      <alignment horizontal="center" vertical="top" wrapText="1"/>
    </xf>
    <xf numFmtId="0" fontId="5" fillId="5" borderId="13" xfId="0" applyFont="1" applyFill="1" applyBorder="1" applyAlignment="1">
      <alignment horizontal="center" vertical="top" wrapText="1"/>
    </xf>
    <xf numFmtId="0" fontId="5" fillId="5" borderId="17" xfId="0" applyFont="1" applyFill="1" applyBorder="1" applyAlignment="1">
      <alignment horizontal="center" vertical="top" wrapText="1"/>
    </xf>
    <xf numFmtId="0" fontId="7" fillId="0" borderId="0" xfId="0" applyFont="1" applyAlignment="1">
      <alignment vertical="top" wrapText="1"/>
    </xf>
    <xf numFmtId="0" fontId="0" fillId="0" borderId="0" xfId="0" applyAlignment="1">
      <alignment vertical="top"/>
    </xf>
    <xf numFmtId="0" fontId="10" fillId="5" borderId="3" xfId="0" applyFont="1" applyFill="1" applyBorder="1" applyAlignment="1">
      <alignment horizontal="center" vertical="top" wrapText="1"/>
    </xf>
    <xf numFmtId="0" fontId="10" fillId="0" borderId="0" xfId="0" applyFont="1" applyAlignment="1">
      <alignment horizontal="left" vertical="center"/>
    </xf>
    <xf numFmtId="0" fontId="10" fillId="0" borderId="0" xfId="0" applyFont="1" applyAlignment="1">
      <alignment horizontal="left" vertical="top"/>
    </xf>
    <xf numFmtId="0" fontId="11" fillId="5" borderId="2" xfId="0" applyFont="1" applyFill="1" applyBorder="1" applyAlignment="1">
      <alignment horizontal="center" vertical="top" wrapText="1"/>
    </xf>
    <xf numFmtId="0" fontId="3" fillId="0" borderId="0" xfId="0" applyFont="1" applyAlignment="1">
      <alignment vertical="top"/>
    </xf>
    <xf numFmtId="0" fontId="11" fillId="0" borderId="0" xfId="0" applyFont="1" applyAlignment="1">
      <alignment horizontal="justify" vertical="top"/>
    </xf>
    <xf numFmtId="0" fontId="11" fillId="5" borderId="2" xfId="0" applyFont="1" applyFill="1" applyBorder="1" applyAlignment="1">
      <alignment horizontal="center" vertical="center" wrapText="1"/>
    </xf>
    <xf numFmtId="0" fontId="10" fillId="0" borderId="0" xfId="0" applyFont="1" applyAlignment="1">
      <alignment horizontal="justify" vertical="center"/>
    </xf>
    <xf numFmtId="0" fontId="3" fillId="0" borderId="0" xfId="0" applyFont="1" applyAlignment="1">
      <alignment horizontal="center" vertical="top" wrapText="1"/>
    </xf>
    <xf numFmtId="0" fontId="15" fillId="0" borderId="0" xfId="0" applyFont="1" applyAlignment="1">
      <alignment vertical="center"/>
    </xf>
    <xf numFmtId="0" fontId="16" fillId="5" borderId="3" xfId="0" applyFont="1" applyFill="1" applyBorder="1" applyAlignment="1">
      <alignment horizontal="center" vertical="top" wrapText="1"/>
    </xf>
    <xf numFmtId="0" fontId="3" fillId="3" borderId="0" xfId="0" applyFont="1" applyFill="1" applyAlignment="1">
      <alignment horizontal="left" vertical="top" wrapText="1"/>
    </xf>
    <xf numFmtId="0" fontId="11" fillId="0" borderId="0" xfId="0" applyFont="1" applyAlignment="1">
      <alignment vertical="center"/>
    </xf>
    <xf numFmtId="0" fontId="11" fillId="0" borderId="0" xfId="0" applyFont="1" applyAlignment="1">
      <alignment vertical="top"/>
    </xf>
    <xf numFmtId="0" fontId="9" fillId="0" borderId="0" xfId="0" applyFont="1" applyAlignment="1">
      <alignment vertical="top"/>
    </xf>
    <xf numFmtId="0" fontId="11" fillId="5" borderId="2" xfId="0" applyFont="1" applyFill="1" applyBorder="1" applyAlignment="1">
      <alignment horizontal="center" vertical="top"/>
    </xf>
    <xf numFmtId="0" fontId="12" fillId="0" borderId="0" xfId="0" applyFont="1" applyAlignment="1">
      <alignment horizontal="justify" vertical="center"/>
    </xf>
    <xf numFmtId="0" fontId="10" fillId="5" borderId="2" xfId="0" applyFont="1" applyFill="1" applyBorder="1" applyAlignment="1">
      <alignment horizontal="center" vertical="top" wrapText="1"/>
    </xf>
    <xf numFmtId="0" fontId="7" fillId="3" borderId="0" xfId="0" applyFont="1" applyFill="1" applyAlignment="1">
      <alignment horizontal="left" vertical="top" wrapText="1"/>
    </xf>
    <xf numFmtId="0" fontId="1" fillId="0" borderId="0" xfId="0" applyFont="1" applyAlignment="1">
      <alignment vertical="top"/>
    </xf>
    <xf numFmtId="0" fontId="11" fillId="5" borderId="13" xfId="0" applyFont="1" applyFill="1" applyBorder="1" applyAlignment="1">
      <alignment horizontal="center" vertical="top" wrapText="1"/>
    </xf>
    <xf numFmtId="0" fontId="7" fillId="0" borderId="0" xfId="0" applyFont="1" applyAlignment="1">
      <alignment horizontal="right" vertical="center" wrapText="1"/>
    </xf>
    <xf numFmtId="0" fontId="7" fillId="0" borderId="0" xfId="0" applyFont="1" applyAlignment="1">
      <alignment horizontal="justify" vertical="top" wrapText="1"/>
    </xf>
    <xf numFmtId="0" fontId="0" fillId="0" borderId="0" xfId="0" applyAlignment="1">
      <alignment horizontal="right"/>
    </xf>
    <xf numFmtId="0" fontId="7" fillId="0" borderId="0" xfId="0" applyFont="1"/>
    <xf numFmtId="0" fontId="7" fillId="0" borderId="0" xfId="0" applyFont="1" applyAlignment="1">
      <alignment horizontal="left" vertical="top" wrapText="1"/>
    </xf>
    <xf numFmtId="0" fontId="19" fillId="0" borderId="0" xfId="0" applyFont="1" applyAlignment="1">
      <alignment vertical="center" wrapText="1"/>
    </xf>
    <xf numFmtId="0" fontId="11" fillId="5" borderId="8" xfId="0" applyFont="1" applyFill="1" applyBorder="1" applyAlignment="1">
      <alignment vertical="top"/>
    </xf>
    <xf numFmtId="0" fontId="3" fillId="0" borderId="0" xfId="0" applyFont="1" applyAlignment="1">
      <alignment horizontal="justify" vertical="top"/>
    </xf>
    <xf numFmtId="0" fontId="7" fillId="0" borderId="0" xfId="0" applyFont="1" applyAlignment="1">
      <alignment horizontal="justify" vertical="top"/>
    </xf>
    <xf numFmtId="0" fontId="0" fillId="5" borderId="0" xfId="0" applyFill="1"/>
    <xf numFmtId="0" fontId="1" fillId="5" borderId="0" xfId="0" applyFont="1" applyFill="1"/>
    <xf numFmtId="0" fontId="2" fillId="0" borderId="0" xfId="0" applyFont="1" applyAlignment="1">
      <alignment horizontal="left"/>
    </xf>
    <xf numFmtId="0" fontId="2" fillId="0" borderId="0" xfId="0" applyFont="1" applyAlignment="1">
      <alignment horizontal="center"/>
    </xf>
    <xf numFmtId="0" fontId="2" fillId="0" borderId="0" xfId="0" applyFont="1"/>
    <xf numFmtId="0" fontId="3" fillId="0" borderId="0" xfId="0" applyFont="1" applyAlignment="1">
      <alignment vertical="top" wrapText="1"/>
    </xf>
    <xf numFmtId="0" fontId="3" fillId="0" borderId="0" xfId="0" applyFont="1" applyAlignment="1">
      <alignment vertical="center" wrapText="1"/>
    </xf>
    <xf numFmtId="0" fontId="7" fillId="0" borderId="0" xfId="0" applyFont="1" applyAlignment="1">
      <alignment horizontal="right" vertical="center"/>
    </xf>
    <xf numFmtId="0" fontId="3" fillId="0" borderId="0" xfId="0" applyFont="1" applyAlignment="1">
      <alignment horizontal="left" vertical="center" wrapText="1"/>
    </xf>
    <xf numFmtId="0" fontId="1" fillId="0" borderId="25" xfId="0" applyFont="1" applyBorder="1"/>
    <xf numFmtId="0" fontId="1" fillId="0" borderId="26" xfId="0" applyFont="1" applyBorder="1"/>
    <xf numFmtId="0" fontId="26" fillId="0" borderId="26" xfId="0" applyFont="1" applyBorder="1"/>
    <xf numFmtId="0" fontId="1" fillId="0" borderId="24" xfId="0" applyFont="1" applyBorder="1"/>
    <xf numFmtId="0" fontId="1" fillId="0" borderId="27" xfId="0" applyFont="1" applyBorder="1"/>
    <xf numFmtId="0" fontId="1" fillId="0" borderId="22" xfId="0" applyFont="1" applyBorder="1"/>
    <xf numFmtId="0" fontId="1" fillId="0" borderId="0" xfId="0" applyFont="1" applyAlignment="1">
      <alignment horizontal="center" vertical="center"/>
    </xf>
    <xf numFmtId="0" fontId="1" fillId="0" borderId="27" xfId="0" applyFont="1" applyBorder="1" applyAlignment="1">
      <alignment vertical="center"/>
    </xf>
    <xf numFmtId="0" fontId="1" fillId="0" borderId="22" xfId="0" applyFont="1" applyBorder="1" applyAlignment="1">
      <alignment vertical="center"/>
    </xf>
    <xf numFmtId="0" fontId="1" fillId="0" borderId="0" xfId="0" applyFont="1" applyAlignment="1">
      <alignment vertical="center"/>
    </xf>
    <xf numFmtId="0" fontId="0" fillId="0" borderId="27" xfId="0" applyBorder="1"/>
    <xf numFmtId="0" fontId="0" fillId="0" borderId="22" xfId="0" applyBorder="1"/>
    <xf numFmtId="0" fontId="1" fillId="0" borderId="23" xfId="0" applyFont="1" applyBorder="1"/>
    <xf numFmtId="0" fontId="1" fillId="0" borderId="28" xfId="0" applyFont="1" applyBorder="1"/>
    <xf numFmtId="0" fontId="1" fillId="0" borderId="21" xfId="0" applyFont="1" applyBorder="1"/>
    <xf numFmtId="0" fontId="1" fillId="5" borderId="0" xfId="0" applyFont="1" applyFill="1" applyAlignment="1">
      <alignment horizontal="center"/>
    </xf>
    <xf numFmtId="0" fontId="1" fillId="5" borderId="26" xfId="0" applyFont="1" applyFill="1" applyBorder="1"/>
    <xf numFmtId="0" fontId="30" fillId="5" borderId="2" xfId="0" applyFont="1" applyFill="1" applyBorder="1" applyAlignment="1">
      <alignment horizontal="center" vertical="center" wrapText="1"/>
    </xf>
    <xf numFmtId="0" fontId="31" fillId="5" borderId="2" xfId="0" applyFont="1" applyFill="1" applyBorder="1" applyAlignment="1">
      <alignment horizontal="center" vertical="top" wrapText="1"/>
    </xf>
    <xf numFmtId="0" fontId="1" fillId="0" borderId="0" xfId="0" applyFont="1" applyAlignment="1">
      <alignment vertical="center" wrapText="1"/>
    </xf>
    <xf numFmtId="0" fontId="7" fillId="0" borderId="0" xfId="0" applyFont="1" applyAlignment="1">
      <alignment vertical="center"/>
    </xf>
    <xf numFmtId="0" fontId="7" fillId="0" borderId="5" xfId="0" applyFont="1" applyBorder="1" applyAlignment="1">
      <alignment horizontal="center" vertical="center" wrapText="1"/>
    </xf>
    <xf numFmtId="0" fontId="7" fillId="0" borderId="5" xfId="0" applyFont="1" applyBorder="1" applyAlignment="1">
      <alignment vertical="top" wrapText="1"/>
    </xf>
    <xf numFmtId="0" fontId="24" fillId="0" borderId="0" xfId="0" applyFont="1" applyAlignment="1">
      <alignment vertical="top"/>
    </xf>
    <xf numFmtId="0" fontId="24" fillId="0" borderId="0" xfId="0" applyFont="1"/>
    <xf numFmtId="0" fontId="3" fillId="0" borderId="0" xfId="0" applyFont="1" applyAlignment="1">
      <alignment horizontal="justify" vertical="top" wrapText="1"/>
    </xf>
    <xf numFmtId="0" fontId="12" fillId="0" borderId="0" xfId="0" applyFont="1" applyAlignment="1">
      <alignment horizontal="center"/>
    </xf>
    <xf numFmtId="0" fontId="3" fillId="0" borderId="0" xfId="0" applyFont="1" applyAlignment="1">
      <alignment horizontal="right" vertical="center" wrapText="1"/>
    </xf>
    <xf numFmtId="0" fontId="5" fillId="5" borderId="8" xfId="0" applyFont="1" applyFill="1" applyBorder="1" applyAlignment="1">
      <alignment horizontal="right" vertical="top" wrapText="1"/>
    </xf>
    <xf numFmtId="0" fontId="12" fillId="0" borderId="0" xfId="0" applyFont="1"/>
    <xf numFmtId="0" fontId="20" fillId="0" borderId="0" xfId="0" applyFont="1" applyAlignment="1">
      <alignment horizontal="center" vertical="center"/>
    </xf>
    <xf numFmtId="0" fontId="7" fillId="0" borderId="0" xfId="0" applyFont="1" applyAlignment="1">
      <alignment vertical="center" wrapText="1"/>
    </xf>
    <xf numFmtId="0" fontId="0" fillId="0" borderId="0" xfId="0" applyAlignment="1">
      <alignment horizontal="center"/>
    </xf>
    <xf numFmtId="0" fontId="3" fillId="0" borderId="0" xfId="0" applyFont="1" applyAlignment="1">
      <alignment horizontal="right" vertical="center"/>
    </xf>
    <xf numFmtId="0" fontId="3" fillId="0" borderId="0" xfId="0" applyFont="1" applyAlignment="1">
      <alignment horizontal="justify" vertical="center" wrapText="1"/>
    </xf>
    <xf numFmtId="0" fontId="8" fillId="0" borderId="0" xfId="0" applyFont="1" applyAlignment="1">
      <alignment horizontal="justify" vertical="top"/>
    </xf>
    <xf numFmtId="0" fontId="3" fillId="5" borderId="2" xfId="0" applyFont="1" applyFill="1" applyBorder="1" applyAlignment="1">
      <alignment horizontal="center" vertical="top" wrapText="1"/>
    </xf>
    <xf numFmtId="0" fontId="11" fillId="5" borderId="8" xfId="0" applyFont="1" applyFill="1" applyBorder="1" applyAlignment="1">
      <alignment horizontal="left" vertical="center" wrapText="1"/>
    </xf>
    <xf numFmtId="0" fontId="11" fillId="5" borderId="8" xfId="0" applyFont="1" applyFill="1" applyBorder="1" applyAlignment="1">
      <alignment horizontal="right" vertical="center" wrapText="1"/>
    </xf>
    <xf numFmtId="0" fontId="11" fillId="5" borderId="8" xfId="0" applyFont="1" applyFill="1" applyBorder="1" applyAlignment="1">
      <alignment horizontal="right" vertical="top" wrapText="1"/>
    </xf>
    <xf numFmtId="0" fontId="11" fillId="0" borderId="0" xfId="0" applyFont="1" applyAlignment="1">
      <alignment vertical="top" wrapText="1"/>
    </xf>
    <xf numFmtId="0" fontId="10" fillId="0" borderId="0" xfId="0" applyFont="1" applyAlignment="1">
      <alignment vertical="top" wrapText="1"/>
    </xf>
    <xf numFmtId="0" fontId="3" fillId="0" borderId="0" xfId="0" applyFont="1" applyAlignment="1">
      <alignment horizontal="right" vertical="top" wrapText="1"/>
    </xf>
    <xf numFmtId="0" fontId="7" fillId="0" borderId="0" xfId="0" applyFont="1" applyAlignment="1">
      <alignment horizontal="right" vertical="top" wrapText="1"/>
    </xf>
    <xf numFmtId="2" fontId="0" fillId="0" borderId="0" xfId="0" applyNumberFormat="1"/>
    <xf numFmtId="0" fontId="1" fillId="0" borderId="0" xfId="0" applyFont="1" applyAlignment="1">
      <alignment horizontal="right" vertical="center" wrapText="1"/>
    </xf>
    <xf numFmtId="0" fontId="39" fillId="0" borderId="0" xfId="0" applyFont="1" applyAlignment="1">
      <alignment horizontal="right" vertical="center" wrapText="1"/>
    </xf>
    <xf numFmtId="0" fontId="5" fillId="5" borderId="2" xfId="0" applyFont="1" applyFill="1" applyBorder="1" applyAlignment="1">
      <alignment horizontal="right" vertical="top" wrapText="1"/>
    </xf>
    <xf numFmtId="164" fontId="5" fillId="5" borderId="2" xfId="0" applyNumberFormat="1" applyFont="1" applyFill="1" applyBorder="1" applyAlignment="1">
      <alignment horizontal="right" vertical="top" wrapText="1"/>
    </xf>
    <xf numFmtId="165" fontId="0" fillId="0" borderId="0" xfId="0" applyNumberFormat="1"/>
    <xf numFmtId="165" fontId="10" fillId="5" borderId="3" xfId="0" applyNumberFormat="1" applyFont="1" applyFill="1" applyBorder="1" applyAlignment="1">
      <alignment horizontal="center" vertical="top" wrapText="1"/>
    </xf>
    <xf numFmtId="165" fontId="0" fillId="0" borderId="0" xfId="0" applyNumberFormat="1" applyAlignment="1">
      <alignment horizontal="center"/>
    </xf>
    <xf numFmtId="0" fontId="40" fillId="0" borderId="0" xfId="0" applyFont="1" applyAlignment="1">
      <alignment horizontal="center"/>
    </xf>
    <xf numFmtId="0" fontId="40" fillId="5" borderId="26" xfId="0" applyFont="1" applyFill="1" applyBorder="1" applyAlignment="1">
      <alignment horizontal="center"/>
    </xf>
    <xf numFmtId="0" fontId="40" fillId="5" borderId="0" xfId="0" applyFont="1" applyFill="1" applyAlignment="1">
      <alignment horizontal="center"/>
    </xf>
    <xf numFmtId="0" fontId="40" fillId="0" borderId="28" xfId="0" applyFont="1" applyBorder="1" applyAlignment="1">
      <alignment horizontal="center"/>
    </xf>
    <xf numFmtId="0" fontId="3" fillId="0" borderId="0" xfId="0" applyFont="1" applyAlignment="1">
      <alignment horizontal="center" vertical="center"/>
    </xf>
    <xf numFmtId="0" fontId="7" fillId="0" borderId="0" xfId="0" applyFont="1" applyAlignment="1">
      <alignment horizontal="center" vertical="center"/>
    </xf>
    <xf numFmtId="0" fontId="8" fillId="0" borderId="0" xfId="0" applyFont="1" applyAlignment="1">
      <alignment vertical="top" wrapText="1"/>
    </xf>
    <xf numFmtId="0" fontId="8" fillId="0" borderId="0" xfId="0" applyFont="1" applyAlignment="1">
      <alignment horizontal="right" vertical="center" wrapText="1"/>
    </xf>
    <xf numFmtId="0" fontId="3" fillId="0" borderId="5" xfId="0" applyFont="1" applyBorder="1" applyAlignment="1">
      <alignment horizontal="right" vertical="center" wrapText="1"/>
    </xf>
    <xf numFmtId="0" fontId="0" fillId="0" borderId="7" xfId="0" applyBorder="1"/>
    <xf numFmtId="0" fontId="7" fillId="0" borderId="7" xfId="0" applyFont="1" applyBorder="1" applyAlignment="1">
      <alignment horizontal="center" vertical="center" wrapText="1"/>
    </xf>
    <xf numFmtId="0" fontId="7" fillId="0" borderId="7" xfId="0" applyFont="1" applyBorder="1" applyAlignment="1">
      <alignment vertical="top" wrapText="1"/>
    </xf>
    <xf numFmtId="0" fontId="7" fillId="0" borderId="7" xfId="0" applyFont="1" applyBorder="1" applyAlignment="1">
      <alignment horizontal="right" vertical="center" wrapText="1"/>
    </xf>
    <xf numFmtId="0" fontId="0" fillId="0" borderId="5" xfId="0" applyBorder="1"/>
    <xf numFmtId="0" fontId="7" fillId="0" borderId="5" xfId="0" applyFont="1" applyBorder="1" applyAlignment="1">
      <alignment horizontal="right" vertical="center" wrapText="1"/>
    </xf>
    <xf numFmtId="0" fontId="20" fillId="0" borderId="0" xfId="0" applyFont="1" applyAlignment="1">
      <alignment vertical="center" wrapText="1"/>
    </xf>
    <xf numFmtId="0" fontId="21" fillId="0" borderId="0" xfId="0" applyFont="1" applyAlignment="1">
      <alignment horizontal="right" vertical="center" wrapText="1"/>
    </xf>
    <xf numFmtId="0" fontId="22" fillId="0" borderId="0" xfId="0" applyFont="1" applyAlignment="1">
      <alignment vertical="center" wrapText="1"/>
    </xf>
    <xf numFmtId="0" fontId="22" fillId="0" borderId="0" xfId="0" applyFont="1" applyAlignment="1">
      <alignment horizontal="center" vertical="center" wrapText="1"/>
    </xf>
    <xf numFmtId="0" fontId="16" fillId="0" borderId="0" xfId="0" applyFont="1" applyAlignment="1">
      <alignment horizontal="center" vertical="center" wrapText="1"/>
    </xf>
    <xf numFmtId="0" fontId="0" fillId="0" borderId="0" xfId="0" applyAlignment="1">
      <alignment vertical="center" wrapText="1"/>
    </xf>
    <xf numFmtId="2" fontId="21" fillId="0" borderId="0" xfId="0" applyNumberFormat="1" applyFont="1" applyAlignment="1">
      <alignment horizontal="right" vertical="center" wrapText="1"/>
    </xf>
    <xf numFmtId="0" fontId="10" fillId="0" borderId="0" xfId="0" applyFont="1" applyAlignment="1">
      <alignment horizontal="center" vertical="center" wrapText="1"/>
    </xf>
    <xf numFmtId="0" fontId="30" fillId="5" borderId="0" xfId="0" applyFont="1" applyFill="1" applyAlignment="1">
      <alignment horizontal="center" vertical="center"/>
    </xf>
    <xf numFmtId="0" fontId="31" fillId="5" borderId="2" xfId="2" applyFont="1" applyFill="1" applyBorder="1" applyAlignment="1">
      <alignment horizontal="center" vertical="top" wrapText="1"/>
    </xf>
    <xf numFmtId="0" fontId="13" fillId="0" borderId="0" xfId="0" applyFont="1" applyAlignment="1">
      <alignment horizontal="left" vertical="center" wrapText="1"/>
    </xf>
    <xf numFmtId="0" fontId="8" fillId="0" borderId="0" xfId="0" applyFont="1" applyAlignment="1">
      <alignment horizontal="left" vertical="top"/>
    </xf>
    <xf numFmtId="0" fontId="3" fillId="0" borderId="0" xfId="0" applyFont="1" applyAlignment="1">
      <alignment horizontal="center" vertical="top"/>
    </xf>
    <xf numFmtId="0" fontId="3" fillId="0" borderId="0" xfId="0" applyFont="1" applyAlignment="1">
      <alignment horizontal="center"/>
    </xf>
    <xf numFmtId="2" fontId="8" fillId="0" borderId="0" xfId="0" applyNumberFormat="1" applyFont="1" applyAlignment="1">
      <alignment horizontal="right" vertical="top"/>
    </xf>
    <xf numFmtId="0" fontId="8" fillId="0" borderId="0" xfId="0" applyFont="1" applyAlignment="1">
      <alignment horizontal="center" vertical="top"/>
    </xf>
    <xf numFmtId="0" fontId="3" fillId="0" borderId="0" xfId="0" applyFont="1" applyAlignment="1">
      <alignment horizontal="right" vertical="top"/>
    </xf>
    <xf numFmtId="0" fontId="7" fillId="0" borderId="7" xfId="0" applyFont="1" applyBorder="1" applyAlignment="1">
      <alignment vertical="center" wrapText="1"/>
    </xf>
    <xf numFmtId="165" fontId="0" fillId="0" borderId="0" xfId="0" applyNumberFormat="1" applyAlignment="1">
      <alignment horizontal="right"/>
    </xf>
    <xf numFmtId="0" fontId="3" fillId="0" borderId="7" xfId="0" applyFont="1" applyBorder="1" applyAlignment="1">
      <alignment vertical="center" wrapText="1"/>
    </xf>
    <xf numFmtId="0" fontId="42" fillId="0" borderId="0" xfId="0" applyFont="1"/>
    <xf numFmtId="0" fontId="3" fillId="0" borderId="7" xfId="0" applyFont="1" applyBorder="1" applyAlignment="1">
      <alignment vertical="center"/>
    </xf>
    <xf numFmtId="0" fontId="3" fillId="0" borderId="7" xfId="0" applyFont="1" applyBorder="1" applyAlignment="1">
      <alignment horizontal="right" vertical="center"/>
    </xf>
    <xf numFmtId="0" fontId="3" fillId="0" borderId="5" xfId="0" applyFont="1" applyBorder="1" applyAlignment="1">
      <alignment horizontal="right" vertical="center"/>
    </xf>
    <xf numFmtId="0" fontId="5" fillId="0" borderId="6" xfId="0" applyFont="1" applyBorder="1" applyAlignment="1">
      <alignment vertical="top" wrapText="1"/>
    </xf>
    <xf numFmtId="0" fontId="5" fillId="0" borderId="6" xfId="0" applyFont="1" applyBorder="1" applyAlignment="1">
      <alignment horizontal="center" vertical="center" wrapText="1"/>
    </xf>
    <xf numFmtId="0" fontId="8" fillId="0" borderId="5" xfId="0" applyFont="1" applyBorder="1" applyAlignment="1">
      <alignment vertical="top" wrapText="1"/>
    </xf>
    <xf numFmtId="0" fontId="8" fillId="0" borderId="5" xfId="0" applyFont="1" applyBorder="1" applyAlignment="1">
      <alignment horizontal="right" vertical="center" wrapText="1"/>
    </xf>
    <xf numFmtId="0" fontId="20" fillId="0" borderId="7" xfId="0" applyFont="1" applyBorder="1" applyAlignment="1">
      <alignment horizontal="center" vertical="center"/>
    </xf>
    <xf numFmtId="0" fontId="7" fillId="0" borderId="7" xfId="0" applyFont="1" applyBorder="1" applyAlignment="1">
      <alignment vertical="center"/>
    </xf>
    <xf numFmtId="0" fontId="7" fillId="0" borderId="7" xfId="0" applyFont="1" applyBorder="1" applyAlignment="1">
      <alignment horizontal="right" vertical="center"/>
    </xf>
    <xf numFmtId="0" fontId="3" fillId="0" borderId="7" xfId="0" applyFont="1" applyBorder="1" applyAlignment="1">
      <alignment vertical="top" wrapText="1"/>
    </xf>
    <xf numFmtId="0" fontId="1" fillId="0" borderId="7" xfId="0" applyFont="1" applyBorder="1" applyAlignment="1">
      <alignment horizontal="right" vertical="center" wrapText="1"/>
    </xf>
    <xf numFmtId="0" fontId="19" fillId="0" borderId="0" xfId="0" applyFont="1" applyAlignment="1">
      <alignment vertical="top" wrapText="1"/>
    </xf>
    <xf numFmtId="0" fontId="19" fillId="0" borderId="0" xfId="0" applyFont="1" applyAlignment="1">
      <alignment vertical="top"/>
    </xf>
    <xf numFmtId="0" fontId="17" fillId="0" borderId="0" xfId="0" applyFont="1"/>
    <xf numFmtId="0" fontId="44" fillId="0" borderId="0" xfId="0" applyFont="1" applyAlignment="1">
      <alignment horizontal="left" vertical="center"/>
    </xf>
    <xf numFmtId="0" fontId="1" fillId="0" borderId="0" xfId="0" applyFont="1" applyAlignment="1">
      <alignment horizontal="center" vertical="center" wrapText="1"/>
    </xf>
    <xf numFmtId="0" fontId="20" fillId="0" borderId="0" xfId="0" applyFont="1" applyAlignment="1">
      <alignment horizontal="left" vertical="top" wrapText="1"/>
    </xf>
    <xf numFmtId="0" fontId="3" fillId="0" borderId="6" xfId="0" applyFont="1" applyBorder="1" applyAlignment="1">
      <alignment horizontal="right" vertical="center"/>
    </xf>
    <xf numFmtId="0" fontId="45" fillId="0" borderId="0" xfId="0" applyFont="1" applyAlignment="1">
      <alignment vertical="top"/>
    </xf>
    <xf numFmtId="0" fontId="45" fillId="0" borderId="0" xfId="0" applyFont="1"/>
    <xf numFmtId="0" fontId="48" fillId="3" borderId="0" xfId="0" applyFont="1" applyFill="1"/>
    <xf numFmtId="0" fontId="48" fillId="0" borderId="0" xfId="0" applyFont="1"/>
    <xf numFmtId="0" fontId="45" fillId="3" borderId="0" xfId="0" applyFont="1" applyFill="1" applyAlignment="1">
      <alignment vertical="top"/>
    </xf>
    <xf numFmtId="0" fontId="45" fillId="3" borderId="0" xfId="0" applyFont="1" applyFill="1"/>
    <xf numFmtId="2" fontId="45" fillId="3" borderId="0" xfId="0" applyNumberFormat="1" applyFont="1" applyFill="1"/>
    <xf numFmtId="0" fontId="50" fillId="0" borderId="0" xfId="0" applyFont="1" applyAlignment="1">
      <alignment horizontal="right" vertical="center" wrapText="1"/>
    </xf>
    <xf numFmtId="0" fontId="46" fillId="3" borderId="8" xfId="0" applyFont="1" applyFill="1" applyBorder="1" applyAlignment="1">
      <alignment horizontal="center" vertical="center" wrapText="1"/>
    </xf>
    <xf numFmtId="0" fontId="49" fillId="3" borderId="2" xfId="0" applyFont="1" applyFill="1" applyBorder="1" applyAlignment="1">
      <alignment horizontal="center" vertical="top" wrapText="1"/>
    </xf>
    <xf numFmtId="0" fontId="46" fillId="3" borderId="0" xfId="0" applyFont="1" applyFill="1" applyAlignment="1">
      <alignment vertical="center" wrapText="1"/>
    </xf>
    <xf numFmtId="0" fontId="50" fillId="3" borderId="0" xfId="0" applyFont="1" applyFill="1" applyAlignment="1">
      <alignment horizontal="right" vertical="center" wrapText="1"/>
    </xf>
    <xf numFmtId="0" fontId="46" fillId="3" borderId="0" xfId="0" applyFont="1" applyFill="1" applyAlignment="1">
      <alignment horizontal="right" vertical="center" wrapText="1"/>
    </xf>
    <xf numFmtId="0" fontId="49" fillId="3" borderId="0" xfId="0" applyFont="1" applyFill="1" applyAlignment="1">
      <alignment horizontal="center" vertical="top" wrapText="1"/>
    </xf>
    <xf numFmtId="9" fontId="45" fillId="3" borderId="0" xfId="0" applyNumberFormat="1" applyFont="1" applyFill="1" applyAlignment="1">
      <alignment vertical="top"/>
    </xf>
    <xf numFmtId="0" fontId="46" fillId="3" borderId="0" xfId="0" applyFont="1" applyFill="1" applyAlignment="1">
      <alignment vertical="top" wrapText="1"/>
    </xf>
    <xf numFmtId="17" fontId="47" fillId="3" borderId="0" xfId="0" applyNumberFormat="1" applyFont="1" applyFill="1" applyAlignment="1">
      <alignment horizontal="left" vertical="center" wrapText="1"/>
    </xf>
    <xf numFmtId="0" fontId="46" fillId="0" borderId="12" xfId="0" applyFont="1" applyBorder="1" applyAlignment="1">
      <alignment horizontal="center" vertical="top" wrapText="1"/>
    </xf>
    <xf numFmtId="0" fontId="50" fillId="0" borderId="0" xfId="0" applyFont="1" applyAlignment="1">
      <alignment horizontal="left" vertical="center" wrapText="1"/>
    </xf>
    <xf numFmtId="9" fontId="50" fillId="0" borderId="0" xfId="0" applyNumberFormat="1" applyFont="1" applyAlignment="1">
      <alignment horizontal="right" vertical="center" wrapText="1"/>
    </xf>
    <xf numFmtId="10" fontId="50" fillId="0" borderId="0" xfId="0" applyNumberFormat="1" applyFont="1" applyAlignment="1">
      <alignment horizontal="right" vertical="center" wrapText="1"/>
    </xf>
    <xf numFmtId="0" fontId="50" fillId="3" borderId="0" xfId="0" applyFont="1" applyFill="1" applyAlignment="1">
      <alignment horizontal="left" vertical="center" wrapText="1"/>
    </xf>
    <xf numFmtId="0" fontId="46" fillId="3" borderId="13" xfId="0" applyFont="1" applyFill="1" applyBorder="1" applyAlignment="1">
      <alignment horizontal="center" vertical="center" wrapText="1"/>
    </xf>
    <xf numFmtId="0" fontId="46" fillId="3" borderId="0" xfId="0" applyFont="1" applyFill="1" applyAlignment="1">
      <alignment horizontal="center" vertical="center"/>
    </xf>
    <xf numFmtId="0" fontId="50" fillId="3" borderId="0" xfId="0" applyFont="1" applyFill="1" applyAlignment="1">
      <alignment vertical="center" wrapText="1"/>
    </xf>
    <xf numFmtId="10" fontId="48" fillId="3" borderId="0" xfId="1" applyNumberFormat="1" applyFont="1" applyFill="1"/>
    <xf numFmtId="0" fontId="50" fillId="3" borderId="0" xfId="0" applyFont="1" applyFill="1"/>
    <xf numFmtId="1" fontId="48" fillId="3" borderId="0" xfId="0" applyNumberFormat="1" applyFont="1" applyFill="1"/>
    <xf numFmtId="0" fontId="11" fillId="0" borderId="6" xfId="0" applyFont="1" applyBorder="1" applyAlignment="1">
      <alignment vertical="top" wrapText="1"/>
    </xf>
    <xf numFmtId="0" fontId="46" fillId="3" borderId="0" xfId="0" applyFont="1" applyFill="1" applyAlignment="1">
      <alignment horizontal="center" vertical="center" wrapText="1"/>
    </xf>
    <xf numFmtId="0" fontId="50" fillId="3" borderId="0" xfId="0" applyFont="1" applyFill="1" applyAlignment="1">
      <alignment horizontal="justify" vertical="center" wrapText="1"/>
    </xf>
    <xf numFmtId="0" fontId="50" fillId="3" borderId="0" xfId="0" applyFont="1" applyFill="1" applyAlignment="1">
      <alignment horizontal="right" vertical="top" wrapText="1"/>
    </xf>
    <xf numFmtId="9" fontId="50" fillId="3" borderId="0" xfId="1" applyFont="1" applyFill="1" applyBorder="1"/>
    <xf numFmtId="0" fontId="3" fillId="0" borderId="5" xfId="0" applyFont="1" applyBorder="1" applyAlignment="1">
      <alignment horizontal="left" vertical="center" wrapText="1"/>
    </xf>
    <xf numFmtId="0" fontId="46" fillId="3" borderId="3" xfId="0" applyFont="1" applyFill="1" applyBorder="1" applyAlignment="1">
      <alignment vertical="top" wrapText="1"/>
    </xf>
    <xf numFmtId="0" fontId="48" fillId="3" borderId="0" xfId="0" applyFont="1" applyFill="1" applyAlignment="1">
      <alignment vertical="center" wrapText="1"/>
    </xf>
    <xf numFmtId="0" fontId="11" fillId="5" borderId="2" xfId="0" applyFont="1" applyFill="1" applyBorder="1" applyAlignment="1">
      <alignment horizontal="left" vertical="top" wrapText="1"/>
    </xf>
    <xf numFmtId="0" fontId="11" fillId="5" borderId="2" xfId="0" applyFont="1" applyFill="1" applyBorder="1" applyAlignment="1">
      <alignment horizontal="right" vertical="top" wrapText="1"/>
    </xf>
    <xf numFmtId="0" fontId="50" fillId="3" borderId="0" xfId="0" applyFont="1" applyFill="1" applyAlignment="1">
      <alignment vertical="center"/>
    </xf>
    <xf numFmtId="9" fontId="50" fillId="3" borderId="0" xfId="1" applyFont="1" applyFill="1" applyBorder="1" applyAlignment="1">
      <alignment horizontal="right" vertical="center"/>
    </xf>
    <xf numFmtId="0" fontId="46" fillId="3" borderId="0" xfId="0" applyFont="1" applyFill="1" applyAlignment="1">
      <alignment horizontal="center" vertical="top" wrapText="1"/>
    </xf>
    <xf numFmtId="0" fontId="46" fillId="3" borderId="3" xfId="0" applyFont="1" applyFill="1" applyBorder="1" applyAlignment="1">
      <alignment horizontal="center" vertical="top" wrapText="1"/>
    </xf>
    <xf numFmtId="0" fontId="51" fillId="3" borderId="0" xfId="0" applyFont="1" applyFill="1" applyAlignment="1">
      <alignment horizontal="right" vertical="center" wrapText="1"/>
    </xf>
    <xf numFmtId="0" fontId="50" fillId="3" borderId="0" xfId="0" applyFont="1" applyFill="1" applyAlignment="1">
      <alignment wrapText="1"/>
    </xf>
    <xf numFmtId="0" fontId="51" fillId="3" borderId="0" xfId="0" applyFont="1" applyFill="1" applyAlignment="1">
      <alignment vertical="center" wrapText="1"/>
    </xf>
    <xf numFmtId="2" fontId="51" fillId="3" borderId="0" xfId="0" applyNumberFormat="1" applyFont="1" applyFill="1" applyAlignment="1">
      <alignment horizontal="right" vertical="center" wrapText="1"/>
    </xf>
    <xf numFmtId="0" fontId="51" fillId="3" borderId="0" xfId="0" applyFont="1" applyFill="1" applyAlignment="1">
      <alignment horizontal="justify" vertical="center" wrapText="1"/>
    </xf>
    <xf numFmtId="0" fontId="39" fillId="0" borderId="0" xfId="0" applyFont="1" applyAlignment="1">
      <alignment vertical="center" wrapText="1"/>
    </xf>
    <xf numFmtId="0" fontId="10" fillId="0" borderId="5" xfId="0" applyFont="1" applyBorder="1" applyAlignment="1">
      <alignment vertical="top" wrapText="1"/>
    </xf>
    <xf numFmtId="0" fontId="3" fillId="0" borderId="5" xfId="0" applyFont="1" applyBorder="1" applyAlignment="1">
      <alignment horizontal="center" vertical="center"/>
    </xf>
    <xf numFmtId="0" fontId="7" fillId="0" borderId="5" xfId="0" applyFont="1" applyBorder="1" applyAlignment="1">
      <alignment horizontal="center" vertical="center"/>
    </xf>
    <xf numFmtId="0" fontId="3" fillId="0" borderId="5" xfId="0" applyFont="1" applyBorder="1" applyAlignment="1">
      <alignment horizontal="right" vertical="top" wrapText="1"/>
    </xf>
    <xf numFmtId="0" fontId="10" fillId="0" borderId="6" xfId="0" applyFont="1" applyBorder="1" applyAlignment="1">
      <alignment vertical="top" wrapText="1"/>
    </xf>
    <xf numFmtId="0" fontId="7" fillId="0" borderId="5" xfId="0" applyFont="1" applyBorder="1" applyAlignment="1">
      <alignment horizontal="right" vertical="top" wrapText="1"/>
    </xf>
    <xf numFmtId="0" fontId="3" fillId="0" borderId="5" xfId="0" applyFont="1" applyBorder="1" applyAlignment="1">
      <alignment horizontal="center" vertical="center" wrapText="1"/>
    </xf>
    <xf numFmtId="0" fontId="7" fillId="0" borderId="5" xfId="0" applyFont="1" applyBorder="1" applyAlignment="1">
      <alignment horizontal="right" vertical="center"/>
    </xf>
    <xf numFmtId="0" fontId="3" fillId="0" borderId="6" xfId="0" applyFont="1" applyBorder="1" applyAlignment="1">
      <alignment horizontal="right" vertical="center" wrapText="1"/>
    </xf>
    <xf numFmtId="0" fontId="7" fillId="0" borderId="6" xfId="0" applyFont="1" applyBorder="1" applyAlignment="1">
      <alignment horizontal="right" vertical="center"/>
    </xf>
    <xf numFmtId="0" fontId="19" fillId="0" borderId="0" xfId="0" applyFont="1"/>
    <xf numFmtId="2" fontId="11" fillId="5" borderId="1" xfId="0" applyNumberFormat="1" applyFont="1" applyFill="1" applyBorder="1" applyAlignment="1">
      <alignment vertical="center"/>
    </xf>
    <xf numFmtId="0" fontId="11" fillId="5" borderId="33" xfId="0" applyFont="1" applyFill="1" applyBorder="1" applyAlignment="1">
      <alignment horizontal="left" vertical="top" wrapText="1"/>
    </xf>
    <xf numFmtId="0" fontId="11" fillId="5" borderId="3" xfId="0" applyFont="1" applyFill="1" applyBorder="1" applyAlignment="1">
      <alignment horizontal="left" vertical="top" wrapText="1"/>
    </xf>
    <xf numFmtId="0" fontId="11" fillId="5" borderId="3" xfId="0" applyFont="1" applyFill="1" applyBorder="1" applyAlignment="1">
      <alignment horizontal="right" vertical="top" wrapText="1"/>
    </xf>
    <xf numFmtId="0" fontId="11" fillId="5" borderId="2" xfId="0" applyFont="1" applyFill="1" applyBorder="1" applyAlignment="1">
      <alignment horizontal="left" vertical="top"/>
    </xf>
    <xf numFmtId="0" fontId="11" fillId="5" borderId="2" xfId="0" applyFont="1" applyFill="1" applyBorder="1" applyAlignment="1">
      <alignment horizontal="right" vertical="top"/>
    </xf>
    <xf numFmtId="0" fontId="11" fillId="5" borderId="2" xfId="0" applyFont="1" applyFill="1" applyBorder="1" applyAlignment="1">
      <alignment horizontal="left" vertical="center" wrapText="1"/>
    </xf>
    <xf numFmtId="0" fontId="10" fillId="5" borderId="2" xfId="0" applyFont="1" applyFill="1" applyBorder="1" applyAlignment="1">
      <alignment horizontal="left" vertical="top" wrapText="1"/>
    </xf>
    <xf numFmtId="0" fontId="3" fillId="0" borderId="0" xfId="0" applyFont="1" applyAlignment="1">
      <alignment horizontal="right" vertical="center" wrapText="1" indent="1"/>
    </xf>
    <xf numFmtId="0" fontId="7" fillId="0" borderId="0" xfId="0" applyFont="1" applyAlignment="1">
      <alignment horizontal="right" vertical="center" wrapText="1" indent="1"/>
    </xf>
    <xf numFmtId="0" fontId="11" fillId="5" borderId="3" xfId="0" applyFont="1" applyFill="1" applyBorder="1" applyAlignment="1">
      <alignment horizontal="right" vertical="top" wrapText="1" indent="1"/>
    </xf>
    <xf numFmtId="0" fontId="3" fillId="0" borderId="7" xfId="0" applyFont="1" applyBorder="1" applyAlignment="1">
      <alignment horizontal="right" vertical="center" wrapText="1"/>
    </xf>
    <xf numFmtId="0" fontId="24" fillId="3" borderId="0" xfId="0" applyFont="1" applyFill="1"/>
    <xf numFmtId="0" fontId="24" fillId="3" borderId="0" xfId="0" applyFont="1" applyFill="1" applyAlignment="1">
      <alignment vertical="top"/>
    </xf>
    <xf numFmtId="2" fontId="3" fillId="0" borderId="0" xfId="0" applyNumberFormat="1" applyFont="1" applyAlignment="1">
      <alignment horizontal="right" vertical="top"/>
    </xf>
    <xf numFmtId="2" fontId="11" fillId="5" borderId="1" xfId="1" applyNumberFormat="1" applyFont="1" applyFill="1" applyBorder="1" applyAlignment="1">
      <alignment vertical="center"/>
    </xf>
    <xf numFmtId="2" fontId="3" fillId="0" borderId="0" xfId="0" applyNumberFormat="1" applyFont="1" applyAlignment="1">
      <alignment horizontal="right" vertical="center"/>
    </xf>
    <xf numFmtId="0" fontId="0" fillId="0" borderId="0" xfId="0" applyAlignment="1">
      <alignment wrapText="1"/>
    </xf>
    <xf numFmtId="2" fontId="7" fillId="0" borderId="0" xfId="0" applyNumberFormat="1" applyFont="1" applyAlignment="1">
      <alignment horizontal="right" vertical="center"/>
    </xf>
    <xf numFmtId="2" fontId="11" fillId="5" borderId="10" xfId="0" applyNumberFormat="1" applyFont="1" applyFill="1" applyBorder="1" applyAlignment="1">
      <alignment horizontal="right" vertical="center"/>
    </xf>
    <xf numFmtId="2" fontId="11" fillId="5" borderId="11" xfId="0" applyNumberFormat="1" applyFont="1" applyFill="1" applyBorder="1" applyAlignment="1">
      <alignment horizontal="right" vertical="center"/>
    </xf>
    <xf numFmtId="2" fontId="11" fillId="5" borderId="15" xfId="0" applyNumberFormat="1" applyFont="1" applyFill="1" applyBorder="1" applyAlignment="1">
      <alignment horizontal="right" vertical="center"/>
    </xf>
    <xf numFmtId="2" fontId="11" fillId="5" borderId="16" xfId="0" applyNumberFormat="1" applyFont="1" applyFill="1" applyBorder="1" applyAlignment="1">
      <alignment horizontal="right" vertical="center"/>
    </xf>
    <xf numFmtId="2" fontId="11" fillId="5" borderId="2" xfId="0" applyNumberFormat="1" applyFont="1" applyFill="1" applyBorder="1" applyAlignment="1">
      <alignment horizontal="right" vertical="top" wrapText="1"/>
    </xf>
    <xf numFmtId="43" fontId="7" fillId="0" borderId="0" xfId="5" applyFont="1" applyBorder="1" applyAlignment="1">
      <alignment horizontal="right" vertical="center" wrapText="1"/>
    </xf>
    <xf numFmtId="2" fontId="7" fillId="0" borderId="0" xfId="0" applyNumberFormat="1" applyFont="1" applyAlignment="1">
      <alignment horizontal="right" vertical="center" wrapText="1"/>
    </xf>
    <xf numFmtId="2" fontId="1" fillId="0" borderId="0" xfId="0" applyNumberFormat="1" applyFont="1" applyAlignment="1">
      <alignment horizontal="right" vertical="center" wrapText="1"/>
    </xf>
    <xf numFmtId="2" fontId="1" fillId="0" borderId="7" xfId="0" applyNumberFormat="1" applyFont="1" applyBorder="1" applyAlignment="1">
      <alignment horizontal="right" vertical="center" wrapText="1"/>
    </xf>
    <xf numFmtId="0" fontId="10" fillId="5" borderId="2" xfId="0" applyFont="1" applyFill="1" applyBorder="1" applyAlignment="1">
      <alignment horizontal="right" vertical="center" wrapText="1"/>
    </xf>
    <xf numFmtId="0" fontId="5" fillId="5" borderId="2" xfId="0" applyFont="1" applyFill="1" applyBorder="1" applyAlignment="1">
      <alignment horizontal="left" vertical="top" wrapText="1"/>
    </xf>
    <xf numFmtId="0" fontId="5" fillId="5" borderId="1" xfId="0" applyFont="1" applyFill="1" applyBorder="1" applyAlignment="1">
      <alignment horizontal="left" vertical="top" wrapText="1"/>
    </xf>
    <xf numFmtId="0" fontId="5" fillId="5" borderId="1" xfId="0" applyFont="1" applyFill="1" applyBorder="1" applyAlignment="1">
      <alignment horizontal="right" vertical="top" wrapText="1"/>
    </xf>
    <xf numFmtId="0" fontId="10" fillId="0" borderId="34" xfId="0" applyFont="1" applyBorder="1" applyAlignment="1">
      <alignment horizontal="left" vertical="top" wrapText="1"/>
    </xf>
    <xf numFmtId="0" fontId="11" fillId="0" borderId="6" xfId="0" applyFont="1" applyBorder="1" applyAlignment="1">
      <alignment horizontal="right" vertical="center" wrapText="1"/>
    </xf>
    <xf numFmtId="0" fontId="7" fillId="0" borderId="35" xfId="0" applyFont="1" applyBorder="1" applyAlignment="1">
      <alignment horizontal="left" vertical="top" wrapText="1"/>
    </xf>
    <xf numFmtId="0" fontId="7" fillId="0" borderId="17" xfId="0" applyFont="1" applyBorder="1" applyAlignment="1">
      <alignment horizontal="left" vertical="top" wrapText="1"/>
    </xf>
    <xf numFmtId="0" fontId="7" fillId="0" borderId="36" xfId="0" applyFont="1" applyBorder="1" applyAlignment="1">
      <alignment horizontal="left" vertical="top" wrapText="1"/>
    </xf>
    <xf numFmtId="0" fontId="3" fillId="0" borderId="0" xfId="0" applyFont="1" applyAlignment="1">
      <alignment horizontal="right" vertical="center" wrapText="1" indent="8"/>
    </xf>
    <xf numFmtId="0" fontId="11" fillId="0" borderId="6" xfId="0" applyFont="1" applyBorder="1" applyAlignment="1">
      <alignment horizontal="right" vertical="center" wrapText="1" indent="8"/>
    </xf>
    <xf numFmtId="0" fontId="8" fillId="0" borderId="0" xfId="0" applyFont="1" applyAlignment="1">
      <alignment horizontal="left" vertical="center" wrapText="1"/>
    </xf>
    <xf numFmtId="0" fontId="53" fillId="0" borderId="0" xfId="0" applyFont="1"/>
    <xf numFmtId="0" fontId="3" fillId="6" borderId="0" xfId="0" applyFont="1" applyFill="1"/>
    <xf numFmtId="0" fontId="3" fillId="0" borderId="0" xfId="0" applyFont="1" applyAlignment="1">
      <alignment horizontal="left" vertical="center"/>
    </xf>
    <xf numFmtId="166" fontId="8" fillId="0" borderId="0" xfId="0" applyNumberFormat="1" applyFont="1" applyAlignment="1">
      <alignment horizontal="center" vertical="top"/>
    </xf>
    <xf numFmtId="0" fontId="5" fillId="0" borderId="8" xfId="0" applyFont="1" applyBorder="1" applyAlignment="1">
      <alignment horizontal="right" vertical="top" wrapText="1"/>
    </xf>
    <xf numFmtId="2" fontId="11" fillId="5" borderId="1" xfId="0" applyNumberFormat="1" applyFont="1" applyFill="1" applyBorder="1" applyAlignment="1">
      <alignment horizontal="center" vertical="center"/>
    </xf>
    <xf numFmtId="166" fontId="7" fillId="0" borderId="7" xfId="0" applyNumberFormat="1" applyFont="1" applyBorder="1" applyAlignment="1">
      <alignment horizontal="center" vertical="center" wrapText="1"/>
    </xf>
    <xf numFmtId="166" fontId="7" fillId="0" borderId="0" xfId="0" applyNumberFormat="1" applyFont="1" applyAlignment="1">
      <alignment horizontal="center" vertical="center" wrapText="1"/>
    </xf>
    <xf numFmtId="166" fontId="3" fillId="0" borderId="7" xfId="0" applyNumberFormat="1" applyFont="1" applyBorder="1" applyAlignment="1">
      <alignment horizontal="center" vertical="center" wrapText="1"/>
    </xf>
    <xf numFmtId="166" fontId="3" fillId="0" borderId="0" xfId="0" applyNumberFormat="1" applyFont="1" applyAlignment="1">
      <alignment horizontal="center" vertical="center" wrapText="1"/>
    </xf>
    <xf numFmtId="0" fontId="38" fillId="8" borderId="0" xfId="0" applyFont="1" applyFill="1" applyAlignment="1">
      <alignment horizontal="right" vertical="center" wrapText="1"/>
    </xf>
    <xf numFmtId="0" fontId="7" fillId="8" borderId="0" xfId="0" applyFont="1" applyFill="1" applyAlignment="1">
      <alignment horizontal="right" vertical="center" wrapText="1"/>
    </xf>
    <xf numFmtId="0" fontId="20" fillId="0" borderId="0" xfId="0" applyFont="1" applyAlignment="1">
      <alignment horizontal="right" vertical="center" wrapText="1"/>
    </xf>
    <xf numFmtId="0" fontId="19" fillId="0" borderId="0" xfId="0" applyFont="1" applyAlignment="1">
      <alignment horizontal="right" vertical="center" wrapText="1"/>
    </xf>
    <xf numFmtId="0" fontId="39" fillId="3" borderId="0" xfId="0" applyFont="1" applyFill="1" applyAlignment="1">
      <alignment horizontal="right" vertical="center" wrapText="1"/>
    </xf>
    <xf numFmtId="0" fontId="31" fillId="5" borderId="0" xfId="2" applyFont="1" applyFill="1" applyAlignment="1">
      <alignment horizontal="center" vertical="center"/>
    </xf>
    <xf numFmtId="0" fontId="11" fillId="5" borderId="2" xfId="0" applyFont="1" applyFill="1" applyBorder="1" applyAlignment="1">
      <alignment horizontal="right" vertical="center" wrapText="1"/>
    </xf>
    <xf numFmtId="0" fontId="10" fillId="5" borderId="2" xfId="0" applyFont="1" applyFill="1" applyBorder="1" applyAlignment="1">
      <alignment horizontal="right" vertical="top" wrapText="1"/>
    </xf>
    <xf numFmtId="0" fontId="11" fillId="5" borderId="2" xfId="0" applyFont="1" applyFill="1" applyBorder="1" applyAlignment="1">
      <alignment horizontal="right" vertical="top" wrapText="1" indent="1"/>
    </xf>
    <xf numFmtId="0" fontId="10" fillId="5" borderId="2" xfId="0" applyFont="1" applyFill="1" applyBorder="1" applyAlignment="1">
      <alignment horizontal="right" vertical="top" wrapText="1" indent="1"/>
    </xf>
    <xf numFmtId="0" fontId="20" fillId="0" borderId="0" xfId="0" applyFont="1" applyAlignment="1">
      <alignment horizontal="justify" vertical="center" wrapText="1"/>
    </xf>
    <xf numFmtId="0" fontId="10" fillId="5" borderId="2" xfId="0" applyFont="1" applyFill="1" applyBorder="1" applyAlignment="1">
      <alignment horizontal="left" vertical="center" wrapText="1"/>
    </xf>
    <xf numFmtId="0" fontId="31" fillId="0" borderId="0" xfId="2" applyFont="1" applyFill="1" applyBorder="1" applyAlignment="1">
      <alignment horizontal="left"/>
    </xf>
    <xf numFmtId="0" fontId="31" fillId="0" borderId="0" xfId="2" applyFont="1" applyFill="1" applyBorder="1" applyAlignment="1">
      <alignment horizontal="left" vertical="center"/>
    </xf>
    <xf numFmtId="2" fontId="3" fillId="0" borderId="0" xfId="5" applyNumberFormat="1" applyFont="1" applyBorder="1" applyAlignment="1">
      <alignment horizontal="right" vertical="top"/>
    </xf>
    <xf numFmtId="2" fontId="8" fillId="0" borderId="0" xfId="0" applyNumberFormat="1" applyFont="1" applyAlignment="1">
      <alignment horizontal="right" vertical="center" wrapText="1"/>
    </xf>
    <xf numFmtId="0" fontId="42" fillId="3" borderId="0" xfId="0" applyFont="1" applyFill="1"/>
    <xf numFmtId="0" fontId="5" fillId="5" borderId="2" xfId="0" applyFont="1" applyFill="1" applyBorder="1" applyAlignment="1">
      <alignment horizontal="center" vertical="top" wrapText="1"/>
    </xf>
    <xf numFmtId="0" fontId="19" fillId="0" borderId="0" xfId="0" applyFont="1" applyAlignment="1">
      <alignment horizontal="left" vertical="center"/>
    </xf>
    <xf numFmtId="0" fontId="9" fillId="5" borderId="13" xfId="0" applyFont="1" applyFill="1" applyBorder="1" applyAlignment="1">
      <alignment horizontal="center" vertical="top" wrapText="1"/>
    </xf>
    <xf numFmtId="0" fontId="9" fillId="5" borderId="0" xfId="0" applyFont="1" applyFill="1" applyAlignment="1">
      <alignment horizontal="center" vertical="center" wrapText="1"/>
    </xf>
    <xf numFmtId="0" fontId="9" fillId="0" borderId="13" xfId="0" applyFont="1" applyBorder="1" applyAlignment="1">
      <alignment vertical="center" wrapText="1"/>
    </xf>
    <xf numFmtId="0" fontId="9" fillId="0" borderId="7" xfId="0" applyFont="1" applyBorder="1" applyAlignment="1">
      <alignment vertical="top" wrapText="1"/>
    </xf>
    <xf numFmtId="0" fontId="55" fillId="0" borderId="0" xfId="0" applyFont="1" applyAlignment="1">
      <alignment horizontal="left" vertical="center" wrapText="1" indent="2"/>
    </xf>
    <xf numFmtId="0" fontId="54" fillId="0" borderId="0" xfId="0" applyFont="1" applyAlignment="1">
      <alignment horizontal="right" vertical="center" wrapText="1"/>
    </xf>
    <xf numFmtId="0" fontId="55" fillId="0" borderId="0" xfId="0" applyFont="1" applyAlignment="1">
      <alignment horizontal="left" vertical="top" wrapText="1" indent="2"/>
    </xf>
    <xf numFmtId="0" fontId="9" fillId="0" borderId="6" xfId="0" applyFont="1" applyBorder="1" applyAlignment="1">
      <alignment vertical="center" wrapText="1"/>
    </xf>
    <xf numFmtId="0" fontId="2" fillId="0" borderId="6" xfId="0" applyFont="1" applyBorder="1" applyAlignment="1">
      <alignment horizontal="center"/>
    </xf>
    <xf numFmtId="0" fontId="55" fillId="0" borderId="0" xfId="0" applyFont="1" applyAlignment="1">
      <alignment vertical="top" wrapText="1"/>
    </xf>
    <xf numFmtId="0" fontId="55" fillId="0" borderId="0" xfId="0" applyFont="1" applyAlignment="1">
      <alignment vertical="center" wrapText="1"/>
    </xf>
    <xf numFmtId="0" fontId="13" fillId="3" borderId="0" xfId="0" applyFont="1" applyFill="1" applyAlignment="1">
      <alignment vertical="top" wrapText="1"/>
    </xf>
    <xf numFmtId="0" fontId="12" fillId="5" borderId="13" xfId="0" applyFont="1" applyFill="1" applyBorder="1" applyAlignment="1">
      <alignment horizontal="center" vertical="top" wrapText="1"/>
    </xf>
    <xf numFmtId="0" fontId="12" fillId="5" borderId="0" xfId="0" applyFont="1" applyFill="1" applyAlignment="1">
      <alignment horizontal="center" vertical="top" wrapText="1"/>
    </xf>
    <xf numFmtId="0" fontId="1" fillId="0" borderId="0" xfId="0" applyFont="1" applyAlignment="1">
      <alignment horizontal="justify" vertical="top" wrapText="1"/>
    </xf>
    <xf numFmtId="0" fontId="12" fillId="0" borderId="6" xfId="0" applyFont="1" applyBorder="1" applyAlignment="1">
      <alignment vertical="top" wrapText="1"/>
    </xf>
    <xf numFmtId="0" fontId="1" fillId="0" borderId="5" xfId="0" applyFont="1" applyBorder="1" applyAlignment="1">
      <alignment horizontal="justify" vertical="top" wrapText="1"/>
    </xf>
    <xf numFmtId="0" fontId="1" fillId="0" borderId="5" xfId="0" applyFont="1" applyBorder="1" applyAlignment="1">
      <alignment horizontal="right" vertical="center" wrapText="1"/>
    </xf>
    <xf numFmtId="0" fontId="5" fillId="5" borderId="8" xfId="0" applyFont="1" applyFill="1" applyBorder="1" applyAlignment="1">
      <alignment horizontal="left" vertical="top" wrapText="1"/>
    </xf>
    <xf numFmtId="0" fontId="39" fillId="0" borderId="0" xfId="0" applyFont="1"/>
    <xf numFmtId="0" fontId="39" fillId="0" borderId="0" xfId="0" applyFont="1" applyAlignment="1">
      <alignment horizontal="left" vertical="center"/>
    </xf>
    <xf numFmtId="2" fontId="11" fillId="5" borderId="8" xfId="0" applyNumberFormat="1" applyFont="1" applyFill="1" applyBorder="1" applyAlignment="1">
      <alignment horizontal="center" vertical="top" wrapText="1"/>
    </xf>
    <xf numFmtId="0" fontId="19" fillId="0" borderId="12" xfId="0" applyFont="1" applyBorder="1" applyAlignment="1">
      <alignment vertical="center"/>
    </xf>
    <xf numFmtId="0" fontId="56" fillId="0" borderId="0" xfId="0" applyFont="1"/>
    <xf numFmtId="165" fontId="56" fillId="0" borderId="0" xfId="0" applyNumberFormat="1" applyFont="1"/>
    <xf numFmtId="0" fontId="30" fillId="5" borderId="8" xfId="0" applyFont="1" applyFill="1" applyBorder="1" applyAlignment="1">
      <alignment horizontal="center" vertical="top" wrapText="1"/>
    </xf>
    <xf numFmtId="0" fontId="30" fillId="5" borderId="9" xfId="0" applyFont="1" applyFill="1" applyBorder="1" applyAlignment="1">
      <alignment horizontal="center" vertical="top" wrapText="1"/>
    </xf>
    <xf numFmtId="0" fontId="2" fillId="0" borderId="7" xfId="0" applyFont="1" applyBorder="1" applyAlignment="1">
      <alignment horizontal="center" vertical="center" wrapText="1"/>
    </xf>
    <xf numFmtId="2" fontId="11" fillId="5" borderId="1" xfId="1" applyNumberFormat="1" applyFont="1" applyFill="1" applyBorder="1" applyAlignment="1">
      <alignment horizontal="right" vertical="center"/>
    </xf>
    <xf numFmtId="0" fontId="10" fillId="5" borderId="2" xfId="0" applyFont="1" applyFill="1" applyBorder="1" applyAlignment="1">
      <alignment vertical="center" wrapText="1"/>
    </xf>
    <xf numFmtId="0" fontId="7" fillId="7" borderId="0" xfId="0" applyFont="1" applyFill="1" applyAlignment="1">
      <alignment horizontal="right" vertical="center" wrapText="1"/>
    </xf>
    <xf numFmtId="9" fontId="42" fillId="3" borderId="0" xfId="0" applyNumberFormat="1" applyFont="1" applyFill="1"/>
    <xf numFmtId="2" fontId="3" fillId="0" borderId="7" xfId="0" applyNumberFormat="1" applyFont="1" applyBorder="1" applyAlignment="1">
      <alignment horizontal="right" vertical="center" wrapText="1"/>
    </xf>
    <xf numFmtId="167" fontId="3" fillId="0" borderId="7" xfId="0" applyNumberFormat="1" applyFont="1" applyBorder="1" applyAlignment="1">
      <alignment horizontal="right" vertical="center" wrapText="1"/>
    </xf>
    <xf numFmtId="167" fontId="3" fillId="0" borderId="0" xfId="0" applyNumberFormat="1" applyFont="1" applyAlignment="1">
      <alignment horizontal="right" vertical="center" wrapText="1"/>
    </xf>
    <xf numFmtId="0" fontId="55" fillId="0" borderId="7" xfId="0" applyFont="1" applyBorder="1" applyAlignment="1">
      <alignment horizontal="left" vertical="top" wrapText="1"/>
    </xf>
    <xf numFmtId="0" fontId="11" fillId="5" borderId="19" xfId="0" applyFont="1" applyFill="1" applyBorder="1" applyAlignment="1">
      <alignment horizontal="center" vertical="top" wrapText="1"/>
    </xf>
    <xf numFmtId="0" fontId="55" fillId="0" borderId="7" xfId="0" applyFont="1" applyBorder="1" applyAlignment="1">
      <alignment horizontal="left" vertical="top"/>
    </xf>
    <xf numFmtId="0" fontId="0" fillId="0" borderId="0" xfId="0" applyAlignment="1">
      <alignment horizontal="left" vertical="top"/>
    </xf>
    <xf numFmtId="0" fontId="0" fillId="0" borderId="0" xfId="0" applyAlignment="1">
      <alignment horizontal="left"/>
    </xf>
    <xf numFmtId="0" fontId="4" fillId="0" borderId="0" xfId="0" applyFont="1" applyAlignment="1">
      <alignment horizontal="justify" vertical="top"/>
    </xf>
    <xf numFmtId="43" fontId="3" fillId="0" borderId="0" xfId="5" applyFont="1" applyAlignment="1">
      <alignment horizontal="right" vertical="top"/>
    </xf>
    <xf numFmtId="2" fontId="5" fillId="5" borderId="2" xfId="0" applyNumberFormat="1" applyFont="1" applyFill="1" applyBorder="1" applyAlignment="1">
      <alignment horizontal="right" vertical="top" wrapText="1"/>
    </xf>
    <xf numFmtId="0" fontId="7" fillId="0" borderId="0" xfId="0" quotePrefix="1" applyFont="1" applyAlignment="1">
      <alignment vertical="center"/>
    </xf>
    <xf numFmtId="2" fontId="43" fillId="0" borderId="0" xfId="0" applyNumberFormat="1" applyFont="1" applyAlignment="1">
      <alignment horizontal="right" vertical="center" wrapText="1"/>
    </xf>
    <xf numFmtId="2" fontId="3" fillId="0" borderId="0" xfId="0" applyNumberFormat="1" applyFont="1" applyAlignment="1">
      <alignment horizontal="right" vertical="center" wrapText="1"/>
    </xf>
    <xf numFmtId="2" fontId="11" fillId="5" borderId="33" xfId="0" applyNumberFormat="1" applyFont="1" applyFill="1" applyBorder="1" applyAlignment="1">
      <alignment horizontal="right" vertical="top" wrapText="1"/>
    </xf>
    <xf numFmtId="1" fontId="3" fillId="0" borderId="7" xfId="0" applyNumberFormat="1" applyFont="1" applyBorder="1" applyAlignment="1">
      <alignment horizontal="right" vertical="center" wrapText="1"/>
    </xf>
    <xf numFmtId="1" fontId="3" fillId="0" borderId="0" xfId="0" applyNumberFormat="1" applyFont="1" applyAlignment="1">
      <alignment horizontal="right" vertical="center" wrapText="1"/>
    </xf>
    <xf numFmtId="1" fontId="11" fillId="5" borderId="33" xfId="0" applyNumberFormat="1" applyFont="1" applyFill="1" applyBorder="1" applyAlignment="1">
      <alignment horizontal="right" vertical="top" wrapText="1"/>
    </xf>
    <xf numFmtId="2" fontId="3" fillId="0" borderId="7" xfId="0" applyNumberFormat="1" applyFont="1" applyBorder="1"/>
    <xf numFmtId="2" fontId="3" fillId="0" borderId="0" xfId="5" applyNumberFormat="1" applyFont="1" applyAlignment="1">
      <alignment horizontal="right" vertical="center" wrapText="1"/>
    </xf>
    <xf numFmtId="1" fontId="7" fillId="0" borderId="0" xfId="0" applyNumberFormat="1" applyFont="1" applyAlignment="1">
      <alignment horizontal="right" vertical="center" wrapText="1"/>
    </xf>
    <xf numFmtId="1" fontId="11" fillId="5" borderId="2" xfId="0" applyNumberFormat="1" applyFont="1" applyFill="1" applyBorder="1" applyAlignment="1">
      <alignment horizontal="right" vertical="top" wrapText="1"/>
    </xf>
    <xf numFmtId="1" fontId="3" fillId="0" borderId="10" xfId="0" applyNumberFormat="1" applyFont="1" applyBorder="1" applyAlignment="1">
      <alignment horizontal="right" vertical="center" wrapText="1"/>
    </xf>
    <xf numFmtId="0" fontId="5" fillId="0" borderId="0" xfId="0" applyFont="1" applyAlignment="1">
      <alignment horizontal="right" vertical="center" wrapText="1" indent="9"/>
    </xf>
    <xf numFmtId="0" fontId="8" fillId="0" borderId="0" xfId="0" applyFont="1" applyAlignment="1">
      <alignment horizontal="center" vertical="center" wrapText="1"/>
    </xf>
    <xf numFmtId="1" fontId="11" fillId="5" borderId="8" xfId="0" applyNumberFormat="1" applyFont="1" applyFill="1" applyBorder="1" applyAlignment="1">
      <alignment horizontal="right" vertical="center" wrapText="1"/>
    </xf>
    <xf numFmtId="0" fontId="46" fillId="0" borderId="0" xfId="0" applyFont="1" applyAlignment="1">
      <alignment horizontal="center" vertical="top" wrapText="1"/>
    </xf>
    <xf numFmtId="0" fontId="3" fillId="0" borderId="7" xfId="0" applyFont="1" applyBorder="1" applyAlignment="1">
      <alignment vertical="top"/>
    </xf>
    <xf numFmtId="0" fontId="21" fillId="0" borderId="7" xfId="0" applyFont="1" applyBorder="1" applyAlignment="1">
      <alignment horizontal="right" vertical="center" wrapText="1"/>
    </xf>
    <xf numFmtId="3" fontId="20" fillId="0" borderId="0" xfId="0" applyNumberFormat="1" applyFont="1" applyAlignment="1">
      <alignment horizontal="right" vertical="center" wrapText="1"/>
    </xf>
    <xf numFmtId="0" fontId="8" fillId="0" borderId="7" xfId="0" applyFont="1" applyBorder="1" applyAlignment="1">
      <alignment horizontal="right" vertical="center" wrapText="1"/>
    </xf>
    <xf numFmtId="0" fontId="19" fillId="0" borderId="0" xfId="0" applyFont="1" applyAlignment="1">
      <alignment horizontal="left" vertical="center" wrapText="1"/>
    </xf>
    <xf numFmtId="0" fontId="11" fillId="5" borderId="20" xfId="0" applyFont="1" applyFill="1" applyBorder="1" applyAlignment="1">
      <alignment horizontal="center" vertical="top" wrapText="1"/>
    </xf>
    <xf numFmtId="0" fontId="3" fillId="0" borderId="0" xfId="0" applyFont="1" applyAlignment="1">
      <alignment horizontal="left" vertical="top" wrapText="1"/>
    </xf>
    <xf numFmtId="49" fontId="11" fillId="5" borderId="2" xfId="0" applyNumberFormat="1" applyFont="1" applyFill="1" applyBorder="1" applyAlignment="1">
      <alignment horizontal="right" vertical="top" wrapText="1"/>
    </xf>
    <xf numFmtId="0" fontId="8" fillId="3" borderId="29" xfId="3" applyFont="1" applyFill="1" applyBorder="1" applyAlignment="1">
      <alignment horizontal="justify" vertical="center" wrapText="1"/>
    </xf>
    <xf numFmtId="0" fontId="8" fillId="3" borderId="0" xfId="3" applyFont="1" applyFill="1" applyAlignment="1">
      <alignment horizontal="justify" vertical="center" wrapText="1"/>
    </xf>
    <xf numFmtId="0" fontId="8" fillId="3" borderId="30" xfId="3" applyFont="1" applyFill="1" applyBorder="1" applyAlignment="1">
      <alignment horizontal="justify" vertical="center" wrapText="1"/>
    </xf>
    <xf numFmtId="0" fontId="8" fillId="3" borderId="31" xfId="3" applyFont="1" applyFill="1" applyBorder="1" applyAlignment="1">
      <alignment horizontal="justify" vertical="top" wrapText="1"/>
    </xf>
    <xf numFmtId="0" fontId="8" fillId="3" borderId="6" xfId="3" applyFont="1" applyFill="1" applyBorder="1" applyAlignment="1">
      <alignment horizontal="justify" vertical="top" wrapText="1"/>
    </xf>
    <xf numFmtId="0" fontId="8" fillId="3" borderId="32" xfId="3" applyFont="1" applyFill="1" applyBorder="1" applyAlignment="1">
      <alignment horizontal="justify" vertical="top" wrapText="1"/>
    </xf>
    <xf numFmtId="0" fontId="3" fillId="10" borderId="31" xfId="4" applyFont="1" applyFill="1" applyBorder="1" applyAlignment="1" applyProtection="1">
      <alignment horizontal="left" vertical="center" wrapText="1"/>
    </xf>
    <xf numFmtId="0" fontId="3" fillId="10" borderId="6" xfId="4" applyFont="1" applyFill="1" applyBorder="1" applyAlignment="1" applyProtection="1">
      <alignment horizontal="left" vertical="center"/>
    </xf>
    <xf numFmtId="0" fontId="3" fillId="10" borderId="32" xfId="4" applyFont="1" applyFill="1" applyBorder="1" applyAlignment="1" applyProtection="1">
      <alignment horizontal="left" vertical="center"/>
    </xf>
    <xf numFmtId="0" fontId="37" fillId="5" borderId="0" xfId="2" applyFont="1" applyFill="1" applyBorder="1" applyAlignment="1">
      <alignment horizontal="left"/>
    </xf>
    <xf numFmtId="0" fontId="31" fillId="0" borderId="0" xfId="2" applyFont="1" applyFill="1" applyBorder="1" applyAlignment="1">
      <alignment horizontal="left"/>
    </xf>
    <xf numFmtId="0" fontId="31" fillId="0" borderId="0" xfId="2" applyFont="1" applyFill="1" applyBorder="1" applyAlignment="1">
      <alignment horizontal="left" vertical="center"/>
    </xf>
    <xf numFmtId="0" fontId="27" fillId="0" borderId="0" xfId="0" applyFont="1" applyAlignment="1">
      <alignment horizontal="center" vertical="center" wrapText="1"/>
    </xf>
    <xf numFmtId="0" fontId="28" fillId="0" borderId="0" xfId="0" applyFont="1" applyAlignment="1">
      <alignment horizontal="center" vertical="center" wrapText="1"/>
    </xf>
    <xf numFmtId="0" fontId="29" fillId="0" borderId="0" xfId="0" applyFont="1" applyAlignment="1">
      <alignment horizontal="center" vertical="center"/>
    </xf>
    <xf numFmtId="0" fontId="30" fillId="0" borderId="0" xfId="0" applyFont="1" applyAlignment="1">
      <alignment horizontal="left" vertical="center"/>
    </xf>
    <xf numFmtId="0" fontId="36" fillId="9" borderId="0" xfId="2" applyFont="1" applyFill="1" applyAlignment="1">
      <alignment horizontal="center" vertical="center" wrapText="1"/>
    </xf>
    <xf numFmtId="0" fontId="5" fillId="4" borderId="4" xfId="0" applyFont="1" applyFill="1" applyBorder="1" applyAlignment="1">
      <alignment horizontal="center" vertical="top" wrapText="1"/>
    </xf>
    <xf numFmtId="0" fontId="5" fillId="5" borderId="1" xfId="0" applyFont="1" applyFill="1" applyBorder="1" applyAlignment="1">
      <alignment horizontal="center" vertical="top" wrapText="1"/>
    </xf>
    <xf numFmtId="0" fontId="5" fillId="5" borderId="2" xfId="0" applyFont="1" applyFill="1" applyBorder="1" applyAlignment="1">
      <alignment horizontal="center" vertical="top" wrapText="1"/>
    </xf>
    <xf numFmtId="0" fontId="39" fillId="0" borderId="0" xfId="0" applyFont="1" applyAlignment="1">
      <alignment vertical="center"/>
    </xf>
    <xf numFmtId="0" fontId="39" fillId="0" borderId="0" xfId="0" applyFont="1" applyAlignment="1">
      <alignment vertical="center" wrapText="1"/>
    </xf>
    <xf numFmtId="0" fontId="2" fillId="0" borderId="0" xfId="0" applyFont="1" applyAlignment="1">
      <alignment horizontal="left"/>
    </xf>
    <xf numFmtId="0" fontId="2" fillId="2" borderId="0" xfId="0" applyFont="1" applyFill="1" applyAlignment="1">
      <alignment horizontal="left" vertical="center"/>
    </xf>
    <xf numFmtId="0" fontId="19" fillId="0" borderId="12" xfId="0" applyFont="1" applyBorder="1" applyAlignment="1">
      <alignment horizontal="left" vertical="top" wrapText="1"/>
    </xf>
    <xf numFmtId="0" fontId="12" fillId="0" borderId="0" xfId="0" applyFont="1" applyAlignment="1">
      <alignment horizontal="left"/>
    </xf>
    <xf numFmtId="0" fontId="39" fillId="0" borderId="0" xfId="0" applyFont="1" applyAlignment="1">
      <alignment horizontal="left" vertical="center"/>
    </xf>
    <xf numFmtId="0" fontId="9" fillId="2" borderId="0" xfId="0" applyFont="1" applyFill="1" applyAlignment="1">
      <alignment horizontal="left"/>
    </xf>
    <xf numFmtId="0" fontId="5" fillId="5" borderId="3" xfId="0" applyFont="1" applyFill="1" applyBorder="1" applyAlignment="1">
      <alignment horizontal="center" vertical="top" wrapText="1"/>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3" xfId="0" applyFont="1" applyFill="1" applyBorder="1" applyAlignment="1">
      <alignment horizontal="center" vertical="center"/>
    </xf>
    <xf numFmtId="0" fontId="5" fillId="5" borderId="3" xfId="0" applyFont="1" applyFill="1" applyBorder="1" applyAlignment="1">
      <alignment horizontal="center" vertical="top"/>
    </xf>
    <xf numFmtId="0" fontId="5" fillId="5" borderId="2" xfId="0" applyFont="1" applyFill="1" applyBorder="1" applyAlignment="1">
      <alignment horizontal="center" vertical="top"/>
    </xf>
    <xf numFmtId="0" fontId="46" fillId="3" borderId="0" xfId="0" applyFont="1" applyFill="1" applyAlignment="1">
      <alignment horizontal="center" vertical="top" wrapText="1"/>
    </xf>
    <xf numFmtId="0" fontId="2" fillId="0" borderId="0" xfId="0" applyFont="1" applyAlignment="1">
      <alignment horizontal="center"/>
    </xf>
    <xf numFmtId="0" fontId="19" fillId="0" borderId="12" xfId="0" applyFont="1" applyBorder="1" applyAlignment="1">
      <alignment horizontal="justify" vertical="top" wrapText="1"/>
    </xf>
    <xf numFmtId="0" fontId="2" fillId="2" borderId="0" xfId="0" applyFont="1" applyFill="1" applyAlignment="1">
      <alignment horizontal="left" vertical="top" wrapText="1"/>
    </xf>
    <xf numFmtId="0" fontId="5" fillId="5" borderId="8" xfId="0" applyFont="1" applyFill="1" applyBorder="1" applyAlignment="1">
      <alignment horizontal="center" vertical="top" wrapText="1"/>
    </xf>
    <xf numFmtId="0" fontId="5" fillId="5" borderId="9" xfId="0" applyFont="1" applyFill="1" applyBorder="1" applyAlignment="1">
      <alignment horizontal="center" vertical="top" wrapText="1"/>
    </xf>
    <xf numFmtId="0" fontId="5" fillId="5" borderId="10" xfId="0" applyFont="1" applyFill="1" applyBorder="1" applyAlignment="1">
      <alignment horizontal="center" vertical="top" wrapText="1"/>
    </xf>
    <xf numFmtId="0" fontId="5" fillId="5" borderId="11" xfId="0" applyFont="1" applyFill="1" applyBorder="1" applyAlignment="1">
      <alignment horizontal="center" vertical="top" wrapText="1"/>
    </xf>
    <xf numFmtId="0" fontId="5" fillId="5" borderId="2" xfId="0" applyFont="1" applyFill="1" applyBorder="1" applyAlignment="1">
      <alignment horizontal="left" vertical="top" wrapText="1"/>
    </xf>
    <xf numFmtId="0" fontId="5" fillId="5" borderId="8" xfId="0" applyFont="1" applyFill="1" applyBorder="1" applyAlignment="1">
      <alignment horizontal="left" vertical="top" wrapText="1"/>
    </xf>
    <xf numFmtId="0" fontId="2" fillId="2" borderId="0" xfId="0" applyFont="1" applyFill="1" applyAlignment="1">
      <alignment horizontal="left" vertical="center" wrapText="1"/>
    </xf>
    <xf numFmtId="0" fontId="5" fillId="5" borderId="1" xfId="0" applyFont="1" applyFill="1" applyBorder="1" applyAlignment="1">
      <alignment horizontal="left" vertical="top" wrapText="1"/>
    </xf>
    <xf numFmtId="2" fontId="8" fillId="0" borderId="0" xfId="0" applyNumberFormat="1" applyFont="1" applyAlignment="1">
      <alignment horizontal="right" vertical="top"/>
    </xf>
    <xf numFmtId="0" fontId="0" fillId="0" borderId="0" xfId="0" applyAlignment="1">
      <alignment horizontal="right" vertical="top"/>
    </xf>
    <xf numFmtId="0" fontId="39" fillId="0" borderId="0" xfId="0" applyFont="1" applyAlignment="1">
      <alignment horizontal="left" vertical="top" wrapText="1"/>
    </xf>
    <xf numFmtId="2" fontId="3" fillId="0" borderId="0" xfId="0" applyNumberFormat="1" applyFont="1" applyAlignment="1">
      <alignment horizontal="right" vertical="top"/>
    </xf>
    <xf numFmtId="2" fontId="11" fillId="5" borderId="9" xfId="0" applyNumberFormat="1" applyFont="1" applyFill="1" applyBorder="1" applyAlignment="1">
      <alignment horizontal="left" vertical="center"/>
    </xf>
    <xf numFmtId="2" fontId="11" fillId="5" borderId="10" xfId="0" applyNumberFormat="1" applyFont="1" applyFill="1" applyBorder="1" applyAlignment="1">
      <alignment horizontal="left" vertical="center"/>
    </xf>
    <xf numFmtId="2" fontId="11" fillId="5" borderId="11" xfId="0" applyNumberFormat="1" applyFont="1" applyFill="1" applyBorder="1" applyAlignment="1">
      <alignment horizontal="left" vertical="center"/>
    </xf>
    <xf numFmtId="2" fontId="11" fillId="5" borderId="14" xfId="0" applyNumberFormat="1" applyFont="1" applyFill="1" applyBorder="1" applyAlignment="1">
      <alignment horizontal="left" vertical="center"/>
    </xf>
    <xf numFmtId="2" fontId="11" fillId="5" borderId="15" xfId="0" applyNumberFormat="1" applyFont="1" applyFill="1" applyBorder="1" applyAlignment="1">
      <alignment horizontal="left" vertical="center"/>
    </xf>
    <xf numFmtId="2" fontId="11" fillId="5" borderId="16" xfId="0" applyNumberFormat="1" applyFont="1" applyFill="1" applyBorder="1" applyAlignment="1">
      <alignment horizontal="left" vertical="center"/>
    </xf>
    <xf numFmtId="2" fontId="11" fillId="5" borderId="9" xfId="0" applyNumberFormat="1" applyFont="1" applyFill="1" applyBorder="1" applyAlignment="1">
      <alignment horizontal="center" vertical="top" wrapText="1"/>
    </xf>
    <xf numFmtId="2" fontId="11" fillId="5" borderId="10" xfId="0" applyNumberFormat="1" applyFont="1" applyFill="1" applyBorder="1" applyAlignment="1">
      <alignment horizontal="center" vertical="top" wrapText="1"/>
    </xf>
    <xf numFmtId="2" fontId="11" fillId="5" borderId="11" xfId="0" applyNumberFormat="1" applyFont="1" applyFill="1" applyBorder="1" applyAlignment="1">
      <alignment horizontal="center" vertical="top" wrapText="1"/>
    </xf>
    <xf numFmtId="2" fontId="11" fillId="5" borderId="8" xfId="0" applyNumberFormat="1" applyFont="1" applyFill="1" applyBorder="1" applyAlignment="1">
      <alignment horizontal="center" vertical="top"/>
    </xf>
    <xf numFmtId="2" fontId="11" fillId="5" borderId="8" xfId="0" applyNumberFormat="1" applyFont="1" applyFill="1" applyBorder="1" applyAlignment="1">
      <alignment horizontal="center" vertical="top" wrapText="1"/>
    </xf>
    <xf numFmtId="0" fontId="11" fillId="0" borderId="6" xfId="0" applyFont="1" applyBorder="1" applyAlignment="1">
      <alignment horizontal="center" vertical="center"/>
    </xf>
    <xf numFmtId="0" fontId="12" fillId="6" borderId="0" xfId="0" applyFont="1" applyFill="1" applyAlignment="1">
      <alignment horizontal="left" vertical="center" wrapText="1"/>
    </xf>
    <xf numFmtId="0" fontId="4" fillId="0" borderId="0" xfId="0" applyFont="1" applyAlignment="1">
      <alignment horizontal="right" vertical="center"/>
    </xf>
    <xf numFmtId="0" fontId="3" fillId="0" borderId="12" xfId="0" applyFont="1" applyBorder="1" applyAlignment="1">
      <alignment horizontal="justify" vertical="center" wrapText="1"/>
    </xf>
    <xf numFmtId="0" fontId="12" fillId="2" borderId="0" xfId="0" applyFont="1" applyFill="1" applyAlignment="1">
      <alignment horizontal="left" vertical="top" wrapText="1"/>
    </xf>
    <xf numFmtId="0" fontId="13" fillId="2" borderId="0" xfId="0" applyFont="1" applyFill="1" applyAlignment="1">
      <alignment horizontal="left" vertical="center" wrapText="1"/>
    </xf>
    <xf numFmtId="0" fontId="3" fillId="0" borderId="0" xfId="0" applyFont="1" applyAlignment="1">
      <alignment horizontal="left" vertical="center"/>
    </xf>
    <xf numFmtId="0" fontId="9" fillId="6" borderId="0" xfId="0" applyFont="1" applyFill="1" applyAlignment="1">
      <alignment horizontal="left" vertical="center" wrapText="1"/>
    </xf>
    <xf numFmtId="0" fontId="9" fillId="0" borderId="0" xfId="0" applyFont="1" applyAlignment="1">
      <alignment horizontal="left" vertical="center" wrapText="1"/>
    </xf>
    <xf numFmtId="0" fontId="3" fillId="0" borderId="0" xfId="0" applyFont="1" applyAlignment="1">
      <alignment horizontal="left" vertical="center" wrapText="1"/>
    </xf>
    <xf numFmtId="0" fontId="13" fillId="6" borderId="0" xfId="0" applyFont="1" applyFill="1" applyAlignment="1">
      <alignment horizontal="left" vertical="center" wrapText="1"/>
    </xf>
    <xf numFmtId="0" fontId="14" fillId="0" borderId="0" xfId="0" applyFont="1" applyAlignment="1">
      <alignment horizontal="right" vertical="center"/>
    </xf>
    <xf numFmtId="0" fontId="10" fillId="0" borderId="12" xfId="0" applyFont="1" applyBorder="1" applyAlignment="1">
      <alignment horizontal="center" vertical="center" wrapText="1"/>
    </xf>
    <xf numFmtId="0" fontId="11" fillId="0" borderId="6" xfId="0" applyFont="1" applyBorder="1" applyAlignment="1">
      <alignment horizontal="center" vertical="center" wrapText="1"/>
    </xf>
    <xf numFmtId="0" fontId="19" fillId="0" borderId="0" xfId="0" applyFont="1" applyAlignment="1">
      <alignment horizontal="left" vertical="center" wrapText="1"/>
    </xf>
    <xf numFmtId="0" fontId="36" fillId="9" borderId="0" xfId="2" applyFont="1" applyFill="1" applyAlignment="1">
      <alignment horizontal="center" wrapText="1"/>
    </xf>
    <xf numFmtId="0" fontId="11" fillId="5" borderId="2" xfId="0" applyFont="1" applyFill="1" applyBorder="1" applyAlignment="1">
      <alignment horizontal="center" vertical="top" wrapText="1"/>
    </xf>
    <xf numFmtId="0" fontId="11" fillId="5" borderId="8" xfId="0" applyFont="1" applyFill="1" applyBorder="1" applyAlignment="1">
      <alignment horizontal="center" vertical="top" wrapText="1"/>
    </xf>
    <xf numFmtId="0" fontId="11" fillId="5" borderId="14" xfId="0" applyFont="1" applyFill="1" applyBorder="1" applyAlignment="1">
      <alignment horizontal="center" vertical="top" wrapText="1"/>
    </xf>
    <xf numFmtId="0" fontId="11" fillId="5" borderId="15" xfId="0" applyFont="1" applyFill="1" applyBorder="1" applyAlignment="1">
      <alignment horizontal="center" vertical="top" wrapText="1"/>
    </xf>
    <xf numFmtId="0" fontId="11" fillId="5" borderId="16" xfId="0" applyFont="1" applyFill="1" applyBorder="1" applyAlignment="1">
      <alignment horizontal="center" vertical="top" wrapText="1"/>
    </xf>
    <xf numFmtId="0" fontId="13" fillId="2" borderId="0" xfId="0" applyFont="1" applyFill="1" applyAlignment="1">
      <alignment horizontal="left" vertical="center"/>
    </xf>
    <xf numFmtId="0" fontId="11" fillId="5" borderId="3" xfId="0" applyFont="1" applyFill="1" applyBorder="1" applyAlignment="1">
      <alignment horizontal="center" vertical="top" wrapText="1"/>
    </xf>
    <xf numFmtId="0" fontId="8" fillId="0" borderId="0" xfId="0" applyFont="1" applyAlignment="1">
      <alignment horizontal="left" vertical="center" wrapText="1"/>
    </xf>
    <xf numFmtId="0" fontId="32" fillId="9" borderId="0" xfId="2" applyFont="1" applyFill="1" applyAlignment="1">
      <alignment horizontal="center" vertical="center" wrapText="1"/>
    </xf>
    <xf numFmtId="0" fontId="3" fillId="0" borderId="7" xfId="0" applyFont="1" applyBorder="1" applyAlignment="1">
      <alignment horizontal="center" vertical="center" wrapText="1"/>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5" xfId="0" applyFont="1" applyBorder="1" applyAlignment="1">
      <alignment horizontal="center" vertical="center" wrapText="1"/>
    </xf>
    <xf numFmtId="2" fontId="3" fillId="0" borderId="0" xfId="5" applyNumberFormat="1" applyFont="1" applyAlignment="1">
      <alignment horizontal="right" vertical="center"/>
    </xf>
    <xf numFmtId="2" fontId="3" fillId="0" borderId="10" xfId="5" applyNumberFormat="1" applyFont="1" applyBorder="1" applyAlignment="1">
      <alignment horizontal="right" vertical="center"/>
    </xf>
    <xf numFmtId="2" fontId="3" fillId="0" borderId="0" xfId="0" applyNumberFormat="1" applyFont="1" applyAlignment="1">
      <alignment horizontal="right" vertical="center"/>
    </xf>
    <xf numFmtId="0" fontId="0" fillId="0" borderId="0" xfId="0" applyAlignment="1">
      <alignment horizontal="right" vertical="center"/>
    </xf>
    <xf numFmtId="0" fontId="0" fillId="0" borderId="10" xfId="0" applyBorder="1" applyAlignment="1">
      <alignment horizontal="right" vertical="center"/>
    </xf>
    <xf numFmtId="0" fontId="12" fillId="2" borderId="0" xfId="0" applyFont="1" applyFill="1" applyAlignment="1">
      <alignment horizontal="left" vertical="center" wrapText="1"/>
    </xf>
    <xf numFmtId="0" fontId="12" fillId="0" borderId="0" xfId="0" applyFont="1" applyAlignment="1">
      <alignment horizontal="center"/>
    </xf>
    <xf numFmtId="0" fontId="3" fillId="0" borderId="7" xfId="0" applyFont="1" applyBorder="1" applyAlignment="1">
      <alignment horizontal="center" vertical="center"/>
    </xf>
    <xf numFmtId="0" fontId="3" fillId="0" borderId="0" xfId="0" applyFont="1" applyAlignment="1">
      <alignment horizontal="center" vertical="center"/>
    </xf>
    <xf numFmtId="0" fontId="11" fillId="5" borderId="17" xfId="0" applyFont="1" applyFill="1" applyBorder="1" applyAlignment="1">
      <alignment horizontal="center" vertical="top" wrapText="1"/>
    </xf>
    <xf numFmtId="0" fontId="11" fillId="5" borderId="37" xfId="0" applyFont="1" applyFill="1" applyBorder="1" applyAlignment="1">
      <alignment horizontal="center" vertical="top" wrapText="1"/>
    </xf>
    <xf numFmtId="0" fontId="32" fillId="9" borderId="0" xfId="2" applyFont="1" applyFill="1" applyAlignment="1">
      <alignment horizontal="center" wrapText="1"/>
    </xf>
    <xf numFmtId="0" fontId="3" fillId="3" borderId="0" xfId="0" applyFont="1" applyFill="1" applyAlignment="1">
      <alignment horizontal="left" vertical="center" wrapText="1"/>
    </xf>
    <xf numFmtId="0" fontId="52" fillId="0" borderId="10" xfId="0" applyFont="1" applyBorder="1" applyAlignment="1">
      <alignment horizontal="right" vertical="center" wrapText="1"/>
    </xf>
    <xf numFmtId="0" fontId="11" fillId="5" borderId="20" xfId="0" applyFont="1" applyFill="1" applyBorder="1" applyAlignment="1">
      <alignment horizontal="center" vertical="top" wrapText="1"/>
    </xf>
    <xf numFmtId="0" fontId="11" fillId="5" borderId="9" xfId="0" applyFont="1" applyFill="1" applyBorder="1" applyAlignment="1">
      <alignment horizontal="center" vertical="top" wrapText="1"/>
    </xf>
    <xf numFmtId="0" fontId="5" fillId="5" borderId="20" xfId="0" applyFont="1" applyFill="1" applyBorder="1" applyAlignment="1">
      <alignment horizontal="center" vertical="top" wrapText="1"/>
    </xf>
    <xf numFmtId="0" fontId="5" fillId="5" borderId="19" xfId="0" applyFont="1" applyFill="1" applyBorder="1" applyAlignment="1">
      <alignment horizontal="center" vertical="top" wrapText="1"/>
    </xf>
    <xf numFmtId="0" fontId="5" fillId="5" borderId="20" xfId="0" applyFont="1" applyFill="1" applyBorder="1" applyAlignment="1">
      <alignment horizontal="left" vertical="top" wrapText="1"/>
    </xf>
    <xf numFmtId="0" fontId="5" fillId="5" borderId="19" xfId="0" applyFont="1" applyFill="1" applyBorder="1" applyAlignment="1">
      <alignment horizontal="left" vertical="top" wrapText="1"/>
    </xf>
    <xf numFmtId="0" fontId="3" fillId="0" borderId="0" xfId="0" applyFont="1" applyAlignment="1">
      <alignment horizontal="justify" vertical="center" wrapText="1"/>
    </xf>
    <xf numFmtId="0" fontId="9" fillId="2" borderId="0" xfId="0" applyFont="1" applyFill="1" applyAlignment="1">
      <alignment horizontal="left" wrapText="1"/>
    </xf>
    <xf numFmtId="0" fontId="11" fillId="5" borderId="3" xfId="0" applyFont="1" applyFill="1" applyBorder="1" applyAlignment="1">
      <alignment vertical="center" wrapText="1"/>
    </xf>
    <xf numFmtId="0" fontId="11" fillId="5" borderId="1" xfId="0" applyFont="1" applyFill="1" applyBorder="1" applyAlignment="1">
      <alignment vertical="center" wrapText="1"/>
    </xf>
    <xf numFmtId="0" fontId="3" fillId="0" borderId="0" xfId="0" applyFont="1" applyAlignment="1">
      <alignment horizontal="left" vertical="top" wrapText="1"/>
    </xf>
    <xf numFmtId="0" fontId="3" fillId="0" borderId="0" xfId="0" applyFont="1" applyAlignment="1">
      <alignment horizontal="left" vertical="top"/>
    </xf>
    <xf numFmtId="0" fontId="11" fillId="5" borderId="17" xfId="0" applyFont="1" applyFill="1" applyBorder="1" applyAlignment="1">
      <alignment horizontal="center" vertical="center" wrapText="1"/>
    </xf>
    <xf numFmtId="0" fontId="11" fillId="5" borderId="0" xfId="0" applyFont="1" applyFill="1" applyAlignment="1">
      <alignment horizontal="center" vertical="center" wrapText="1"/>
    </xf>
    <xf numFmtId="0" fontId="11" fillId="5" borderId="13" xfId="0" applyFont="1" applyFill="1" applyBorder="1" applyAlignment="1">
      <alignment horizontal="center" vertical="center" wrapText="1"/>
    </xf>
    <xf numFmtId="0" fontId="9" fillId="2" borderId="0" xfId="0" applyFont="1" applyFill="1" applyAlignment="1">
      <alignment horizontal="left" vertical="center" wrapText="1"/>
    </xf>
    <xf numFmtId="0" fontId="14" fillId="0" borderId="10" xfId="0" applyFont="1" applyBorder="1" applyAlignment="1">
      <alignment horizontal="right" vertical="center"/>
    </xf>
    <xf numFmtId="0" fontId="10" fillId="0" borderId="5" xfId="0" applyFont="1" applyBorder="1" applyAlignment="1">
      <alignment horizontal="center" vertical="center" wrapText="1"/>
    </xf>
    <xf numFmtId="0" fontId="11" fillId="5" borderId="1" xfId="0" applyFont="1" applyFill="1" applyBorder="1" applyAlignment="1">
      <alignment horizontal="center" vertical="top" wrapText="1"/>
    </xf>
    <xf numFmtId="0" fontId="10" fillId="5" borderId="0" xfId="0" applyFont="1" applyFill="1" applyAlignment="1">
      <alignment horizontal="center" vertical="center"/>
    </xf>
    <xf numFmtId="0" fontId="18" fillId="5" borderId="2" xfId="0" applyFont="1" applyFill="1" applyBorder="1" applyAlignment="1">
      <alignment horizontal="center" vertical="top" wrapText="1"/>
    </xf>
    <xf numFmtId="0" fontId="18" fillId="5" borderId="1" xfId="0" applyFont="1" applyFill="1" applyBorder="1" applyAlignment="1">
      <alignment horizontal="center" vertical="top" wrapText="1"/>
    </xf>
    <xf numFmtId="0" fontId="16" fillId="5" borderId="3" xfId="0" applyFont="1" applyFill="1" applyBorder="1" applyAlignment="1">
      <alignment horizontal="center" vertical="top" wrapText="1"/>
    </xf>
    <xf numFmtId="0" fontId="10" fillId="0" borderId="18"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2" fillId="6" borderId="0" xfId="0" applyFont="1" applyFill="1" applyAlignment="1">
      <alignment horizontal="left" wrapText="1"/>
    </xf>
    <xf numFmtId="0" fontId="11" fillId="0" borderId="12" xfId="0" applyFont="1" applyBorder="1" applyAlignment="1">
      <alignment horizontal="center" wrapText="1"/>
    </xf>
    <xf numFmtId="0" fontId="13" fillId="6" borderId="0" xfId="0" applyFont="1" applyFill="1" applyAlignment="1">
      <alignment horizontal="left" vertical="center"/>
    </xf>
    <xf numFmtId="0" fontId="17" fillId="0" borderId="0" xfId="0" applyFont="1" applyAlignment="1">
      <alignment horizontal="right" vertical="center"/>
    </xf>
    <xf numFmtId="14" fontId="3" fillId="0" borderId="0" xfId="0" applyNumberFormat="1" applyFont="1" applyAlignment="1">
      <alignment horizontal="center" vertical="center" wrapText="1"/>
    </xf>
    <xf numFmtId="0" fontId="7" fillId="0" borderId="0" xfId="0" applyFont="1" applyAlignment="1">
      <alignment horizontal="center" vertical="center" wrapText="1"/>
    </xf>
    <xf numFmtId="0" fontId="3" fillId="0" borderId="0" xfId="0" applyFont="1" applyAlignment="1">
      <alignment horizontal="right" vertical="center" wrapText="1"/>
    </xf>
    <xf numFmtId="2" fontId="3" fillId="0" borderId="0" xfId="0" applyNumberFormat="1" applyFont="1" applyAlignment="1">
      <alignment horizontal="right" vertical="center" wrapText="1"/>
    </xf>
    <xf numFmtId="2" fontId="3" fillId="0" borderId="10" xfId="0" applyNumberFormat="1" applyFont="1" applyBorder="1" applyAlignment="1">
      <alignment horizontal="right" vertical="center" wrapText="1"/>
    </xf>
    <xf numFmtId="0" fontId="11" fillId="5" borderId="3" xfId="0" applyFont="1" applyFill="1" applyBorder="1" applyAlignment="1">
      <alignment horizontal="center" vertical="top"/>
    </xf>
    <xf numFmtId="0" fontId="19" fillId="0" borderId="0" xfId="0" applyFont="1" applyAlignment="1">
      <alignment horizontal="left" vertical="center"/>
    </xf>
    <xf numFmtId="0" fontId="4" fillId="0" borderId="10" xfId="0" applyFont="1" applyBorder="1" applyAlignment="1">
      <alignment horizontal="right" vertical="center"/>
    </xf>
    <xf numFmtId="0" fontId="11" fillId="5" borderId="19" xfId="0" applyFont="1" applyFill="1" applyBorder="1" applyAlignment="1">
      <alignment horizontal="center" vertical="top" wrapText="1"/>
    </xf>
    <xf numFmtId="0" fontId="11" fillId="5" borderId="13" xfId="0" applyFont="1" applyFill="1" applyBorder="1" applyAlignment="1">
      <alignment horizontal="center" vertical="top" wrapText="1"/>
    </xf>
    <xf numFmtId="0" fontId="11" fillId="5" borderId="14" xfId="0" applyFont="1" applyFill="1" applyBorder="1" applyAlignment="1">
      <alignment horizontal="center" vertical="center" wrapText="1"/>
    </xf>
    <xf numFmtId="0" fontId="11" fillId="5" borderId="16" xfId="0" applyFont="1" applyFill="1" applyBorder="1" applyAlignment="1">
      <alignment horizontal="center" vertical="center" wrapText="1"/>
    </xf>
    <xf numFmtId="0" fontId="11" fillId="5" borderId="0" xfId="0" applyFont="1" applyFill="1" applyAlignment="1">
      <alignment horizontal="center" vertical="top" wrapText="1"/>
    </xf>
    <xf numFmtId="0" fontId="11" fillId="0" borderId="5" xfId="0" applyFont="1" applyBorder="1" applyAlignment="1">
      <alignment horizontal="center" vertical="top" wrapText="1"/>
    </xf>
    <xf numFmtId="0" fontId="12" fillId="6" borderId="0" xfId="0" applyFont="1" applyFill="1" applyAlignment="1">
      <alignment horizontal="left" vertical="center"/>
    </xf>
    <xf numFmtId="0" fontId="10" fillId="5" borderId="3" xfId="0" applyFont="1" applyFill="1" applyBorder="1" applyAlignment="1">
      <alignment horizontal="center" vertical="top" wrapText="1"/>
    </xf>
    <xf numFmtId="0" fontId="10" fillId="5" borderId="2" xfId="0" applyFont="1" applyFill="1" applyBorder="1" applyAlignment="1">
      <alignment horizontal="center" vertical="top" wrapText="1"/>
    </xf>
    <xf numFmtId="0" fontId="10" fillId="5" borderId="14" xfId="0" applyFont="1" applyFill="1" applyBorder="1" applyAlignment="1">
      <alignment horizontal="center" vertical="top" wrapText="1"/>
    </xf>
    <xf numFmtId="0" fontId="10" fillId="5" borderId="15" xfId="0" applyFont="1" applyFill="1" applyBorder="1" applyAlignment="1">
      <alignment horizontal="center" vertical="top" wrapText="1"/>
    </xf>
    <xf numFmtId="0" fontId="10" fillId="5" borderId="16" xfId="0" applyFont="1" applyFill="1" applyBorder="1" applyAlignment="1">
      <alignment horizontal="center" vertical="top" wrapText="1"/>
    </xf>
    <xf numFmtId="0" fontId="21" fillId="0" borderId="0" xfId="0" applyFont="1" applyAlignment="1">
      <alignment horizontal="right" vertical="center" wrapText="1"/>
    </xf>
    <xf numFmtId="3" fontId="21" fillId="0" borderId="0" xfId="0" applyNumberFormat="1" applyFont="1" applyAlignment="1">
      <alignment horizontal="right" vertical="center" wrapText="1"/>
    </xf>
    <xf numFmtId="0" fontId="4" fillId="0" borderId="0" xfId="0" applyFont="1" applyAlignment="1">
      <alignment horizontal="right" vertical="center" wrapText="1"/>
    </xf>
    <xf numFmtId="0" fontId="11" fillId="5" borderId="12" xfId="0" applyFont="1" applyFill="1" applyBorder="1" applyAlignment="1">
      <alignment horizontal="center" vertical="top" wrapText="1"/>
    </xf>
    <xf numFmtId="0" fontId="22" fillId="0" borderId="0" xfId="0" applyFont="1" applyAlignment="1">
      <alignment horizontal="center" vertical="center" wrapText="1"/>
    </xf>
    <xf numFmtId="0" fontId="16" fillId="0" borderId="0" xfId="0" applyFont="1" applyAlignment="1">
      <alignment horizontal="center" vertical="center" wrapText="1"/>
    </xf>
    <xf numFmtId="2" fontId="21" fillId="0" borderId="0" xfId="0" applyNumberFormat="1" applyFont="1" applyAlignment="1">
      <alignment horizontal="right" vertical="center" wrapText="1"/>
    </xf>
    <xf numFmtId="0" fontId="21" fillId="0" borderId="0" xfId="0" applyFont="1" applyAlignment="1">
      <alignment horizontal="center" vertical="center" wrapText="1"/>
    </xf>
    <xf numFmtId="0" fontId="46" fillId="3" borderId="0" xfId="0" applyFont="1" applyFill="1" applyAlignment="1">
      <alignment horizontal="center" vertical="center" wrapText="1"/>
    </xf>
    <xf numFmtId="0" fontId="22" fillId="0" borderId="7" xfId="0" applyFont="1" applyBorder="1" applyAlignment="1">
      <alignment horizontal="center" vertical="center" wrapText="1"/>
    </xf>
    <xf numFmtId="0" fontId="2" fillId="6" borderId="0" xfId="0" applyFont="1" applyFill="1" applyAlignment="1">
      <alignment horizontal="left" vertical="center"/>
    </xf>
    <xf numFmtId="0" fontId="12" fillId="2" borderId="0" xfId="0" applyFont="1" applyFill="1" applyAlignment="1">
      <alignment horizontal="left" vertical="center"/>
    </xf>
    <xf numFmtId="0" fontId="4" fillId="0" borderId="10" xfId="0" applyFont="1" applyBorder="1" applyAlignment="1">
      <alignment horizontal="right"/>
    </xf>
    <xf numFmtId="0" fontId="3" fillId="0" borderId="0" xfId="0" applyFont="1" applyAlignment="1">
      <alignment horizontal="left"/>
    </xf>
  </cellXfs>
  <cellStyles count="6">
    <cellStyle name="Comma" xfId="5" builtinId="3"/>
    <cellStyle name="Hyperlink" xfId="2" builtinId="8"/>
    <cellStyle name="Hyperlink 4" xfId="4" xr:uid="{00000000-0005-0000-0000-000002000000}"/>
    <cellStyle name="Normal" xfId="0" builtinId="0"/>
    <cellStyle name="Normal 2" xfId="3" xr:uid="{00000000-0005-0000-0000-000004000000}"/>
    <cellStyle name="Percent" xfId="1" builtinId="5"/>
  </cellStyles>
  <dxfs count="0"/>
  <tableStyles count="0" defaultTableStyle="TableStyleMedium2" defaultPivotStyle="PivotStyleLight16"/>
  <colors>
    <mruColors>
      <color rgb="FFECE6DB"/>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11</xdr:col>
      <xdr:colOff>304800</xdr:colOff>
      <xdr:row>4</xdr:row>
      <xdr:rowOff>121920</xdr:rowOff>
    </xdr:to>
    <xdr:sp macro="" textlink="">
      <xdr:nvSpPr>
        <xdr:cNvPr id="1025" name="AutoShape 1">
          <a:extLst>
            <a:ext uri="{FF2B5EF4-FFF2-40B4-BE49-F238E27FC236}">
              <a16:creationId xmlns:a16="http://schemas.microsoft.com/office/drawing/2014/main" id="{22CF7181-0A06-8B16-4F0A-6A050DF36018}"/>
            </a:ext>
          </a:extLst>
        </xdr:cNvPr>
        <xdr:cNvSpPr>
          <a:spLocks noChangeAspect="1" noChangeArrowheads="1"/>
        </xdr:cNvSpPr>
      </xdr:nvSpPr>
      <xdr:spPr bwMode="auto">
        <a:xfrm>
          <a:off x="7368540" y="54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11</xdr:col>
      <xdr:colOff>19050</xdr:colOff>
      <xdr:row>44</xdr:row>
      <xdr:rowOff>9525</xdr:rowOff>
    </xdr:to>
    <xdr:pic>
      <xdr:nvPicPr>
        <xdr:cNvPr id="3" name="Picture 2">
          <a:extLst>
            <a:ext uri="{FF2B5EF4-FFF2-40B4-BE49-F238E27FC236}">
              <a16:creationId xmlns:a16="http://schemas.microsoft.com/office/drawing/2014/main" id="{0160AB9F-761C-9A71-50E4-906EA17A9223}"/>
            </a:ext>
          </a:extLst>
        </xdr:cNvPr>
        <xdr:cNvPicPr>
          <a:picLocks noChangeAspect="1"/>
        </xdr:cNvPicPr>
      </xdr:nvPicPr>
      <xdr:blipFill>
        <a:blip xmlns:r="http://schemas.openxmlformats.org/officeDocument/2006/relationships" r:embed="rId1"/>
        <a:stretch>
          <a:fillRect/>
        </a:stretch>
      </xdr:blipFill>
      <xdr:spPr>
        <a:xfrm>
          <a:off x="0" y="0"/>
          <a:ext cx="6791325" cy="8191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104775</xdr:rowOff>
    </xdr:from>
    <xdr:to>
      <xdr:col>9</xdr:col>
      <xdr:colOff>85725</xdr:colOff>
      <xdr:row>15</xdr:row>
      <xdr:rowOff>70272</xdr:rowOff>
    </xdr:to>
    <xdr:pic>
      <xdr:nvPicPr>
        <xdr:cNvPr id="2" name="Picture 1">
          <a:extLst>
            <a:ext uri="{FF2B5EF4-FFF2-40B4-BE49-F238E27FC236}">
              <a16:creationId xmlns:a16="http://schemas.microsoft.com/office/drawing/2014/main" id="{8DF59723-B893-71C1-F1F6-E0F54631FF07}"/>
            </a:ext>
          </a:extLst>
        </xdr:cNvPr>
        <xdr:cNvPicPr>
          <a:picLocks noChangeAspect="1"/>
        </xdr:cNvPicPr>
      </xdr:nvPicPr>
      <xdr:blipFill>
        <a:blip xmlns:r="http://schemas.openxmlformats.org/officeDocument/2006/relationships" r:embed="rId1"/>
        <a:stretch>
          <a:fillRect/>
        </a:stretch>
      </xdr:blipFill>
      <xdr:spPr>
        <a:xfrm>
          <a:off x="123825" y="104775"/>
          <a:ext cx="4962525" cy="335639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9525</xdr:rowOff>
    </xdr:from>
    <xdr:to>
      <xdr:col>9</xdr:col>
      <xdr:colOff>1036</xdr:colOff>
      <xdr:row>14</xdr:row>
      <xdr:rowOff>114300</xdr:rowOff>
    </xdr:to>
    <xdr:pic>
      <xdr:nvPicPr>
        <xdr:cNvPr id="3" name="Picture 2">
          <a:extLst>
            <a:ext uri="{FF2B5EF4-FFF2-40B4-BE49-F238E27FC236}">
              <a16:creationId xmlns:a16="http://schemas.microsoft.com/office/drawing/2014/main" id="{6C22CBA3-38B9-0919-B546-D1D022505729}"/>
            </a:ext>
          </a:extLst>
        </xdr:cNvPr>
        <xdr:cNvPicPr>
          <a:picLocks noChangeAspect="1"/>
        </xdr:cNvPicPr>
      </xdr:nvPicPr>
      <xdr:blipFill>
        <a:blip xmlns:r="http://schemas.openxmlformats.org/officeDocument/2006/relationships" r:embed="rId1"/>
        <a:stretch>
          <a:fillRect/>
        </a:stretch>
      </xdr:blipFill>
      <xdr:spPr>
        <a:xfrm>
          <a:off x="0" y="161925"/>
          <a:ext cx="4582561" cy="25812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42333</xdr:colOff>
      <xdr:row>0</xdr:row>
      <xdr:rowOff>42333</xdr:rowOff>
    </xdr:from>
    <xdr:to>
      <xdr:col>10</xdr:col>
      <xdr:colOff>18652</xdr:colOff>
      <xdr:row>15</xdr:row>
      <xdr:rowOff>52916</xdr:rowOff>
    </xdr:to>
    <xdr:pic>
      <xdr:nvPicPr>
        <xdr:cNvPr id="2" name="Picture 1">
          <a:extLst>
            <a:ext uri="{FF2B5EF4-FFF2-40B4-BE49-F238E27FC236}">
              <a16:creationId xmlns:a16="http://schemas.microsoft.com/office/drawing/2014/main" id="{F3A158B9-3974-95BC-69B6-ED5277EAA27E}"/>
            </a:ext>
          </a:extLst>
        </xdr:cNvPr>
        <xdr:cNvPicPr>
          <a:picLocks noChangeAspect="1"/>
        </xdr:cNvPicPr>
      </xdr:nvPicPr>
      <xdr:blipFill>
        <a:blip xmlns:r="http://schemas.openxmlformats.org/officeDocument/2006/relationships" r:embed="rId1"/>
        <a:stretch>
          <a:fillRect/>
        </a:stretch>
      </xdr:blipFill>
      <xdr:spPr>
        <a:xfrm>
          <a:off x="42333" y="42333"/>
          <a:ext cx="5627819" cy="3365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1</xdr:row>
      <xdr:rowOff>9526</xdr:rowOff>
    </xdr:from>
    <xdr:to>
      <xdr:col>9</xdr:col>
      <xdr:colOff>66675</xdr:colOff>
      <xdr:row>13</xdr:row>
      <xdr:rowOff>161925</xdr:rowOff>
    </xdr:to>
    <xdr:pic>
      <xdr:nvPicPr>
        <xdr:cNvPr id="2" name="Picture 1">
          <a:extLst>
            <a:ext uri="{FF2B5EF4-FFF2-40B4-BE49-F238E27FC236}">
              <a16:creationId xmlns:a16="http://schemas.microsoft.com/office/drawing/2014/main" id="{3A7AE7A7-FCE2-249D-B8B7-BE0F742531BF}"/>
            </a:ext>
          </a:extLst>
        </xdr:cNvPr>
        <xdr:cNvPicPr>
          <a:picLocks noChangeAspect="1"/>
        </xdr:cNvPicPr>
      </xdr:nvPicPr>
      <xdr:blipFill>
        <a:blip xmlns:r="http://schemas.openxmlformats.org/officeDocument/2006/relationships" r:embed="rId1"/>
        <a:stretch>
          <a:fillRect/>
        </a:stretch>
      </xdr:blipFill>
      <xdr:spPr>
        <a:xfrm>
          <a:off x="85725" y="161926"/>
          <a:ext cx="4981575" cy="244792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47625</xdr:colOff>
      <xdr:row>0</xdr:row>
      <xdr:rowOff>47625</xdr:rowOff>
    </xdr:from>
    <xdr:to>
      <xdr:col>9</xdr:col>
      <xdr:colOff>192504</xdr:colOff>
      <xdr:row>14</xdr:row>
      <xdr:rowOff>19049</xdr:rowOff>
    </xdr:to>
    <xdr:pic>
      <xdr:nvPicPr>
        <xdr:cNvPr id="3" name="Picture 2">
          <a:extLst>
            <a:ext uri="{FF2B5EF4-FFF2-40B4-BE49-F238E27FC236}">
              <a16:creationId xmlns:a16="http://schemas.microsoft.com/office/drawing/2014/main" id="{78A1B6AE-0827-B2ED-DD46-6C0F02064217}"/>
            </a:ext>
          </a:extLst>
        </xdr:cNvPr>
        <xdr:cNvPicPr>
          <a:picLocks noChangeAspect="1"/>
        </xdr:cNvPicPr>
      </xdr:nvPicPr>
      <xdr:blipFill>
        <a:blip xmlns:r="http://schemas.openxmlformats.org/officeDocument/2006/relationships" r:embed="rId1"/>
        <a:stretch>
          <a:fillRect/>
        </a:stretch>
      </xdr:blipFill>
      <xdr:spPr>
        <a:xfrm>
          <a:off x="47625" y="47625"/>
          <a:ext cx="5164554" cy="291464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180975</xdr:colOff>
      <xdr:row>3</xdr:row>
      <xdr:rowOff>114300</xdr:rowOff>
    </xdr:to>
    <xdr:sp macro="" textlink="">
      <xdr:nvSpPr>
        <xdr:cNvPr id="2049" name="AutoShape 1" descr="https://email.gov.in/service/home/~/?auth=co&amp;loc=en&amp;id=25847&amp;part=22">
          <a:extLst>
            <a:ext uri="{FF2B5EF4-FFF2-40B4-BE49-F238E27FC236}">
              <a16:creationId xmlns:a16="http://schemas.microsoft.com/office/drawing/2014/main" id="{00000000-0008-0000-1800-000001080000}"/>
            </a:ext>
          </a:extLst>
        </xdr:cNvPr>
        <xdr:cNvSpPr>
          <a:spLocks noChangeAspect="1" noChangeArrowheads="1"/>
        </xdr:cNvSpPr>
      </xdr:nvSpPr>
      <xdr:spPr bwMode="auto">
        <a:xfrm>
          <a:off x="1343025" y="333375"/>
          <a:ext cx="304800" cy="304800"/>
        </a:xfrm>
        <a:prstGeom prst="rect">
          <a:avLst/>
        </a:prstGeom>
        <a:noFill/>
      </xdr:spPr>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114300</xdr:colOff>
      <xdr:row>0</xdr:row>
      <xdr:rowOff>85726</xdr:rowOff>
    </xdr:from>
    <xdr:to>
      <xdr:col>8</xdr:col>
      <xdr:colOff>327932</xdr:colOff>
      <xdr:row>12</xdr:row>
      <xdr:rowOff>47626</xdr:rowOff>
    </xdr:to>
    <xdr:pic>
      <xdr:nvPicPr>
        <xdr:cNvPr id="3" name="Picture 2">
          <a:extLst>
            <a:ext uri="{FF2B5EF4-FFF2-40B4-BE49-F238E27FC236}">
              <a16:creationId xmlns:a16="http://schemas.microsoft.com/office/drawing/2014/main" id="{1BD350EB-E424-9F29-439B-BCE2E09AD7B8}"/>
            </a:ext>
          </a:extLst>
        </xdr:cNvPr>
        <xdr:cNvPicPr>
          <a:picLocks noChangeAspect="1"/>
        </xdr:cNvPicPr>
      </xdr:nvPicPr>
      <xdr:blipFill>
        <a:blip xmlns:r="http://schemas.openxmlformats.org/officeDocument/2006/relationships" r:embed="rId1"/>
        <a:stretch>
          <a:fillRect/>
        </a:stretch>
      </xdr:blipFill>
      <xdr:spPr>
        <a:xfrm>
          <a:off x="114300" y="85726"/>
          <a:ext cx="4604657" cy="25146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47626</xdr:rowOff>
    </xdr:from>
    <xdr:to>
      <xdr:col>11</xdr:col>
      <xdr:colOff>95250</xdr:colOff>
      <xdr:row>16</xdr:row>
      <xdr:rowOff>198460</xdr:rowOff>
    </xdr:to>
    <xdr:pic>
      <xdr:nvPicPr>
        <xdr:cNvPr id="3" name="Picture 2">
          <a:extLst>
            <a:ext uri="{FF2B5EF4-FFF2-40B4-BE49-F238E27FC236}">
              <a16:creationId xmlns:a16="http://schemas.microsoft.com/office/drawing/2014/main" id="{F8373FB4-7D03-70A2-D9C9-09680E6D066F}"/>
            </a:ext>
          </a:extLst>
        </xdr:cNvPr>
        <xdr:cNvPicPr>
          <a:picLocks noChangeAspect="1"/>
        </xdr:cNvPicPr>
      </xdr:nvPicPr>
      <xdr:blipFill>
        <a:blip xmlns:r="http://schemas.openxmlformats.org/officeDocument/2006/relationships" r:embed="rId1"/>
        <a:stretch>
          <a:fillRect/>
        </a:stretch>
      </xdr:blipFill>
      <xdr:spPr>
        <a:xfrm>
          <a:off x="0" y="47626"/>
          <a:ext cx="6315075" cy="392273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180975</xdr:colOff>
      <xdr:row>3</xdr:row>
      <xdr:rowOff>304800</xdr:rowOff>
    </xdr:to>
    <xdr:sp macro="" textlink="">
      <xdr:nvSpPr>
        <xdr:cNvPr id="3073" name="AutoShape 1" descr="https://email.gov.in/service/home/~/?auth=co&amp;loc=en&amp;id=25847&amp;part=25">
          <a:extLst>
            <a:ext uri="{FF2B5EF4-FFF2-40B4-BE49-F238E27FC236}">
              <a16:creationId xmlns:a16="http://schemas.microsoft.com/office/drawing/2014/main" id="{00000000-0008-0000-2400-0000010C0000}"/>
            </a:ext>
          </a:extLst>
        </xdr:cNvPr>
        <xdr:cNvSpPr>
          <a:spLocks noChangeAspect="1" noChangeArrowheads="1"/>
        </xdr:cNvSpPr>
      </xdr:nvSpPr>
      <xdr:spPr bwMode="auto">
        <a:xfrm>
          <a:off x="4086225" y="523875"/>
          <a:ext cx="304800" cy="304800"/>
        </a:xfrm>
        <a:prstGeom prst="rect">
          <a:avLst/>
        </a:prstGeom>
        <a:noFill/>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1</xdr:row>
      <xdr:rowOff>28575</xdr:rowOff>
    </xdr:from>
    <xdr:to>
      <xdr:col>12</xdr:col>
      <xdr:colOff>276225</xdr:colOff>
      <xdr:row>9</xdr:row>
      <xdr:rowOff>66937</xdr:rowOff>
    </xdr:to>
    <xdr:pic>
      <xdr:nvPicPr>
        <xdr:cNvPr id="2" name="Picture 1">
          <a:extLst>
            <a:ext uri="{FF2B5EF4-FFF2-40B4-BE49-F238E27FC236}">
              <a16:creationId xmlns:a16="http://schemas.microsoft.com/office/drawing/2014/main" id="{D5AC3CAC-EE6A-B17E-C861-9D74DB2F72ED}"/>
            </a:ext>
          </a:extLst>
        </xdr:cNvPr>
        <xdr:cNvPicPr>
          <a:picLocks noChangeAspect="1"/>
        </xdr:cNvPicPr>
      </xdr:nvPicPr>
      <xdr:blipFill>
        <a:blip xmlns:r="http://schemas.openxmlformats.org/officeDocument/2006/relationships" r:embed="rId1"/>
        <a:stretch>
          <a:fillRect/>
        </a:stretch>
      </xdr:blipFill>
      <xdr:spPr>
        <a:xfrm>
          <a:off x="190500" y="228600"/>
          <a:ext cx="7820025" cy="17528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133351</xdr:colOff>
      <xdr:row>1</xdr:row>
      <xdr:rowOff>133350</xdr:rowOff>
    </xdr:from>
    <xdr:to>
      <xdr:col>13</xdr:col>
      <xdr:colOff>1</xdr:colOff>
      <xdr:row>3</xdr:row>
      <xdr:rowOff>167489</xdr:rowOff>
    </xdr:to>
    <xdr:sp macro="" textlink="">
      <xdr:nvSpPr>
        <xdr:cNvPr id="4" name="Title 1">
          <a:extLst>
            <a:ext uri="{FF2B5EF4-FFF2-40B4-BE49-F238E27FC236}">
              <a16:creationId xmlns:a16="http://schemas.microsoft.com/office/drawing/2014/main" id="{495A0BC6-E44A-4C55-93B5-B299C45AD2FC}"/>
            </a:ext>
          </a:extLst>
        </xdr:cNvPr>
        <xdr:cNvSpPr>
          <a:spLocks noGrp="1"/>
        </xdr:cNvSpPr>
      </xdr:nvSpPr>
      <xdr:spPr>
        <a:xfrm>
          <a:off x="247651" y="285750"/>
          <a:ext cx="10515600" cy="624689"/>
        </a:xfrm>
        <a:prstGeom prst="rect">
          <a:avLst/>
        </a:prstGeom>
      </xdr:spPr>
      <xdr:txBody>
        <a:bodyPr vert="horz" wrap="square" lIns="91440" tIns="45720" rIns="91440" bIns="45720" rtlCol="0" anchor="ctr">
          <a:normAutofit/>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pPr algn="ctr"/>
          <a:endParaRPr lang="en-IN" sz="3600">
            <a:solidFill>
              <a:schemeClr val="accent1"/>
            </a:solidFill>
            <a:latin typeface="Tw Cen MT" panose="020B0602020104020603" pitchFamily="34" charset="0"/>
          </a:endParaRPr>
        </a:p>
      </xdr:txBody>
    </xdr:sp>
    <xdr:clientData/>
  </xdr:twoCellAnchor>
  <xdr:twoCellAnchor editAs="oneCell">
    <xdr:from>
      <xdr:col>0</xdr:col>
      <xdr:colOff>0</xdr:colOff>
      <xdr:row>0</xdr:row>
      <xdr:rowOff>123825</xdr:rowOff>
    </xdr:from>
    <xdr:to>
      <xdr:col>4</xdr:col>
      <xdr:colOff>119026</xdr:colOff>
      <xdr:row>13</xdr:row>
      <xdr:rowOff>95249</xdr:rowOff>
    </xdr:to>
    <xdr:pic>
      <xdr:nvPicPr>
        <xdr:cNvPr id="2" name="Picture 1">
          <a:extLst>
            <a:ext uri="{FF2B5EF4-FFF2-40B4-BE49-F238E27FC236}">
              <a16:creationId xmlns:a16="http://schemas.microsoft.com/office/drawing/2014/main" id="{96954DA1-8CF9-BAD2-C761-7C8E43DB5E5F}"/>
            </a:ext>
          </a:extLst>
        </xdr:cNvPr>
        <xdr:cNvPicPr>
          <a:picLocks noChangeAspect="1"/>
        </xdr:cNvPicPr>
      </xdr:nvPicPr>
      <xdr:blipFill>
        <a:blip xmlns:r="http://schemas.openxmlformats.org/officeDocument/2006/relationships" r:embed="rId1"/>
        <a:stretch>
          <a:fillRect/>
        </a:stretch>
      </xdr:blipFill>
      <xdr:spPr>
        <a:xfrm>
          <a:off x="0" y="123825"/>
          <a:ext cx="4843426" cy="2800349"/>
        </a:xfrm>
        <a:prstGeom prst="rect">
          <a:avLst/>
        </a:prstGeom>
      </xdr:spPr>
    </xdr:pic>
    <xdr:clientData/>
  </xdr:twoCellAnchor>
  <xdr:twoCellAnchor editAs="oneCell">
    <xdr:from>
      <xdr:col>4</xdr:col>
      <xdr:colOff>95250</xdr:colOff>
      <xdr:row>0</xdr:row>
      <xdr:rowOff>104775</xdr:rowOff>
    </xdr:from>
    <xdr:to>
      <xdr:col>9</xdr:col>
      <xdr:colOff>38100</xdr:colOff>
      <xdr:row>13</xdr:row>
      <xdr:rowOff>171450</xdr:rowOff>
    </xdr:to>
    <xdr:pic>
      <xdr:nvPicPr>
        <xdr:cNvPr id="3" name="Picture 2">
          <a:extLst>
            <a:ext uri="{FF2B5EF4-FFF2-40B4-BE49-F238E27FC236}">
              <a16:creationId xmlns:a16="http://schemas.microsoft.com/office/drawing/2014/main" id="{56B38A3F-9762-671A-156F-81C998243EB8}"/>
            </a:ext>
          </a:extLst>
        </xdr:cNvPr>
        <xdr:cNvPicPr>
          <a:picLocks noChangeAspect="1"/>
        </xdr:cNvPicPr>
      </xdr:nvPicPr>
      <xdr:blipFill>
        <a:blip xmlns:r="http://schemas.openxmlformats.org/officeDocument/2006/relationships" r:embed="rId2"/>
        <a:stretch>
          <a:fillRect/>
        </a:stretch>
      </xdr:blipFill>
      <xdr:spPr>
        <a:xfrm>
          <a:off x="4819650" y="104775"/>
          <a:ext cx="4267200" cy="2895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19051</xdr:colOff>
      <xdr:row>0</xdr:row>
      <xdr:rowOff>0</xdr:rowOff>
    </xdr:from>
    <xdr:to>
      <xdr:col>6</xdr:col>
      <xdr:colOff>424971</xdr:colOff>
      <xdr:row>9</xdr:row>
      <xdr:rowOff>104775</xdr:rowOff>
    </xdr:to>
    <xdr:pic>
      <xdr:nvPicPr>
        <xdr:cNvPr id="6" name="Picture 5">
          <a:extLst>
            <a:ext uri="{FF2B5EF4-FFF2-40B4-BE49-F238E27FC236}">
              <a16:creationId xmlns:a16="http://schemas.microsoft.com/office/drawing/2014/main" id="{68BAFF9E-47D5-14FA-AF4E-25CC8E6BD586}"/>
            </a:ext>
          </a:extLst>
        </xdr:cNvPr>
        <xdr:cNvPicPr>
          <a:picLocks noChangeAspect="1"/>
        </xdr:cNvPicPr>
      </xdr:nvPicPr>
      <xdr:blipFill>
        <a:blip xmlns:r="http://schemas.openxmlformats.org/officeDocument/2006/relationships" r:embed="rId1"/>
        <a:stretch>
          <a:fillRect/>
        </a:stretch>
      </xdr:blipFill>
      <xdr:spPr>
        <a:xfrm>
          <a:off x="19051" y="0"/>
          <a:ext cx="3987320" cy="2466975"/>
        </a:xfrm>
        <a:prstGeom prst="rect">
          <a:avLst/>
        </a:prstGeom>
      </xdr:spPr>
    </xdr:pic>
    <xdr:clientData/>
  </xdr:twoCellAnchor>
  <xdr:twoCellAnchor editAs="oneCell">
    <xdr:from>
      <xdr:col>6</xdr:col>
      <xdr:colOff>419100</xdr:colOff>
      <xdr:row>0</xdr:row>
      <xdr:rowOff>66676</xdr:rowOff>
    </xdr:from>
    <xdr:to>
      <xdr:col>12</xdr:col>
      <xdr:colOff>524273</xdr:colOff>
      <xdr:row>9</xdr:row>
      <xdr:rowOff>133350</xdr:rowOff>
    </xdr:to>
    <xdr:pic>
      <xdr:nvPicPr>
        <xdr:cNvPr id="7" name="Picture 6">
          <a:extLst>
            <a:ext uri="{FF2B5EF4-FFF2-40B4-BE49-F238E27FC236}">
              <a16:creationId xmlns:a16="http://schemas.microsoft.com/office/drawing/2014/main" id="{7D8C243C-3C7C-508C-EB71-3D81D1D6F8A9}"/>
            </a:ext>
          </a:extLst>
        </xdr:cNvPr>
        <xdr:cNvPicPr>
          <a:picLocks noChangeAspect="1"/>
        </xdr:cNvPicPr>
      </xdr:nvPicPr>
      <xdr:blipFill>
        <a:blip xmlns:r="http://schemas.openxmlformats.org/officeDocument/2006/relationships" r:embed="rId2"/>
        <a:stretch>
          <a:fillRect/>
        </a:stretch>
      </xdr:blipFill>
      <xdr:spPr>
        <a:xfrm>
          <a:off x="4000500" y="66676"/>
          <a:ext cx="3858023" cy="2428874"/>
        </a:xfrm>
        <a:prstGeom prst="rect">
          <a:avLst/>
        </a:prstGeom>
      </xdr:spPr>
    </xdr:pic>
    <xdr:clientData/>
  </xdr:twoCellAnchor>
  <xdr:twoCellAnchor editAs="oneCell">
    <xdr:from>
      <xdr:col>0</xdr:col>
      <xdr:colOff>0</xdr:colOff>
      <xdr:row>10</xdr:row>
      <xdr:rowOff>28575</xdr:rowOff>
    </xdr:from>
    <xdr:to>
      <xdr:col>6</xdr:col>
      <xdr:colOff>409574</xdr:colOff>
      <xdr:row>22</xdr:row>
      <xdr:rowOff>114300</xdr:rowOff>
    </xdr:to>
    <xdr:pic>
      <xdr:nvPicPr>
        <xdr:cNvPr id="8" name="Picture 7">
          <a:extLst>
            <a:ext uri="{FF2B5EF4-FFF2-40B4-BE49-F238E27FC236}">
              <a16:creationId xmlns:a16="http://schemas.microsoft.com/office/drawing/2014/main" id="{056E29EF-E116-18D1-0653-DB8CF7377F0E}"/>
            </a:ext>
          </a:extLst>
        </xdr:cNvPr>
        <xdr:cNvPicPr>
          <a:picLocks noChangeAspect="1"/>
        </xdr:cNvPicPr>
      </xdr:nvPicPr>
      <xdr:blipFill>
        <a:blip xmlns:r="http://schemas.openxmlformats.org/officeDocument/2006/relationships" r:embed="rId3"/>
        <a:stretch>
          <a:fillRect/>
        </a:stretch>
      </xdr:blipFill>
      <xdr:spPr>
        <a:xfrm>
          <a:off x="0" y="2600325"/>
          <a:ext cx="3990974" cy="2466975"/>
        </a:xfrm>
        <a:prstGeom prst="rect">
          <a:avLst/>
        </a:prstGeom>
      </xdr:spPr>
    </xdr:pic>
    <xdr:clientData/>
  </xdr:twoCellAnchor>
  <xdr:twoCellAnchor editAs="oneCell">
    <xdr:from>
      <xdr:col>6</xdr:col>
      <xdr:colOff>428625</xdr:colOff>
      <xdr:row>10</xdr:row>
      <xdr:rowOff>47625</xdr:rowOff>
    </xdr:from>
    <xdr:to>
      <xdr:col>12</xdr:col>
      <xdr:colOff>564299</xdr:colOff>
      <xdr:row>22</xdr:row>
      <xdr:rowOff>123825</xdr:rowOff>
    </xdr:to>
    <xdr:pic>
      <xdr:nvPicPr>
        <xdr:cNvPr id="9" name="Picture 8">
          <a:extLst>
            <a:ext uri="{FF2B5EF4-FFF2-40B4-BE49-F238E27FC236}">
              <a16:creationId xmlns:a16="http://schemas.microsoft.com/office/drawing/2014/main" id="{0C0F2E69-39D2-7047-A7F7-FFE1D518B624}"/>
            </a:ext>
          </a:extLst>
        </xdr:cNvPr>
        <xdr:cNvPicPr>
          <a:picLocks noChangeAspect="1"/>
        </xdr:cNvPicPr>
      </xdr:nvPicPr>
      <xdr:blipFill>
        <a:blip xmlns:r="http://schemas.openxmlformats.org/officeDocument/2006/relationships" r:embed="rId4"/>
        <a:stretch>
          <a:fillRect/>
        </a:stretch>
      </xdr:blipFill>
      <xdr:spPr>
        <a:xfrm>
          <a:off x="4010025" y="2619375"/>
          <a:ext cx="3888524" cy="24574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76199</xdr:rowOff>
    </xdr:from>
    <xdr:to>
      <xdr:col>12</xdr:col>
      <xdr:colOff>438150</xdr:colOff>
      <xdr:row>17</xdr:row>
      <xdr:rowOff>38099</xdr:rowOff>
    </xdr:to>
    <xdr:pic>
      <xdr:nvPicPr>
        <xdr:cNvPr id="2" name="Picture 1">
          <a:extLst>
            <a:ext uri="{FF2B5EF4-FFF2-40B4-BE49-F238E27FC236}">
              <a16:creationId xmlns:a16="http://schemas.microsoft.com/office/drawing/2014/main" id="{9700AA45-BC8B-2793-D0AD-73FFAEA20BAD}"/>
            </a:ext>
          </a:extLst>
        </xdr:cNvPr>
        <xdr:cNvPicPr>
          <a:picLocks noChangeAspect="1"/>
        </xdr:cNvPicPr>
      </xdr:nvPicPr>
      <xdr:blipFill>
        <a:blip xmlns:r="http://schemas.openxmlformats.org/officeDocument/2006/relationships" r:embed="rId1"/>
        <a:stretch>
          <a:fillRect/>
        </a:stretch>
      </xdr:blipFill>
      <xdr:spPr>
        <a:xfrm>
          <a:off x="142875" y="76199"/>
          <a:ext cx="7181850" cy="32861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66675</xdr:rowOff>
    </xdr:from>
    <xdr:to>
      <xdr:col>7</xdr:col>
      <xdr:colOff>528278</xdr:colOff>
      <xdr:row>12</xdr:row>
      <xdr:rowOff>190500</xdr:rowOff>
    </xdr:to>
    <xdr:pic>
      <xdr:nvPicPr>
        <xdr:cNvPr id="3" name="Picture 2">
          <a:extLst>
            <a:ext uri="{FF2B5EF4-FFF2-40B4-BE49-F238E27FC236}">
              <a16:creationId xmlns:a16="http://schemas.microsoft.com/office/drawing/2014/main" id="{6DD5F4A8-1F78-36DD-3EB8-C301E052D0B1}"/>
            </a:ext>
          </a:extLst>
        </xdr:cNvPr>
        <xdr:cNvPicPr>
          <a:picLocks noChangeAspect="1"/>
        </xdr:cNvPicPr>
      </xdr:nvPicPr>
      <xdr:blipFill>
        <a:blip xmlns:r="http://schemas.openxmlformats.org/officeDocument/2006/relationships" r:embed="rId1"/>
        <a:stretch>
          <a:fillRect/>
        </a:stretch>
      </xdr:blipFill>
      <xdr:spPr>
        <a:xfrm>
          <a:off x="47625" y="66675"/>
          <a:ext cx="4319228" cy="23431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19050</xdr:colOff>
      <xdr:row>0</xdr:row>
      <xdr:rowOff>104775</xdr:rowOff>
    </xdr:from>
    <xdr:to>
      <xdr:col>9</xdr:col>
      <xdr:colOff>266700</xdr:colOff>
      <xdr:row>13</xdr:row>
      <xdr:rowOff>108358</xdr:rowOff>
    </xdr:to>
    <xdr:pic>
      <xdr:nvPicPr>
        <xdr:cNvPr id="2" name="Picture 1">
          <a:extLst>
            <a:ext uri="{FF2B5EF4-FFF2-40B4-BE49-F238E27FC236}">
              <a16:creationId xmlns:a16="http://schemas.microsoft.com/office/drawing/2014/main" id="{5EAA2A99-9B7A-7985-7F59-1A4BAF5E4466}"/>
            </a:ext>
          </a:extLst>
        </xdr:cNvPr>
        <xdr:cNvPicPr>
          <a:picLocks noChangeAspect="1"/>
        </xdr:cNvPicPr>
      </xdr:nvPicPr>
      <xdr:blipFill>
        <a:blip xmlns:r="http://schemas.openxmlformats.org/officeDocument/2006/relationships" r:embed="rId1"/>
        <a:stretch>
          <a:fillRect/>
        </a:stretch>
      </xdr:blipFill>
      <xdr:spPr>
        <a:xfrm>
          <a:off x="200025" y="104775"/>
          <a:ext cx="5124450" cy="2565808"/>
        </a:xfrm>
        <a:prstGeom prst="rect">
          <a:avLst/>
        </a:prstGeom>
      </xdr:spPr>
    </xdr:pic>
    <xdr:clientData/>
  </xdr:twoCellAnchor>
  <xdr:twoCellAnchor editAs="oneCell">
    <xdr:from>
      <xdr:col>1</xdr:col>
      <xdr:colOff>0</xdr:colOff>
      <xdr:row>14</xdr:row>
      <xdr:rowOff>123825</xdr:rowOff>
    </xdr:from>
    <xdr:to>
      <xdr:col>9</xdr:col>
      <xdr:colOff>190499</xdr:colOff>
      <xdr:row>29</xdr:row>
      <xdr:rowOff>63196</xdr:rowOff>
    </xdr:to>
    <xdr:pic>
      <xdr:nvPicPr>
        <xdr:cNvPr id="4" name="Picture 3">
          <a:extLst>
            <a:ext uri="{FF2B5EF4-FFF2-40B4-BE49-F238E27FC236}">
              <a16:creationId xmlns:a16="http://schemas.microsoft.com/office/drawing/2014/main" id="{7BFC8970-53C4-73DF-0572-D20D184A6C1A}"/>
            </a:ext>
          </a:extLst>
        </xdr:cNvPr>
        <xdr:cNvPicPr>
          <a:picLocks noChangeAspect="1"/>
        </xdr:cNvPicPr>
      </xdr:nvPicPr>
      <xdr:blipFill>
        <a:blip xmlns:r="http://schemas.openxmlformats.org/officeDocument/2006/relationships" r:embed="rId2"/>
        <a:stretch>
          <a:fillRect/>
        </a:stretch>
      </xdr:blipFill>
      <xdr:spPr>
        <a:xfrm>
          <a:off x="180975" y="2847975"/>
          <a:ext cx="5067299" cy="282544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105833</xdr:colOff>
      <xdr:row>0</xdr:row>
      <xdr:rowOff>127001</xdr:rowOff>
    </xdr:from>
    <xdr:to>
      <xdr:col>10</xdr:col>
      <xdr:colOff>592666</xdr:colOff>
      <xdr:row>14</xdr:row>
      <xdr:rowOff>162822</xdr:rowOff>
    </xdr:to>
    <xdr:pic>
      <xdr:nvPicPr>
        <xdr:cNvPr id="3" name="Picture 2">
          <a:extLst>
            <a:ext uri="{FF2B5EF4-FFF2-40B4-BE49-F238E27FC236}">
              <a16:creationId xmlns:a16="http://schemas.microsoft.com/office/drawing/2014/main" id="{0A89EC5F-4FDF-F38B-A0A6-77CC4BA6ED84}"/>
            </a:ext>
          </a:extLst>
        </xdr:cNvPr>
        <xdr:cNvPicPr>
          <a:picLocks noChangeAspect="1"/>
        </xdr:cNvPicPr>
      </xdr:nvPicPr>
      <xdr:blipFill>
        <a:blip xmlns:r="http://schemas.openxmlformats.org/officeDocument/2006/relationships" r:embed="rId1"/>
        <a:stretch>
          <a:fillRect/>
        </a:stretch>
      </xdr:blipFill>
      <xdr:spPr>
        <a:xfrm>
          <a:off x="105833" y="127001"/>
          <a:ext cx="5683250" cy="291448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133349</xdr:colOff>
      <xdr:row>0</xdr:row>
      <xdr:rowOff>85725</xdr:rowOff>
    </xdr:from>
    <xdr:to>
      <xdr:col>13</xdr:col>
      <xdr:colOff>70481</xdr:colOff>
      <xdr:row>9</xdr:row>
      <xdr:rowOff>533399</xdr:rowOff>
    </xdr:to>
    <xdr:pic>
      <xdr:nvPicPr>
        <xdr:cNvPr id="3" name="Picture 2">
          <a:extLst>
            <a:ext uri="{FF2B5EF4-FFF2-40B4-BE49-F238E27FC236}">
              <a16:creationId xmlns:a16="http://schemas.microsoft.com/office/drawing/2014/main" id="{DDA9C031-78C3-51D5-8E63-97C05069EF53}"/>
            </a:ext>
          </a:extLst>
        </xdr:cNvPr>
        <xdr:cNvPicPr>
          <a:picLocks noChangeAspect="1"/>
        </xdr:cNvPicPr>
      </xdr:nvPicPr>
      <xdr:blipFill>
        <a:blip xmlns:r="http://schemas.openxmlformats.org/officeDocument/2006/relationships" r:embed="rId1"/>
        <a:stretch>
          <a:fillRect/>
        </a:stretch>
      </xdr:blipFill>
      <xdr:spPr>
        <a:xfrm>
          <a:off x="133349" y="85725"/>
          <a:ext cx="5509257" cy="274319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23:K49"/>
  <sheetViews>
    <sheetView showGridLines="0" tabSelected="1" zoomScaleNormal="100" workbookViewId="0">
      <selection activeCell="P50" sqref="P50"/>
    </sheetView>
  </sheetViews>
  <sheetFormatPr defaultRowHeight="15" x14ac:dyDescent="0.25"/>
  <cols>
    <col min="11" max="11" width="10.140625" customWidth="1"/>
  </cols>
  <sheetData>
    <row r="23" ht="9" customHeight="1" x14ac:dyDescent="0.25"/>
    <row r="44" spans="1:11" ht="5.25" customHeight="1" x14ac:dyDescent="0.25"/>
    <row r="45" spans="1:11" x14ac:dyDescent="0.25">
      <c r="A45" s="361" t="s">
        <v>481</v>
      </c>
      <c r="B45" s="362"/>
      <c r="C45" s="362"/>
      <c r="D45" s="362"/>
      <c r="E45" s="362"/>
      <c r="F45" s="362"/>
      <c r="G45" s="362"/>
      <c r="H45" s="362"/>
      <c r="I45" s="362"/>
      <c r="J45" s="362"/>
      <c r="K45" s="363"/>
    </row>
    <row r="46" spans="1:11" x14ac:dyDescent="0.25">
      <c r="A46" s="361"/>
      <c r="B46" s="362"/>
      <c r="C46" s="362"/>
      <c r="D46" s="362"/>
      <c r="E46" s="362"/>
      <c r="F46" s="362"/>
      <c r="G46" s="362"/>
      <c r="H46" s="362"/>
      <c r="I46" s="362"/>
      <c r="J46" s="362"/>
      <c r="K46" s="363"/>
    </row>
    <row r="47" spans="1:11" ht="12" customHeight="1" x14ac:dyDescent="0.25">
      <c r="A47" s="361"/>
      <c r="B47" s="362"/>
      <c r="C47" s="362"/>
      <c r="D47" s="362"/>
      <c r="E47" s="362"/>
      <c r="F47" s="362"/>
      <c r="G47" s="362"/>
      <c r="H47" s="362"/>
      <c r="I47" s="362"/>
      <c r="J47" s="362"/>
      <c r="K47" s="363"/>
    </row>
    <row r="48" spans="1:11" ht="42.75" customHeight="1" x14ac:dyDescent="0.25">
      <c r="A48" s="364" t="s">
        <v>343</v>
      </c>
      <c r="B48" s="365"/>
      <c r="C48" s="365"/>
      <c r="D48" s="365"/>
      <c r="E48" s="365"/>
      <c r="F48" s="365"/>
      <c r="G48" s="365"/>
      <c r="H48" s="365"/>
      <c r="I48" s="365"/>
      <c r="J48" s="365"/>
      <c r="K48" s="366"/>
    </row>
    <row r="49" spans="1:11" ht="85.5" customHeight="1" x14ac:dyDescent="0.25">
      <c r="A49" s="367" t="s">
        <v>459</v>
      </c>
      <c r="B49" s="368"/>
      <c r="C49" s="368"/>
      <c r="D49" s="368"/>
      <c r="E49" s="368"/>
      <c r="F49" s="368"/>
      <c r="G49" s="368"/>
      <c r="H49" s="368"/>
      <c r="I49" s="368"/>
      <c r="J49" s="368"/>
      <c r="K49" s="369"/>
    </row>
  </sheetData>
  <mergeCells count="3">
    <mergeCell ref="A45:K47"/>
    <mergeCell ref="A48:K48"/>
    <mergeCell ref="A49:K49"/>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S17"/>
  <sheetViews>
    <sheetView showGridLines="0" zoomScale="90" zoomScaleNormal="90" workbookViewId="0">
      <selection activeCell="R2" sqref="R2:S3"/>
    </sheetView>
  </sheetViews>
  <sheetFormatPr defaultRowHeight="15" x14ac:dyDescent="0.25"/>
  <cols>
    <col min="1" max="1" width="1.85546875" customWidth="1"/>
    <col min="2" max="2" width="2.42578125" customWidth="1"/>
    <col min="12" max="12" width="1.85546875" customWidth="1"/>
    <col min="13" max="13" width="1.85546875" style="50" customWidth="1"/>
    <col min="14" max="14" width="1.85546875" customWidth="1"/>
    <col min="15" max="15" width="64.5703125" customWidth="1"/>
    <col min="16" max="16" width="20.7109375" customWidth="1"/>
    <col min="17" max="17" width="8.42578125" customWidth="1"/>
    <col min="18" max="19" width="7" customWidth="1"/>
  </cols>
  <sheetData>
    <row r="1" spans="2:19" ht="12" customHeight="1" x14ac:dyDescent="0.25"/>
    <row r="2" spans="2:19" ht="15.75" x14ac:dyDescent="0.25">
      <c r="B2" s="383"/>
      <c r="C2" s="383"/>
      <c r="D2" s="383"/>
      <c r="E2" s="383"/>
      <c r="F2" s="383"/>
      <c r="G2" s="383"/>
      <c r="H2" s="383"/>
      <c r="I2" s="383"/>
      <c r="J2" s="383"/>
      <c r="K2" s="383"/>
      <c r="O2" s="430" t="s">
        <v>610</v>
      </c>
      <c r="P2" s="430"/>
      <c r="R2" s="377" t="s">
        <v>373</v>
      </c>
      <c r="S2" s="377"/>
    </row>
    <row r="3" spans="2:19" ht="24.75" customHeight="1" x14ac:dyDescent="0.25">
      <c r="O3" s="431"/>
      <c r="P3" s="431"/>
      <c r="Q3" s="136"/>
      <c r="R3" s="377"/>
      <c r="S3" s="377"/>
    </row>
    <row r="4" spans="2:19" ht="15.75" x14ac:dyDescent="0.25">
      <c r="O4" s="294" t="s">
        <v>98</v>
      </c>
      <c r="P4" s="295" t="s">
        <v>99</v>
      </c>
      <c r="Q4" s="136"/>
    </row>
    <row r="5" spans="2:19" ht="15.75" x14ac:dyDescent="0.25">
      <c r="O5" s="296" t="s">
        <v>100</v>
      </c>
      <c r="P5" s="53">
        <v>2249</v>
      </c>
      <c r="Q5" s="88"/>
    </row>
    <row r="6" spans="2:19" ht="15.75" x14ac:dyDescent="0.25">
      <c r="O6" s="297" t="s">
        <v>410</v>
      </c>
      <c r="P6" s="321">
        <v>597</v>
      </c>
      <c r="Q6" s="163"/>
    </row>
    <row r="7" spans="2:19" ht="15.75" x14ac:dyDescent="0.25">
      <c r="O7" s="298" t="s">
        <v>101</v>
      </c>
      <c r="P7" s="299">
        <v>343</v>
      </c>
      <c r="Q7" s="104"/>
    </row>
    <row r="8" spans="2:19" ht="15.75" x14ac:dyDescent="0.25">
      <c r="O8" s="300" t="s">
        <v>102</v>
      </c>
      <c r="P8" s="299">
        <v>32</v>
      </c>
      <c r="Q8" s="104"/>
    </row>
    <row r="9" spans="2:19" ht="15.75" x14ac:dyDescent="0.25">
      <c r="O9" s="298" t="s">
        <v>103</v>
      </c>
      <c r="P9" s="299">
        <v>8</v>
      </c>
      <c r="Q9" s="104"/>
    </row>
    <row r="10" spans="2:19" ht="15.75" x14ac:dyDescent="0.25">
      <c r="O10" s="301" t="s">
        <v>18</v>
      </c>
      <c r="P10" s="302">
        <v>1652</v>
      </c>
      <c r="Q10" s="88"/>
    </row>
    <row r="11" spans="2:19" ht="15.75" x14ac:dyDescent="0.25">
      <c r="O11" s="303" t="s">
        <v>149</v>
      </c>
      <c r="P11" s="299">
        <v>911</v>
      </c>
      <c r="Q11" s="104"/>
    </row>
    <row r="12" spans="2:19" ht="15.75" x14ac:dyDescent="0.25">
      <c r="O12" s="304" t="s">
        <v>104</v>
      </c>
      <c r="P12" s="299">
        <v>335</v>
      </c>
      <c r="Q12" s="104"/>
    </row>
    <row r="13" spans="2:19" ht="15.75" x14ac:dyDescent="0.25">
      <c r="O13" s="303" t="s">
        <v>105</v>
      </c>
      <c r="P13" s="299">
        <v>82</v>
      </c>
      <c r="Q13" s="104"/>
    </row>
    <row r="14" spans="2:19" ht="15.75" x14ac:dyDescent="0.25">
      <c r="O14" s="303" t="s">
        <v>106</v>
      </c>
      <c r="P14" s="299">
        <v>118</v>
      </c>
      <c r="Q14" s="104"/>
    </row>
    <row r="15" spans="2:19" ht="15.75" x14ac:dyDescent="0.25">
      <c r="O15" s="303" t="s">
        <v>107</v>
      </c>
      <c r="P15" s="299">
        <v>92</v>
      </c>
      <c r="Q15" s="104"/>
    </row>
    <row r="16" spans="2:19" ht="15.75" x14ac:dyDescent="0.25">
      <c r="O16" s="303" t="s">
        <v>108</v>
      </c>
      <c r="P16" s="299">
        <v>114</v>
      </c>
      <c r="Q16" s="104"/>
    </row>
    <row r="17" spans="15:17" ht="18" customHeight="1" x14ac:dyDescent="0.25">
      <c r="O17" s="331"/>
      <c r="P17" s="329"/>
      <c r="Q17" s="164"/>
    </row>
  </sheetData>
  <mergeCells count="4">
    <mergeCell ref="O2:P2"/>
    <mergeCell ref="B2:K2"/>
    <mergeCell ref="R2:S3"/>
    <mergeCell ref="O3:P3"/>
  </mergeCells>
  <phoneticPr fontId="41" type="noConversion"/>
  <hyperlinks>
    <hyperlink ref="R2:S3" location="'Table of Contents'!A1" display="Go To Table Of Contents" xr:uid="{00000000-0004-0000-0A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58"/>
  <sheetViews>
    <sheetView showGridLines="0" workbookViewId="0">
      <selection activeCell="K2" sqref="K2:K3"/>
    </sheetView>
  </sheetViews>
  <sheetFormatPr defaultRowHeight="15" x14ac:dyDescent="0.25"/>
  <cols>
    <col min="1" max="1" width="3.28515625" customWidth="1"/>
    <col min="2" max="2" width="7.85546875" customWidth="1"/>
    <col min="3" max="3" width="44.28515625" style="19" customWidth="1"/>
    <col min="4" max="4" width="13.7109375" style="110" customWidth="1"/>
    <col min="5" max="8" width="13.7109375" customWidth="1"/>
    <col min="9" max="9" width="17.7109375" style="144" customWidth="1"/>
    <col min="10" max="10" width="2.85546875" customWidth="1"/>
    <col min="11" max="11" width="13" customWidth="1"/>
  </cols>
  <sheetData>
    <row r="2" spans="2:11" x14ac:dyDescent="0.25">
      <c r="B2" s="433" t="s">
        <v>412</v>
      </c>
      <c r="C2" s="433"/>
      <c r="D2" s="433"/>
      <c r="E2" s="433"/>
      <c r="F2" s="433"/>
      <c r="G2" s="433"/>
      <c r="H2" s="433"/>
      <c r="I2" s="433"/>
      <c r="K2" s="377" t="s">
        <v>373</v>
      </c>
    </row>
    <row r="3" spans="2:11" x14ac:dyDescent="0.25">
      <c r="B3" s="434" t="s">
        <v>109</v>
      </c>
      <c r="C3" s="434"/>
      <c r="D3" s="434"/>
      <c r="E3" s="434"/>
      <c r="F3" s="434"/>
      <c r="G3" s="434"/>
      <c r="H3" s="434"/>
      <c r="I3" s="434"/>
      <c r="K3" s="377"/>
    </row>
    <row r="4" spans="2:11" ht="38.25" x14ac:dyDescent="0.25">
      <c r="B4" s="20" t="s">
        <v>89</v>
      </c>
      <c r="C4" s="20" t="s">
        <v>90</v>
      </c>
      <c r="D4" s="109" t="s">
        <v>110</v>
      </c>
      <c r="E4" s="20" t="s">
        <v>111</v>
      </c>
      <c r="F4" s="20" t="s">
        <v>95</v>
      </c>
      <c r="G4" s="20" t="s">
        <v>112</v>
      </c>
      <c r="H4" s="20" t="s">
        <v>113</v>
      </c>
      <c r="I4" s="109" t="s">
        <v>374</v>
      </c>
    </row>
    <row r="5" spans="2:11" x14ac:dyDescent="0.25">
      <c r="B5" s="435" t="s">
        <v>506</v>
      </c>
      <c r="C5" s="435"/>
      <c r="D5" s="435"/>
      <c r="E5" s="435"/>
      <c r="F5" s="435"/>
      <c r="G5" s="435"/>
      <c r="H5" s="435"/>
      <c r="I5" s="435"/>
    </row>
    <row r="6" spans="2:11" x14ac:dyDescent="0.25">
      <c r="B6" s="121">
        <v>1</v>
      </c>
      <c r="C6" s="143" t="s">
        <v>612</v>
      </c>
      <c r="D6" s="271">
        <v>44631</v>
      </c>
      <c r="E6" s="123">
        <v>1.39</v>
      </c>
      <c r="F6" s="123" t="s">
        <v>388</v>
      </c>
      <c r="G6" s="123" t="s">
        <v>388</v>
      </c>
      <c r="H6" s="123" t="s">
        <v>388</v>
      </c>
      <c r="I6" s="271">
        <v>44631</v>
      </c>
    </row>
    <row r="7" spans="2:11" x14ac:dyDescent="0.25">
      <c r="B7" s="7">
        <v>2</v>
      </c>
      <c r="C7" s="90" t="s">
        <v>613</v>
      </c>
      <c r="D7" s="272">
        <v>44095</v>
      </c>
      <c r="E7" s="41">
        <v>43.97</v>
      </c>
      <c r="F7" s="41">
        <v>5.23</v>
      </c>
      <c r="G7" s="41">
        <v>8.24</v>
      </c>
      <c r="H7" s="41">
        <v>7.2</v>
      </c>
      <c r="I7" s="272">
        <v>44909</v>
      </c>
    </row>
    <row r="8" spans="2:11" x14ac:dyDescent="0.25">
      <c r="B8" s="7">
        <v>3</v>
      </c>
      <c r="C8" s="90" t="s">
        <v>614</v>
      </c>
      <c r="D8" s="272">
        <v>44509</v>
      </c>
      <c r="E8" s="41">
        <v>5.52</v>
      </c>
      <c r="F8" s="41">
        <v>0.06</v>
      </c>
      <c r="G8" s="41">
        <v>0.01</v>
      </c>
      <c r="H8" s="41" t="s">
        <v>388</v>
      </c>
      <c r="I8" s="272">
        <v>45012</v>
      </c>
    </row>
    <row r="9" spans="2:11" x14ac:dyDescent="0.25">
      <c r="B9" s="7">
        <v>4</v>
      </c>
      <c r="C9" s="90" t="s">
        <v>615</v>
      </c>
      <c r="D9" s="272">
        <v>44281</v>
      </c>
      <c r="E9" s="41">
        <v>0.9</v>
      </c>
      <c r="F9" s="41">
        <v>0</v>
      </c>
      <c r="G9" s="41">
        <v>0</v>
      </c>
      <c r="H9" s="41">
        <v>0</v>
      </c>
      <c r="I9" s="272">
        <v>45048</v>
      </c>
    </row>
    <row r="10" spans="2:11" x14ac:dyDescent="0.25">
      <c r="B10" s="7">
        <v>5</v>
      </c>
      <c r="C10" s="90" t="s">
        <v>616</v>
      </c>
      <c r="D10" s="272">
        <v>44769</v>
      </c>
      <c r="E10" s="41">
        <v>3.33</v>
      </c>
      <c r="F10" s="41">
        <v>0</v>
      </c>
      <c r="G10" s="41" t="s">
        <v>388</v>
      </c>
      <c r="H10" s="41" t="s">
        <v>388</v>
      </c>
      <c r="I10" s="272">
        <v>45054</v>
      </c>
    </row>
    <row r="11" spans="2:11" x14ac:dyDescent="0.25">
      <c r="B11" s="7">
        <v>6</v>
      </c>
      <c r="C11" s="90" t="s">
        <v>617</v>
      </c>
      <c r="D11" s="272">
        <v>44797</v>
      </c>
      <c r="E11" s="41">
        <v>2.1800000000000002</v>
      </c>
      <c r="F11" s="41">
        <v>0.32</v>
      </c>
      <c r="G11" s="41">
        <v>0.27</v>
      </c>
      <c r="H11" s="41">
        <v>0.24</v>
      </c>
      <c r="I11" s="272">
        <v>45055</v>
      </c>
    </row>
    <row r="12" spans="2:11" x14ac:dyDescent="0.25">
      <c r="B12" s="7">
        <v>7</v>
      </c>
      <c r="C12" s="90" t="s">
        <v>618</v>
      </c>
      <c r="D12" s="272">
        <v>43524</v>
      </c>
      <c r="E12" s="41">
        <v>372.26</v>
      </c>
      <c r="F12" s="41">
        <v>0.34</v>
      </c>
      <c r="G12" s="41">
        <v>0.69</v>
      </c>
      <c r="H12" s="41">
        <v>0.02</v>
      </c>
      <c r="I12" s="272">
        <v>45058</v>
      </c>
    </row>
    <row r="13" spans="2:11" x14ac:dyDescent="0.25">
      <c r="B13" s="7">
        <v>8</v>
      </c>
      <c r="C13" s="90" t="s">
        <v>619</v>
      </c>
      <c r="D13" s="272">
        <v>44712</v>
      </c>
      <c r="E13" s="41">
        <v>0.01</v>
      </c>
      <c r="F13" s="41">
        <v>0</v>
      </c>
      <c r="G13" s="41">
        <v>0</v>
      </c>
      <c r="H13" s="41" t="s">
        <v>388</v>
      </c>
      <c r="I13" s="272">
        <v>45065</v>
      </c>
    </row>
    <row r="14" spans="2:11" x14ac:dyDescent="0.25">
      <c r="B14" s="7">
        <v>9</v>
      </c>
      <c r="C14" s="90" t="s">
        <v>620</v>
      </c>
      <c r="D14" s="272">
        <v>44712</v>
      </c>
      <c r="E14" s="41" t="s">
        <v>388</v>
      </c>
      <c r="F14" s="41" t="s">
        <v>388</v>
      </c>
      <c r="G14" s="41" t="s">
        <v>388</v>
      </c>
      <c r="H14" s="41" t="s">
        <v>388</v>
      </c>
      <c r="I14" s="272">
        <v>45072</v>
      </c>
    </row>
    <row r="15" spans="2:11" x14ac:dyDescent="0.25">
      <c r="B15" s="7">
        <v>10</v>
      </c>
      <c r="C15" s="90" t="s">
        <v>621</v>
      </c>
      <c r="D15" s="272">
        <v>43217</v>
      </c>
      <c r="E15" s="41">
        <v>76.650000000000006</v>
      </c>
      <c r="F15" s="41">
        <v>10.77</v>
      </c>
      <c r="G15" s="41" t="s">
        <v>622</v>
      </c>
      <c r="H15" s="41" t="s">
        <v>622</v>
      </c>
      <c r="I15" s="272">
        <v>45077</v>
      </c>
    </row>
    <row r="16" spans="2:11" x14ac:dyDescent="0.25">
      <c r="B16" s="7">
        <v>11</v>
      </c>
      <c r="C16" s="90" t="s">
        <v>623</v>
      </c>
      <c r="D16" s="272">
        <v>45085</v>
      </c>
      <c r="E16" s="41" t="s">
        <v>388</v>
      </c>
      <c r="F16" s="41" t="s">
        <v>388</v>
      </c>
      <c r="G16" s="41" t="s">
        <v>388</v>
      </c>
      <c r="H16" s="41" t="s">
        <v>388</v>
      </c>
      <c r="I16" s="272">
        <v>45085</v>
      </c>
    </row>
    <row r="17" spans="2:9" x14ac:dyDescent="0.25">
      <c r="B17" s="7">
        <v>12</v>
      </c>
      <c r="C17" s="90" t="s">
        <v>624</v>
      </c>
      <c r="D17" s="272">
        <v>43493</v>
      </c>
      <c r="E17" s="41">
        <v>0.45</v>
      </c>
      <c r="F17" s="41">
        <v>0.87</v>
      </c>
      <c r="G17" s="41">
        <v>0.53</v>
      </c>
      <c r="H17" s="41" t="s">
        <v>388</v>
      </c>
      <c r="I17" s="272">
        <v>45090</v>
      </c>
    </row>
    <row r="18" spans="2:9" x14ac:dyDescent="0.25">
      <c r="B18" s="7">
        <v>13</v>
      </c>
      <c r="C18" s="90" t="s">
        <v>625</v>
      </c>
      <c r="D18" s="272">
        <v>43570</v>
      </c>
      <c r="E18" s="41">
        <v>7.0000000000000007E-2</v>
      </c>
      <c r="F18" s="41">
        <v>0.15</v>
      </c>
      <c r="G18" s="41">
        <v>0.03</v>
      </c>
      <c r="H18" s="41">
        <v>0.01</v>
      </c>
      <c r="I18" s="272">
        <v>45090</v>
      </c>
    </row>
    <row r="19" spans="2:9" x14ac:dyDescent="0.25">
      <c r="B19" s="7">
        <v>14</v>
      </c>
      <c r="C19" s="90" t="s">
        <v>626</v>
      </c>
      <c r="D19" s="272">
        <v>44215</v>
      </c>
      <c r="E19" s="41">
        <v>15.96</v>
      </c>
      <c r="F19" s="41">
        <v>2.5</v>
      </c>
      <c r="G19" s="41">
        <v>2.77</v>
      </c>
      <c r="H19" s="41">
        <v>2.25</v>
      </c>
      <c r="I19" s="272">
        <v>45092</v>
      </c>
    </row>
    <row r="20" spans="2:9" x14ac:dyDescent="0.25">
      <c r="B20" s="7">
        <v>15</v>
      </c>
      <c r="C20" s="90" t="s">
        <v>627</v>
      </c>
      <c r="D20" s="272">
        <v>43339</v>
      </c>
      <c r="E20" s="41">
        <v>148.82</v>
      </c>
      <c r="F20" s="41">
        <v>6.45</v>
      </c>
      <c r="G20" s="41">
        <v>2.2999999999999998</v>
      </c>
      <c r="H20" s="41">
        <v>1.91</v>
      </c>
      <c r="I20" s="272">
        <v>45100</v>
      </c>
    </row>
    <row r="21" spans="2:9" x14ac:dyDescent="0.25">
      <c r="B21" s="436" t="s">
        <v>611</v>
      </c>
      <c r="C21" s="436"/>
      <c r="D21" s="436"/>
      <c r="E21" s="436"/>
      <c r="F21" s="436"/>
      <c r="G21" s="436"/>
      <c r="H21" s="436"/>
      <c r="I21" s="436"/>
    </row>
    <row r="22" spans="2:9" x14ac:dyDescent="0.25">
      <c r="B22" s="7">
        <v>1</v>
      </c>
      <c r="C22" s="90" t="s">
        <v>628</v>
      </c>
      <c r="D22" s="272">
        <v>45111</v>
      </c>
      <c r="E22" s="41">
        <v>1.49</v>
      </c>
      <c r="F22" s="346" t="s">
        <v>388</v>
      </c>
      <c r="G22" s="41" t="s">
        <v>388</v>
      </c>
      <c r="H22" s="250" t="s">
        <v>388</v>
      </c>
      <c r="I22" s="272">
        <v>45111</v>
      </c>
    </row>
    <row r="23" spans="2:9" x14ac:dyDescent="0.25">
      <c r="B23" s="7">
        <v>2</v>
      </c>
      <c r="C23" s="90" t="s">
        <v>629</v>
      </c>
      <c r="D23" s="272">
        <v>44522</v>
      </c>
      <c r="E23" s="41">
        <v>41.55</v>
      </c>
      <c r="F23" s="41">
        <v>0.06</v>
      </c>
      <c r="G23" s="41">
        <v>0.06</v>
      </c>
      <c r="H23" s="41" t="s">
        <v>388</v>
      </c>
      <c r="I23" s="272">
        <v>45114</v>
      </c>
    </row>
    <row r="24" spans="2:9" x14ac:dyDescent="0.25">
      <c r="B24" s="7">
        <v>3</v>
      </c>
      <c r="C24" s="90" t="s">
        <v>630</v>
      </c>
      <c r="D24" s="272">
        <v>43852</v>
      </c>
      <c r="E24" s="41">
        <v>24.39</v>
      </c>
      <c r="F24" s="41" t="s">
        <v>388</v>
      </c>
      <c r="G24" s="41" t="s">
        <v>388</v>
      </c>
      <c r="H24" s="41" t="s">
        <v>388</v>
      </c>
      <c r="I24" s="272">
        <v>45117</v>
      </c>
    </row>
    <row r="25" spans="2:9" x14ac:dyDescent="0.25">
      <c r="B25" s="7">
        <v>4</v>
      </c>
      <c r="C25" s="90" t="s">
        <v>631</v>
      </c>
      <c r="D25" s="272">
        <v>45117</v>
      </c>
      <c r="E25" s="41">
        <v>265.48</v>
      </c>
      <c r="F25" s="41" t="s">
        <v>388</v>
      </c>
      <c r="G25" s="41" t="s">
        <v>388</v>
      </c>
      <c r="H25" s="41" t="s">
        <v>388</v>
      </c>
      <c r="I25" s="272">
        <v>45117</v>
      </c>
    </row>
    <row r="26" spans="2:9" x14ac:dyDescent="0.25">
      <c r="B26" s="7">
        <v>5</v>
      </c>
      <c r="C26" s="90" t="s">
        <v>632</v>
      </c>
      <c r="D26" s="272">
        <v>45047</v>
      </c>
      <c r="E26" s="41">
        <v>1.2</v>
      </c>
      <c r="F26" s="41" t="s">
        <v>388</v>
      </c>
      <c r="G26" s="41" t="s">
        <v>388</v>
      </c>
      <c r="H26" s="41" t="s">
        <v>388</v>
      </c>
      <c r="I26" s="272">
        <v>45121</v>
      </c>
    </row>
    <row r="27" spans="2:9" x14ac:dyDescent="0.25">
      <c r="B27" s="7">
        <v>6</v>
      </c>
      <c r="C27" s="90" t="s">
        <v>633</v>
      </c>
      <c r="D27" s="272">
        <v>44825</v>
      </c>
      <c r="E27" s="41">
        <v>372.72</v>
      </c>
      <c r="F27" s="41" t="s">
        <v>388</v>
      </c>
      <c r="G27" s="41" t="s">
        <v>388</v>
      </c>
      <c r="H27" s="41" t="s">
        <v>388</v>
      </c>
      <c r="I27" s="272">
        <v>45124</v>
      </c>
    </row>
    <row r="28" spans="2:9" x14ac:dyDescent="0.25">
      <c r="B28" s="7">
        <v>7</v>
      </c>
      <c r="C28" s="90" t="s">
        <v>634</v>
      </c>
      <c r="D28" s="272">
        <v>43875</v>
      </c>
      <c r="E28" s="41">
        <v>18.07</v>
      </c>
      <c r="F28" s="41">
        <v>1.59</v>
      </c>
      <c r="G28" s="41">
        <v>1.43</v>
      </c>
      <c r="H28" s="41">
        <v>1.3</v>
      </c>
      <c r="I28" s="272">
        <v>45125</v>
      </c>
    </row>
    <row r="29" spans="2:9" x14ac:dyDescent="0.25">
      <c r="B29" s="7">
        <v>8</v>
      </c>
      <c r="C29" s="90" t="s">
        <v>635</v>
      </c>
      <c r="D29" s="272">
        <v>43297</v>
      </c>
      <c r="E29" s="41">
        <v>112.84</v>
      </c>
      <c r="F29" s="41">
        <v>15.38</v>
      </c>
      <c r="G29" s="41">
        <v>10.54</v>
      </c>
      <c r="H29" s="41">
        <v>9.33</v>
      </c>
      <c r="I29" s="272">
        <v>45126</v>
      </c>
    </row>
    <row r="30" spans="2:9" x14ac:dyDescent="0.25">
      <c r="B30" s="7">
        <v>9</v>
      </c>
      <c r="C30" s="90" t="s">
        <v>636</v>
      </c>
      <c r="D30" s="272">
        <v>44112</v>
      </c>
      <c r="E30" s="41">
        <v>4.8600000000000003</v>
      </c>
      <c r="F30" s="41">
        <v>0.56999999999999995</v>
      </c>
      <c r="G30" s="41">
        <v>0.71</v>
      </c>
      <c r="H30" s="41">
        <v>0.47</v>
      </c>
      <c r="I30" s="272">
        <v>45127</v>
      </c>
    </row>
    <row r="31" spans="2:9" x14ac:dyDescent="0.25">
      <c r="B31" s="7">
        <v>10</v>
      </c>
      <c r="C31" s="90" t="s">
        <v>637</v>
      </c>
      <c r="D31" s="272">
        <v>44218</v>
      </c>
      <c r="E31" s="41">
        <v>58.01</v>
      </c>
      <c r="F31" s="41">
        <v>3.28</v>
      </c>
      <c r="G31" s="41">
        <v>3.12</v>
      </c>
      <c r="H31" s="41">
        <v>2.84</v>
      </c>
      <c r="I31" s="272">
        <v>45127</v>
      </c>
    </row>
    <row r="32" spans="2:9" x14ac:dyDescent="0.25">
      <c r="B32" s="7">
        <v>11</v>
      </c>
      <c r="C32" s="90" t="s">
        <v>638</v>
      </c>
      <c r="D32" s="272">
        <v>43376</v>
      </c>
      <c r="E32" s="41">
        <v>20.079999999999998</v>
      </c>
      <c r="F32" s="41">
        <v>8.6999999999999993</v>
      </c>
      <c r="G32" s="41">
        <v>2.75</v>
      </c>
      <c r="H32" s="41">
        <v>2.61</v>
      </c>
      <c r="I32" s="272">
        <v>45133</v>
      </c>
    </row>
    <row r="33" spans="2:9" x14ac:dyDescent="0.25">
      <c r="B33" s="7">
        <v>12</v>
      </c>
      <c r="C33" s="90" t="s">
        <v>639</v>
      </c>
      <c r="D33" s="272">
        <v>43620</v>
      </c>
      <c r="E33" s="41">
        <v>2810.03</v>
      </c>
      <c r="F33" s="41">
        <v>1.05</v>
      </c>
      <c r="G33" s="41">
        <v>1.03</v>
      </c>
      <c r="H33" s="41">
        <v>0.87</v>
      </c>
      <c r="I33" s="272">
        <v>45134</v>
      </c>
    </row>
    <row r="34" spans="2:9" x14ac:dyDescent="0.25">
      <c r="B34" s="7">
        <v>13</v>
      </c>
      <c r="C34" s="90" t="s">
        <v>640</v>
      </c>
      <c r="D34" s="272">
        <v>44935</v>
      </c>
      <c r="E34" s="41">
        <v>1.22</v>
      </c>
      <c r="F34" s="41">
        <v>0.01</v>
      </c>
      <c r="G34" s="41">
        <v>0.01</v>
      </c>
      <c r="H34" s="41" t="s">
        <v>388</v>
      </c>
      <c r="I34" s="272">
        <v>45134</v>
      </c>
    </row>
    <row r="35" spans="2:9" x14ac:dyDescent="0.25">
      <c r="B35" s="7">
        <v>14</v>
      </c>
      <c r="C35" s="90" t="s">
        <v>641</v>
      </c>
      <c r="D35" s="272">
        <v>44960</v>
      </c>
      <c r="E35" s="41" t="s">
        <v>388</v>
      </c>
      <c r="F35" s="41" t="s">
        <v>388</v>
      </c>
      <c r="G35" s="41" t="s">
        <v>388</v>
      </c>
      <c r="H35" s="41" t="s">
        <v>388</v>
      </c>
      <c r="I35" s="272">
        <v>45134</v>
      </c>
    </row>
    <row r="36" spans="2:9" x14ac:dyDescent="0.25">
      <c r="B36" s="7">
        <v>15</v>
      </c>
      <c r="C36" s="90" t="s">
        <v>642</v>
      </c>
      <c r="D36" s="272">
        <v>43677</v>
      </c>
      <c r="E36" s="41">
        <v>400.08</v>
      </c>
      <c r="F36" s="41">
        <v>0.01</v>
      </c>
      <c r="G36" s="41">
        <v>0.74</v>
      </c>
      <c r="H36" s="41">
        <v>0.28000000000000003</v>
      </c>
      <c r="I36" s="272">
        <v>45142</v>
      </c>
    </row>
    <row r="37" spans="2:9" x14ac:dyDescent="0.25">
      <c r="B37" s="7">
        <v>16</v>
      </c>
      <c r="C37" s="90" t="s">
        <v>643</v>
      </c>
      <c r="D37" s="272">
        <v>44461</v>
      </c>
      <c r="E37" s="250">
        <v>75.010000000000005</v>
      </c>
      <c r="F37" s="41">
        <v>8</v>
      </c>
      <c r="G37" s="41">
        <v>12.26</v>
      </c>
      <c r="H37" s="41">
        <v>12.26</v>
      </c>
      <c r="I37" s="272">
        <v>45142</v>
      </c>
    </row>
    <row r="38" spans="2:9" x14ac:dyDescent="0.25">
      <c r="B38" s="7">
        <v>17</v>
      </c>
      <c r="C38" s="90" t="s">
        <v>644</v>
      </c>
      <c r="D38" s="272">
        <v>44713</v>
      </c>
      <c r="E38" s="41">
        <v>82.19</v>
      </c>
      <c r="F38" s="41">
        <v>0.02</v>
      </c>
      <c r="G38" s="41">
        <v>0.02</v>
      </c>
      <c r="H38" s="41" t="s">
        <v>388</v>
      </c>
      <c r="I38" s="272">
        <v>45148</v>
      </c>
    </row>
    <row r="39" spans="2:9" x14ac:dyDescent="0.25">
      <c r="B39" s="7">
        <v>18</v>
      </c>
      <c r="C39" s="90" t="s">
        <v>645</v>
      </c>
      <c r="D39" s="272">
        <v>44713</v>
      </c>
      <c r="E39" s="41">
        <v>28.15</v>
      </c>
      <c r="F39" s="41">
        <v>0.03</v>
      </c>
      <c r="G39" s="41">
        <v>0.03</v>
      </c>
      <c r="H39" s="41" t="s">
        <v>388</v>
      </c>
      <c r="I39" s="272">
        <v>45148</v>
      </c>
    </row>
    <row r="40" spans="2:9" x14ac:dyDescent="0.25">
      <c r="B40" s="7">
        <v>19</v>
      </c>
      <c r="C40" s="90" t="s">
        <v>646</v>
      </c>
      <c r="D40" s="272">
        <v>43565</v>
      </c>
      <c r="E40" s="41">
        <v>13.13</v>
      </c>
      <c r="F40" s="41">
        <v>2.4900000000000002</v>
      </c>
      <c r="G40" s="41">
        <v>2.54</v>
      </c>
      <c r="H40" s="41">
        <v>2.33</v>
      </c>
      <c r="I40" s="272">
        <v>45149</v>
      </c>
    </row>
    <row r="41" spans="2:9" x14ac:dyDescent="0.25">
      <c r="B41" s="7">
        <v>20</v>
      </c>
      <c r="C41" s="90" t="s">
        <v>647</v>
      </c>
      <c r="D41" s="272">
        <v>44763</v>
      </c>
      <c r="E41" s="41">
        <v>416.72</v>
      </c>
      <c r="F41" s="41">
        <v>0.03</v>
      </c>
      <c r="G41" s="41">
        <v>0.03</v>
      </c>
      <c r="H41" s="41" t="s">
        <v>388</v>
      </c>
      <c r="I41" s="272">
        <v>45154</v>
      </c>
    </row>
    <row r="42" spans="2:9" x14ac:dyDescent="0.25">
      <c r="B42" s="7">
        <v>21</v>
      </c>
      <c r="C42" s="90" t="s">
        <v>648</v>
      </c>
      <c r="D42" s="272">
        <v>45154</v>
      </c>
      <c r="E42" s="41">
        <v>1.44</v>
      </c>
      <c r="F42" s="41" t="s">
        <v>388</v>
      </c>
      <c r="G42" s="41" t="s">
        <v>388</v>
      </c>
      <c r="H42" s="41" t="s">
        <v>388</v>
      </c>
      <c r="I42" s="272">
        <v>45154</v>
      </c>
    </row>
    <row r="43" spans="2:9" x14ac:dyDescent="0.25">
      <c r="B43" s="7">
        <v>22</v>
      </c>
      <c r="C43" s="90" t="s">
        <v>649</v>
      </c>
      <c r="D43" s="272">
        <v>44302</v>
      </c>
      <c r="E43" s="41">
        <v>365.48</v>
      </c>
      <c r="F43" s="41">
        <v>0.05</v>
      </c>
      <c r="G43" s="41">
        <v>0</v>
      </c>
      <c r="H43" s="41" t="s">
        <v>388</v>
      </c>
      <c r="I43" s="272">
        <v>45155</v>
      </c>
    </row>
    <row r="44" spans="2:9" x14ac:dyDescent="0.25">
      <c r="B44" s="7">
        <v>23</v>
      </c>
      <c r="C44" s="90" t="s">
        <v>650</v>
      </c>
      <c r="D44" s="272">
        <v>45159</v>
      </c>
      <c r="E44" s="41">
        <v>1.35</v>
      </c>
      <c r="F44" s="41" t="s">
        <v>388</v>
      </c>
      <c r="G44" s="41" t="s">
        <v>388</v>
      </c>
      <c r="H44" s="41" t="s">
        <v>388</v>
      </c>
      <c r="I44" s="272">
        <v>45159</v>
      </c>
    </row>
    <row r="45" spans="2:9" x14ac:dyDescent="0.25">
      <c r="B45" s="7">
        <v>24</v>
      </c>
      <c r="C45" s="90" t="s">
        <v>651</v>
      </c>
      <c r="D45" s="272">
        <v>44218</v>
      </c>
      <c r="E45" s="250">
        <v>0.4</v>
      </c>
      <c r="F45" s="41">
        <v>0.32</v>
      </c>
      <c r="G45" s="250">
        <v>0.4</v>
      </c>
      <c r="H45" s="41">
        <v>0</v>
      </c>
      <c r="I45" s="272">
        <v>45160</v>
      </c>
    </row>
    <row r="46" spans="2:9" x14ac:dyDescent="0.25">
      <c r="B46" s="7">
        <v>25</v>
      </c>
      <c r="C46" s="90" t="s">
        <v>652</v>
      </c>
      <c r="D46" s="272">
        <v>44740</v>
      </c>
      <c r="E46" s="41">
        <v>0.19</v>
      </c>
      <c r="F46" s="41">
        <v>0.06</v>
      </c>
      <c r="G46" s="41">
        <v>0.05</v>
      </c>
      <c r="H46" s="41">
        <v>0.02</v>
      </c>
      <c r="I46" s="272">
        <v>45166</v>
      </c>
    </row>
    <row r="47" spans="2:9" x14ac:dyDescent="0.25">
      <c r="B47" s="7">
        <v>26</v>
      </c>
      <c r="C47" s="90" t="s">
        <v>653</v>
      </c>
      <c r="D47" s="272">
        <v>43700</v>
      </c>
      <c r="E47" s="41">
        <v>96.66</v>
      </c>
      <c r="F47" s="41">
        <v>1.85</v>
      </c>
      <c r="G47" s="41">
        <v>1.73</v>
      </c>
      <c r="H47" s="41">
        <v>1.6</v>
      </c>
      <c r="I47" s="272">
        <v>45169</v>
      </c>
    </row>
    <row r="48" spans="2:9" x14ac:dyDescent="0.25">
      <c r="B48" s="7">
        <v>27</v>
      </c>
      <c r="C48" s="90" t="s">
        <v>654</v>
      </c>
      <c r="D48" s="272">
        <v>43980</v>
      </c>
      <c r="E48" s="41">
        <v>0.17</v>
      </c>
      <c r="F48" s="41">
        <v>0.01</v>
      </c>
      <c r="G48" s="41" t="s">
        <v>388</v>
      </c>
      <c r="H48" s="41" t="s">
        <v>388</v>
      </c>
      <c r="I48" s="272">
        <v>45169</v>
      </c>
    </row>
    <row r="49" spans="2:9" x14ac:dyDescent="0.25">
      <c r="B49" s="7">
        <v>28</v>
      </c>
      <c r="C49" s="90" t="s">
        <v>655</v>
      </c>
      <c r="D49" s="272">
        <v>43810</v>
      </c>
      <c r="E49" s="41">
        <v>6.67</v>
      </c>
      <c r="F49" s="41" t="s">
        <v>388</v>
      </c>
      <c r="G49" s="41" t="s">
        <v>388</v>
      </c>
      <c r="H49" s="41" t="s">
        <v>388</v>
      </c>
      <c r="I49" s="272">
        <v>45170</v>
      </c>
    </row>
    <row r="50" spans="2:9" x14ac:dyDescent="0.25">
      <c r="B50" s="7">
        <v>29</v>
      </c>
      <c r="C50" s="90" t="s">
        <v>656</v>
      </c>
      <c r="D50" s="272">
        <v>44833</v>
      </c>
      <c r="E50" s="250">
        <v>226.6</v>
      </c>
      <c r="F50" s="41">
        <v>1.25</v>
      </c>
      <c r="G50" s="41">
        <v>1.02</v>
      </c>
      <c r="H50" s="41">
        <v>0.56999999999999995</v>
      </c>
      <c r="I50" s="272">
        <v>45177</v>
      </c>
    </row>
    <row r="51" spans="2:9" x14ac:dyDescent="0.25">
      <c r="B51" s="7">
        <v>30</v>
      </c>
      <c r="C51" s="90" t="s">
        <v>657</v>
      </c>
      <c r="D51" s="272">
        <v>43661</v>
      </c>
      <c r="E51" s="41">
        <v>16.420000000000002</v>
      </c>
      <c r="F51" s="41">
        <v>9.43</v>
      </c>
      <c r="G51" s="41">
        <v>8.0500000000000007</v>
      </c>
      <c r="H51" s="41">
        <v>6.1</v>
      </c>
      <c r="I51" s="272">
        <v>45180</v>
      </c>
    </row>
    <row r="52" spans="2:9" ht="14.45" customHeight="1" x14ac:dyDescent="0.25">
      <c r="B52" s="412" t="s">
        <v>658</v>
      </c>
      <c r="C52" s="413"/>
      <c r="D52" s="414"/>
      <c r="E52" s="225">
        <v>5462.6</v>
      </c>
      <c r="F52" s="225">
        <v>54.19</v>
      </c>
      <c r="G52" s="225">
        <v>46.52</v>
      </c>
      <c r="H52" s="225">
        <v>40.58</v>
      </c>
      <c r="I52" s="270" t="s">
        <v>14</v>
      </c>
    </row>
    <row r="53" spans="2:9" ht="14.45" customHeight="1" x14ac:dyDescent="0.25">
      <c r="B53" s="415" t="s">
        <v>602</v>
      </c>
      <c r="C53" s="416"/>
      <c r="D53" s="417"/>
      <c r="E53" s="225">
        <v>79906.570000000007</v>
      </c>
      <c r="F53" s="225">
        <v>2965.01</v>
      </c>
      <c r="G53" s="225">
        <v>2850.44</v>
      </c>
      <c r="H53" s="225">
        <v>2618.35</v>
      </c>
      <c r="I53" s="270" t="s">
        <v>14</v>
      </c>
    </row>
    <row r="54" spans="2:9" x14ac:dyDescent="0.25">
      <c r="B54" s="12" t="s">
        <v>464</v>
      </c>
    </row>
    <row r="55" spans="2:9" x14ac:dyDescent="0.25">
      <c r="B55" s="12" t="s">
        <v>465</v>
      </c>
    </row>
    <row r="56" spans="2:9" x14ac:dyDescent="0.25">
      <c r="B56" s="432" t="s">
        <v>450</v>
      </c>
      <c r="C56" s="432"/>
      <c r="D56" s="432"/>
      <c r="E56" s="432"/>
      <c r="F56" s="432"/>
      <c r="G56" s="432"/>
      <c r="H56" s="432"/>
      <c r="I56" s="432"/>
    </row>
    <row r="57" spans="2:9" x14ac:dyDescent="0.25">
      <c r="B57" s="432" t="s">
        <v>659</v>
      </c>
      <c r="C57" s="432"/>
      <c r="D57" s="432"/>
      <c r="E57" s="432"/>
      <c r="F57" s="432"/>
      <c r="G57" s="432"/>
      <c r="H57" s="432"/>
      <c r="I57" s="432"/>
    </row>
    <row r="58" spans="2:9" x14ac:dyDescent="0.25">
      <c r="C58"/>
    </row>
  </sheetData>
  <mergeCells count="9">
    <mergeCell ref="B57:I57"/>
    <mergeCell ref="B56:I56"/>
    <mergeCell ref="K2:K3"/>
    <mergeCell ref="B53:D53"/>
    <mergeCell ref="B2:I2"/>
    <mergeCell ref="B3:I3"/>
    <mergeCell ref="B5:I5"/>
    <mergeCell ref="B21:I21"/>
    <mergeCell ref="B52:D52"/>
  </mergeCells>
  <hyperlinks>
    <hyperlink ref="K2:K3" location="'Table of Contents'!A1" display="Go To Table Of Contents" xr:uid="{00000000-0004-0000-0B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W16"/>
  <sheetViews>
    <sheetView showGridLines="0" workbookViewId="0">
      <selection activeCell="W2" sqref="W2:W3"/>
    </sheetView>
  </sheetViews>
  <sheetFormatPr defaultRowHeight="15" x14ac:dyDescent="0.25"/>
  <cols>
    <col min="1" max="1" width="2.140625" customWidth="1"/>
    <col min="2" max="5" width="7.7109375" customWidth="1"/>
    <col min="6" max="9" width="4.7109375" customWidth="1"/>
    <col min="10" max="12" width="7.7109375" customWidth="1"/>
    <col min="13" max="13" width="8.5703125" customWidth="1"/>
    <col min="14" max="14" width="2" customWidth="1"/>
    <col min="15" max="15" width="1.85546875" style="50" customWidth="1"/>
    <col min="16" max="16" width="1.85546875" customWidth="1"/>
    <col min="17" max="17" width="41.140625" customWidth="1"/>
    <col min="18" max="18" width="14.28515625" customWidth="1"/>
    <col min="19" max="19" width="11.28515625" customWidth="1"/>
    <col min="20" max="20" width="12.28515625" customWidth="1"/>
    <col min="21" max="21" width="15" customWidth="1"/>
    <col min="22" max="22" width="3.28515625" customWidth="1"/>
    <col min="23" max="23" width="14" customWidth="1"/>
  </cols>
  <sheetData>
    <row r="1" spans="2:23" ht="12" customHeight="1" x14ac:dyDescent="0.25"/>
    <row r="2" spans="2:23" ht="15.75" x14ac:dyDescent="0.25">
      <c r="B2" s="383"/>
      <c r="C2" s="383"/>
      <c r="D2" s="383"/>
      <c r="E2" s="383"/>
      <c r="F2" s="383"/>
      <c r="G2" s="383"/>
      <c r="H2" s="383"/>
      <c r="I2" s="383"/>
      <c r="J2" s="383"/>
      <c r="K2" s="383"/>
      <c r="L2" s="383"/>
      <c r="M2" s="383"/>
      <c r="Q2" s="428" t="s">
        <v>660</v>
      </c>
      <c r="R2" s="428"/>
      <c r="S2" s="428"/>
      <c r="T2" s="428"/>
      <c r="U2" s="428"/>
      <c r="W2" s="438" t="s">
        <v>373</v>
      </c>
    </row>
    <row r="3" spans="2:23" x14ac:dyDescent="0.25">
      <c r="Q3" s="12"/>
      <c r="R3" s="13"/>
      <c r="S3" s="13"/>
      <c r="T3" s="13"/>
      <c r="U3" s="13"/>
      <c r="W3" s="438"/>
    </row>
    <row r="4" spans="2:23" x14ac:dyDescent="0.25">
      <c r="Q4" s="439" t="s">
        <v>81</v>
      </c>
      <c r="R4" s="441" t="s">
        <v>82</v>
      </c>
      <c r="S4" s="442"/>
      <c r="T4" s="442"/>
      <c r="U4" s="443"/>
    </row>
    <row r="5" spans="2:23" x14ac:dyDescent="0.25">
      <c r="Q5" s="440"/>
      <c r="R5" s="23" t="s">
        <v>83</v>
      </c>
      <c r="S5" s="23" t="s">
        <v>84</v>
      </c>
      <c r="T5" s="23" t="s">
        <v>85</v>
      </c>
      <c r="U5" s="40" t="s">
        <v>20</v>
      </c>
    </row>
    <row r="6" spans="2:23" ht="22.5" customHeight="1" x14ac:dyDescent="0.25">
      <c r="Q6" s="58" t="s">
        <v>86</v>
      </c>
      <c r="R6" s="118">
        <v>770</v>
      </c>
      <c r="S6" s="118">
        <v>766</v>
      </c>
      <c r="T6" s="118">
        <v>177</v>
      </c>
      <c r="U6" s="118">
        <v>1713</v>
      </c>
    </row>
    <row r="7" spans="2:23" ht="17.25" customHeight="1" x14ac:dyDescent="0.25">
      <c r="Q7" s="14" t="s">
        <v>87</v>
      </c>
      <c r="R7" s="356">
        <v>143</v>
      </c>
      <c r="S7" s="356">
        <v>84</v>
      </c>
      <c r="T7" s="356">
        <v>39</v>
      </c>
      <c r="U7" s="356">
        <v>266</v>
      </c>
    </row>
    <row r="8" spans="2:23" ht="18" customHeight="1" x14ac:dyDescent="0.25">
      <c r="Q8" s="199" t="s">
        <v>413</v>
      </c>
      <c r="R8" s="153">
        <v>889</v>
      </c>
      <c r="S8" s="153">
        <v>889</v>
      </c>
      <c r="T8" s="153">
        <v>185</v>
      </c>
      <c r="U8" s="153">
        <v>1963</v>
      </c>
    </row>
    <row r="9" spans="2:23" ht="50.45" customHeight="1" x14ac:dyDescent="0.25">
      <c r="Q9" s="437" t="s">
        <v>661</v>
      </c>
      <c r="R9" s="437"/>
      <c r="S9" s="437"/>
      <c r="T9" s="437"/>
      <c r="U9" s="437"/>
    </row>
    <row r="10" spans="2:23" ht="50.45" customHeight="1" x14ac:dyDescent="0.25">
      <c r="Q10" s="58"/>
      <c r="R10" s="58"/>
      <c r="S10" s="58"/>
      <c r="T10" s="58"/>
      <c r="U10" s="58"/>
    </row>
    <row r="11" spans="2:23" x14ac:dyDescent="0.25">
      <c r="Q11" s="171"/>
      <c r="T11" s="171"/>
    </row>
    <row r="12" spans="2:23" x14ac:dyDescent="0.25">
      <c r="Q12" s="187" t="s">
        <v>86</v>
      </c>
      <c r="T12" s="171"/>
    </row>
    <row r="13" spans="2:23" ht="15" customHeight="1" x14ac:dyDescent="0.25">
      <c r="Q13" s="187">
        <f>1581*76/100</f>
        <v>1201.56</v>
      </c>
      <c r="T13" s="171"/>
    </row>
    <row r="16" spans="2:23" ht="15" customHeight="1" x14ac:dyDescent="0.25"/>
  </sheetData>
  <mergeCells count="6">
    <mergeCell ref="Q9:U9"/>
    <mergeCell ref="B2:M2"/>
    <mergeCell ref="W2:W3"/>
    <mergeCell ref="Q2:U2"/>
    <mergeCell ref="Q4:Q5"/>
    <mergeCell ref="R4:U4"/>
  </mergeCells>
  <hyperlinks>
    <hyperlink ref="W2:W3" location="'Table of Contents'!A1" display="Go To Table Of Contents" xr:uid="{00000000-0004-0000-08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R21"/>
  <sheetViews>
    <sheetView showGridLines="0" workbookViewId="0">
      <selection activeCell="Q2" sqref="Q2:R3"/>
    </sheetView>
  </sheetViews>
  <sheetFormatPr defaultRowHeight="15" x14ac:dyDescent="0.25"/>
  <cols>
    <col min="1" max="1" width="1.85546875" customWidth="1"/>
    <col min="10" max="10" width="1.85546875" customWidth="1"/>
    <col min="11" max="11" width="1.85546875" style="50" customWidth="1"/>
    <col min="12" max="12" width="1.85546875" customWidth="1"/>
    <col min="13" max="13" width="76.42578125" style="19" customWidth="1"/>
    <col min="14" max="15" width="19.28515625" customWidth="1"/>
    <col min="16" max="16" width="4" customWidth="1"/>
    <col min="17" max="18" width="6.7109375" customWidth="1"/>
  </cols>
  <sheetData>
    <row r="1" spans="2:18" ht="12" customHeight="1" x14ac:dyDescent="0.25"/>
    <row r="2" spans="2:18" ht="15.75" x14ac:dyDescent="0.25">
      <c r="B2" s="383"/>
      <c r="C2" s="383"/>
      <c r="D2" s="383"/>
      <c r="E2" s="383"/>
      <c r="F2" s="383"/>
      <c r="G2" s="383"/>
      <c r="H2" s="383"/>
      <c r="I2" s="383"/>
      <c r="M2" s="444" t="s">
        <v>114</v>
      </c>
      <c r="N2" s="444"/>
      <c r="O2" s="444"/>
      <c r="Q2" s="377" t="s">
        <v>341</v>
      </c>
      <c r="R2" s="377"/>
    </row>
    <row r="3" spans="2:18" x14ac:dyDescent="0.25">
      <c r="M3" s="22"/>
      <c r="N3" s="21"/>
      <c r="O3" s="21"/>
      <c r="Q3" s="377"/>
      <c r="R3" s="377"/>
    </row>
    <row r="4" spans="2:18" x14ac:dyDescent="0.25">
      <c r="M4" s="445" t="s">
        <v>115</v>
      </c>
      <c r="N4" s="445" t="s">
        <v>116</v>
      </c>
      <c r="O4" s="445"/>
    </row>
    <row r="5" spans="2:18" ht="25.5" x14ac:dyDescent="0.25">
      <c r="M5" s="439"/>
      <c r="N5" s="23" t="s">
        <v>117</v>
      </c>
      <c r="O5" s="23" t="s">
        <v>18</v>
      </c>
      <c r="Q5" s="171"/>
      <c r="R5" s="171"/>
    </row>
    <row r="6" spans="2:18" x14ac:dyDescent="0.25">
      <c r="M6" s="78" t="s">
        <v>344</v>
      </c>
      <c r="N6" s="104">
        <v>356</v>
      </c>
      <c r="O6" s="104">
        <v>1143</v>
      </c>
      <c r="Q6" s="171">
        <f>SUM(N6:O6)</f>
        <v>1499</v>
      </c>
      <c r="R6" s="171"/>
    </row>
    <row r="7" spans="2:18" x14ac:dyDescent="0.25">
      <c r="M7" s="78" t="s">
        <v>345</v>
      </c>
      <c r="N7" s="104">
        <v>226</v>
      </c>
      <c r="O7" s="104">
        <v>439</v>
      </c>
      <c r="Q7" s="171">
        <f>SUM(N7:O7)</f>
        <v>665</v>
      </c>
      <c r="R7" s="171"/>
    </row>
    <row r="8" spans="2:18" ht="18" customHeight="1" x14ac:dyDescent="0.25">
      <c r="M8" s="78" t="s">
        <v>347</v>
      </c>
      <c r="N8" s="104">
        <v>14</v>
      </c>
      <c r="O8" s="104">
        <v>47</v>
      </c>
      <c r="Q8" s="171">
        <f>SUM(N8:O8)</f>
        <v>61</v>
      </c>
      <c r="R8" s="171"/>
    </row>
    <row r="9" spans="2:18" ht="15.75" customHeight="1" x14ac:dyDescent="0.25">
      <c r="M9" s="78" t="s">
        <v>346</v>
      </c>
      <c r="N9" s="104">
        <v>1</v>
      </c>
      <c r="O9" s="104">
        <v>23</v>
      </c>
      <c r="Q9" s="171">
        <f>SUM(N9:O9)</f>
        <v>24</v>
      </c>
      <c r="R9" s="171"/>
    </row>
    <row r="10" spans="2:18" ht="15" customHeight="1" x14ac:dyDescent="0.25">
      <c r="M10" s="231" t="s">
        <v>20</v>
      </c>
      <c r="N10" s="281">
        <v>597</v>
      </c>
      <c r="O10" s="281">
        <v>1652</v>
      </c>
    </row>
    <row r="12" spans="2:18" x14ac:dyDescent="0.25">
      <c r="M12" s="170"/>
      <c r="N12" s="171"/>
      <c r="O12" s="171"/>
    </row>
    <row r="13" spans="2:18" x14ac:dyDescent="0.25">
      <c r="M13" s="200" t="s">
        <v>115</v>
      </c>
      <c r="N13" s="192" t="s">
        <v>20</v>
      </c>
      <c r="O13" s="171"/>
    </row>
    <row r="14" spans="2:18" ht="30" x14ac:dyDescent="0.25">
      <c r="M14" s="201" t="s">
        <v>349</v>
      </c>
      <c r="N14" s="192">
        <f>SUM(N6:O6)</f>
        <v>1499</v>
      </c>
      <c r="O14" s="171"/>
    </row>
    <row r="15" spans="2:18" ht="30" x14ac:dyDescent="0.25">
      <c r="M15" s="201" t="s">
        <v>350</v>
      </c>
      <c r="N15" s="192">
        <f>SUM(N7:O7)</f>
        <v>665</v>
      </c>
      <c r="O15" s="171"/>
    </row>
    <row r="16" spans="2:18" ht="30" x14ac:dyDescent="0.25">
      <c r="M16" s="201" t="s">
        <v>351</v>
      </c>
      <c r="N16" s="192">
        <f>SUM(N8:O8)</f>
        <v>61</v>
      </c>
      <c r="O16" s="171"/>
    </row>
    <row r="17" spans="13:15" ht="30" x14ac:dyDescent="0.25">
      <c r="M17" s="201" t="s">
        <v>352</v>
      </c>
      <c r="N17" s="192">
        <f>SUM(N9:O9)</f>
        <v>24</v>
      </c>
      <c r="O17" s="171"/>
    </row>
    <row r="18" spans="13:15" x14ac:dyDescent="0.25">
      <c r="M18" s="176" t="s">
        <v>20</v>
      </c>
      <c r="N18" s="192">
        <f>SUM(N14:N17)</f>
        <v>2249</v>
      </c>
      <c r="O18" s="171"/>
    </row>
    <row r="19" spans="13:15" x14ac:dyDescent="0.25">
      <c r="M19" s="170"/>
      <c r="N19" s="171"/>
      <c r="O19" s="171"/>
    </row>
    <row r="20" spans="13:15" x14ac:dyDescent="0.25">
      <c r="M20" s="170"/>
      <c r="N20" s="171"/>
      <c r="O20" s="171"/>
    </row>
    <row r="21" spans="13:15" x14ac:dyDescent="0.25">
      <c r="M21" s="170"/>
      <c r="N21" s="171"/>
      <c r="O21" s="171"/>
    </row>
  </sheetData>
  <mergeCells count="5">
    <mergeCell ref="M2:O2"/>
    <mergeCell ref="M4:M5"/>
    <mergeCell ref="N4:O4"/>
    <mergeCell ref="B2:I2"/>
    <mergeCell ref="Q2:R3"/>
  </mergeCells>
  <hyperlinks>
    <hyperlink ref="Q2:R3" location="'Table of Contents'!A1" display="Go To Table Of Contents"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I28"/>
  <sheetViews>
    <sheetView showGridLines="0" workbookViewId="0">
      <selection activeCell="I2" sqref="I2:I3"/>
    </sheetView>
  </sheetViews>
  <sheetFormatPr defaultRowHeight="15" x14ac:dyDescent="0.25"/>
  <cols>
    <col min="1" max="1" width="1.85546875" customWidth="1"/>
    <col min="2" max="2" width="19.28515625" customWidth="1"/>
    <col min="3" max="3" width="10.28515625" customWidth="1"/>
    <col min="4" max="4" width="11.28515625" customWidth="1"/>
    <col min="5" max="5" width="12" customWidth="1"/>
    <col min="6" max="6" width="11.7109375" customWidth="1"/>
    <col min="7" max="7" width="11.42578125" customWidth="1"/>
    <col min="8" max="8" width="4.85546875" customWidth="1"/>
    <col min="9" max="9" width="13" customWidth="1"/>
  </cols>
  <sheetData>
    <row r="1" spans="2:9" ht="12" customHeight="1" x14ac:dyDescent="0.25"/>
    <row r="2" spans="2:9" x14ac:dyDescent="0.25">
      <c r="B2" s="433" t="s">
        <v>118</v>
      </c>
      <c r="C2" s="433"/>
      <c r="D2" s="433"/>
      <c r="E2" s="433"/>
      <c r="F2" s="433"/>
      <c r="G2" s="433"/>
      <c r="I2" s="447" t="s">
        <v>341</v>
      </c>
    </row>
    <row r="3" spans="2:9" x14ac:dyDescent="0.25">
      <c r="B3" s="434" t="s">
        <v>119</v>
      </c>
      <c r="C3" s="434"/>
      <c r="D3" s="434"/>
      <c r="E3" s="434"/>
      <c r="F3" s="434"/>
      <c r="G3" s="434"/>
      <c r="I3" s="447"/>
    </row>
    <row r="4" spans="2:9" ht="38.25" x14ac:dyDescent="0.25">
      <c r="B4" s="23" t="s">
        <v>120</v>
      </c>
      <c r="C4" s="23" t="s">
        <v>121</v>
      </c>
      <c r="D4" s="23" t="s">
        <v>122</v>
      </c>
      <c r="E4" s="23" t="s">
        <v>95</v>
      </c>
      <c r="F4" s="23" t="s">
        <v>137</v>
      </c>
      <c r="G4" s="23" t="s">
        <v>123</v>
      </c>
    </row>
    <row r="5" spans="2:9" x14ac:dyDescent="0.25">
      <c r="B5" s="451" t="s">
        <v>662</v>
      </c>
      <c r="C5" s="451"/>
      <c r="D5" s="451"/>
      <c r="E5" s="451"/>
      <c r="F5" s="451"/>
      <c r="G5" s="451"/>
    </row>
    <row r="6" spans="2:9" x14ac:dyDescent="0.25">
      <c r="B6" s="14">
        <v>52</v>
      </c>
      <c r="C6" s="341">
        <v>74</v>
      </c>
      <c r="D6" s="326">
        <v>12571.32</v>
      </c>
      <c r="E6" s="344">
        <v>505.6</v>
      </c>
      <c r="F6" s="326">
        <v>496.35</v>
      </c>
      <c r="G6" s="326">
        <v>474.54</v>
      </c>
    </row>
    <row r="7" spans="2:9" ht="15" customHeight="1" x14ac:dyDescent="0.25">
      <c r="B7" s="58" t="s">
        <v>124</v>
      </c>
      <c r="C7" s="342" t="s">
        <v>14</v>
      </c>
      <c r="D7" s="339" t="s">
        <v>14</v>
      </c>
      <c r="E7" s="453">
        <v>5336.88</v>
      </c>
      <c r="F7" s="455" t="s">
        <v>663</v>
      </c>
      <c r="G7" s="339">
        <v>369.53</v>
      </c>
    </row>
    <row r="8" spans="2:9" x14ac:dyDescent="0.25">
      <c r="B8" s="58" t="s">
        <v>125</v>
      </c>
      <c r="C8" s="342">
        <v>4226</v>
      </c>
      <c r="D8" s="339">
        <v>93123.95</v>
      </c>
      <c r="E8" s="453"/>
      <c r="F8" s="456"/>
      <c r="G8" s="339">
        <v>4103.4799999999996</v>
      </c>
    </row>
    <row r="9" spans="2:9" x14ac:dyDescent="0.25">
      <c r="B9" s="58" t="s">
        <v>126</v>
      </c>
      <c r="C9" s="342">
        <v>3440</v>
      </c>
      <c r="D9" s="339">
        <v>92.86</v>
      </c>
      <c r="E9" s="453"/>
      <c r="F9" s="456"/>
      <c r="G9" s="345">
        <v>11.05</v>
      </c>
    </row>
    <row r="10" spans="2:9" x14ac:dyDescent="0.25">
      <c r="B10" s="58" t="s">
        <v>127</v>
      </c>
      <c r="C10" s="342">
        <v>733</v>
      </c>
      <c r="D10" s="339">
        <v>11855.63</v>
      </c>
      <c r="E10" s="453"/>
      <c r="F10" s="456"/>
      <c r="G10" s="339">
        <v>142.75</v>
      </c>
    </row>
    <row r="11" spans="2:9" x14ac:dyDescent="0.25">
      <c r="B11" s="58" t="s">
        <v>128</v>
      </c>
      <c r="C11" s="342">
        <v>702</v>
      </c>
      <c r="D11" s="339">
        <v>7830.94</v>
      </c>
      <c r="E11" s="453"/>
      <c r="F11" s="456"/>
      <c r="G11" s="339">
        <v>25.87</v>
      </c>
    </row>
    <row r="12" spans="2:9" x14ac:dyDescent="0.25">
      <c r="B12" s="58" t="s">
        <v>129</v>
      </c>
      <c r="C12" s="342">
        <v>6073</v>
      </c>
      <c r="D12" s="339">
        <v>7359.52</v>
      </c>
      <c r="E12" s="453"/>
      <c r="F12" s="456"/>
      <c r="G12" s="339">
        <v>107.12</v>
      </c>
    </row>
    <row r="13" spans="2:9" x14ac:dyDescent="0.25">
      <c r="B13" s="58" t="s">
        <v>130</v>
      </c>
      <c r="C13" s="342">
        <v>0</v>
      </c>
      <c r="D13" s="342">
        <v>0</v>
      </c>
      <c r="E13" s="453"/>
      <c r="F13" s="456"/>
      <c r="G13" s="342">
        <v>0</v>
      </c>
    </row>
    <row r="14" spans="2:9" x14ac:dyDescent="0.25">
      <c r="B14" s="58" t="s">
        <v>131</v>
      </c>
      <c r="C14" s="342">
        <v>155</v>
      </c>
      <c r="D14" s="339">
        <v>53.6</v>
      </c>
      <c r="E14" s="454"/>
      <c r="F14" s="457"/>
      <c r="G14" s="339">
        <v>9.77</v>
      </c>
    </row>
    <row r="15" spans="2:9" x14ac:dyDescent="0.25">
      <c r="B15" s="226" t="s">
        <v>132</v>
      </c>
      <c r="C15" s="343">
        <v>15403</v>
      </c>
      <c r="D15" s="340">
        <v>132887.82</v>
      </c>
      <c r="E15" s="340">
        <v>5842.48</v>
      </c>
      <c r="F15" s="340" t="s">
        <v>664</v>
      </c>
      <c r="G15" s="340">
        <v>5244.11</v>
      </c>
    </row>
    <row r="16" spans="2:9" x14ac:dyDescent="0.25">
      <c r="B16" s="452" t="s">
        <v>665</v>
      </c>
      <c r="C16" s="452"/>
      <c r="D16" s="452"/>
      <c r="E16" s="452"/>
      <c r="F16" s="452"/>
      <c r="G16" s="452"/>
    </row>
    <row r="17" spans="2:7" x14ac:dyDescent="0.25">
      <c r="B17" s="145" t="s">
        <v>124</v>
      </c>
      <c r="C17" s="341" t="s">
        <v>14</v>
      </c>
      <c r="D17" s="326" t="s">
        <v>14</v>
      </c>
      <c r="E17" s="341"/>
      <c r="F17" s="448" t="s">
        <v>133</v>
      </c>
      <c r="G17" s="448" t="s">
        <v>133</v>
      </c>
    </row>
    <row r="18" spans="2:7" x14ac:dyDescent="0.25">
      <c r="B18" s="56" t="s">
        <v>125</v>
      </c>
      <c r="C18" s="346">
        <v>46282</v>
      </c>
      <c r="D18" s="250">
        <v>773914.47</v>
      </c>
      <c r="E18" s="342"/>
      <c r="F18" s="449"/>
      <c r="G18" s="449"/>
    </row>
    <row r="19" spans="2:7" x14ac:dyDescent="0.25">
      <c r="B19" s="56" t="s">
        <v>126</v>
      </c>
      <c r="C19" s="346">
        <v>36207</v>
      </c>
      <c r="D19" s="250">
        <v>1434.02</v>
      </c>
      <c r="E19" s="342"/>
      <c r="F19" s="449"/>
      <c r="G19" s="449"/>
    </row>
    <row r="20" spans="2:7" x14ac:dyDescent="0.25">
      <c r="B20" s="56" t="s">
        <v>127</v>
      </c>
      <c r="C20" s="346">
        <v>13626</v>
      </c>
      <c r="D20" s="250">
        <v>143087.29</v>
      </c>
      <c r="E20" s="342" t="s">
        <v>666</v>
      </c>
      <c r="F20" s="449"/>
      <c r="G20" s="449"/>
    </row>
    <row r="21" spans="2:7" x14ac:dyDescent="0.25">
      <c r="B21" s="56" t="s">
        <v>128</v>
      </c>
      <c r="C21" s="346">
        <v>3320</v>
      </c>
      <c r="D21" s="250">
        <v>41809.550000000003</v>
      </c>
      <c r="E21" s="342"/>
      <c r="F21" s="449"/>
      <c r="G21" s="449"/>
    </row>
    <row r="22" spans="2:7" x14ac:dyDescent="0.25">
      <c r="B22" s="56" t="s">
        <v>129</v>
      </c>
      <c r="C22" s="346">
        <v>1985943</v>
      </c>
      <c r="D22" s="250">
        <v>98329.13</v>
      </c>
      <c r="E22" s="342"/>
      <c r="F22" s="449"/>
      <c r="G22" s="449"/>
    </row>
    <row r="23" spans="2:7" x14ac:dyDescent="0.25">
      <c r="B23" s="56" t="s">
        <v>130</v>
      </c>
      <c r="C23" s="346">
        <v>67</v>
      </c>
      <c r="D23" s="250">
        <v>585.64</v>
      </c>
      <c r="E23" s="342"/>
      <c r="F23" s="449"/>
      <c r="G23" s="449"/>
    </row>
    <row r="24" spans="2:7" x14ac:dyDescent="0.25">
      <c r="B24" s="56" t="s">
        <v>131</v>
      </c>
      <c r="C24" s="346">
        <v>105643</v>
      </c>
      <c r="D24" s="250">
        <v>4118.3</v>
      </c>
      <c r="E24" s="342"/>
      <c r="F24" s="449"/>
      <c r="G24" s="449"/>
    </row>
    <row r="25" spans="2:7" x14ac:dyDescent="0.25">
      <c r="B25" s="202" t="s">
        <v>134</v>
      </c>
      <c r="C25" s="347">
        <v>2191088</v>
      </c>
      <c r="D25" s="248">
        <v>1063278.3999999999</v>
      </c>
      <c r="E25" s="348"/>
      <c r="F25" s="449"/>
      <c r="G25" s="449"/>
    </row>
    <row r="26" spans="2:7" x14ac:dyDescent="0.25">
      <c r="B26" s="226" t="s">
        <v>135</v>
      </c>
      <c r="C26" s="343">
        <v>2206491</v>
      </c>
      <c r="D26" s="340">
        <v>1196166.22</v>
      </c>
      <c r="E26" s="340">
        <v>59551.42</v>
      </c>
      <c r="F26" s="450"/>
      <c r="G26" s="450"/>
    </row>
    <row r="27" spans="2:7" ht="92.25" customHeight="1" x14ac:dyDescent="0.25">
      <c r="B27" s="446" t="s">
        <v>667</v>
      </c>
      <c r="C27" s="446"/>
      <c r="D27" s="446"/>
      <c r="E27" s="446"/>
      <c r="F27" s="446"/>
      <c r="G27" s="446"/>
    </row>
    <row r="28" spans="2:7" x14ac:dyDescent="0.25">
      <c r="B28" s="146"/>
      <c r="C28" s="146"/>
      <c r="D28" s="146"/>
      <c r="E28" s="146"/>
      <c r="F28" s="146"/>
      <c r="G28" s="146"/>
    </row>
  </sheetData>
  <mergeCells count="10">
    <mergeCell ref="B27:G27"/>
    <mergeCell ref="I2:I3"/>
    <mergeCell ref="F17:F26"/>
    <mergeCell ref="G17:G26"/>
    <mergeCell ref="B2:G2"/>
    <mergeCell ref="B3:G3"/>
    <mergeCell ref="B5:G5"/>
    <mergeCell ref="B16:G16"/>
    <mergeCell ref="E7:E14"/>
    <mergeCell ref="F7:F14"/>
  </mergeCells>
  <hyperlinks>
    <hyperlink ref="I2:I3" location="'Table of Contents'!A1" display="Go To Table Of Contents"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Q25"/>
  <sheetViews>
    <sheetView showGridLines="0" workbookViewId="0">
      <selection activeCell="O2" sqref="O2:P3"/>
    </sheetView>
  </sheetViews>
  <sheetFormatPr defaultRowHeight="15" x14ac:dyDescent="0.25"/>
  <cols>
    <col min="1" max="1" width="1.85546875" customWidth="1"/>
    <col min="2" max="2" width="9.140625" customWidth="1"/>
    <col min="6" max="8" width="9.140625" customWidth="1"/>
    <col min="9" max="9" width="2.85546875" customWidth="1"/>
    <col min="10" max="10" width="1.85546875" style="50" customWidth="1"/>
    <col min="11" max="11" width="1.85546875" customWidth="1"/>
    <col min="12" max="12" width="36.140625" style="19" customWidth="1"/>
    <col min="13" max="13" width="28.28515625" customWidth="1"/>
    <col min="14" max="14" width="7.42578125" customWidth="1"/>
    <col min="15" max="16" width="6" customWidth="1"/>
  </cols>
  <sheetData>
    <row r="1" spans="2:17" ht="12" customHeight="1" x14ac:dyDescent="0.25"/>
    <row r="2" spans="2:17" x14ac:dyDescent="0.25">
      <c r="B2" s="459"/>
      <c r="C2" s="459"/>
      <c r="D2" s="459"/>
      <c r="E2" s="459"/>
      <c r="F2" s="459"/>
      <c r="G2" s="459"/>
      <c r="H2" s="459"/>
      <c r="L2" s="458" t="s">
        <v>668</v>
      </c>
      <c r="M2" s="458"/>
      <c r="O2" s="447" t="s">
        <v>341</v>
      </c>
      <c r="P2" s="447"/>
    </row>
    <row r="3" spans="2:17" x14ac:dyDescent="0.25">
      <c r="L3" s="9"/>
      <c r="M3" s="9"/>
      <c r="O3" s="447"/>
      <c r="P3" s="447"/>
    </row>
    <row r="4" spans="2:17" x14ac:dyDescent="0.25">
      <c r="L4" s="16" t="s">
        <v>50</v>
      </c>
      <c r="M4" s="11" t="s">
        <v>16</v>
      </c>
    </row>
    <row r="5" spans="2:17" x14ac:dyDescent="0.25">
      <c r="L5" s="18" t="s">
        <v>4</v>
      </c>
      <c r="M5" s="262">
        <v>7058</v>
      </c>
    </row>
    <row r="6" spans="2:17" x14ac:dyDescent="0.25">
      <c r="L6" s="55" t="s">
        <v>60</v>
      </c>
      <c r="M6" s="262">
        <v>1053</v>
      </c>
      <c r="O6" s="1"/>
    </row>
    <row r="7" spans="2:17" x14ac:dyDescent="0.25">
      <c r="L7" s="18" t="s">
        <v>61</v>
      </c>
      <c r="M7" s="262">
        <v>947</v>
      </c>
    </row>
    <row r="8" spans="2:17" x14ac:dyDescent="0.25">
      <c r="L8" s="55" t="s">
        <v>62</v>
      </c>
      <c r="M8" s="262">
        <v>808</v>
      </c>
    </row>
    <row r="9" spans="2:17" x14ac:dyDescent="0.25">
      <c r="L9" s="18" t="s">
        <v>63</v>
      </c>
      <c r="M9" s="262">
        <v>2249</v>
      </c>
    </row>
    <row r="10" spans="2:17" x14ac:dyDescent="0.25">
      <c r="L10" s="194" t="s">
        <v>64</v>
      </c>
      <c r="M10" s="263">
        <v>2001</v>
      </c>
    </row>
    <row r="11" spans="2:17" x14ac:dyDescent="0.25">
      <c r="L11" s="18" t="s">
        <v>65</v>
      </c>
      <c r="M11" s="86">
        <v>1341</v>
      </c>
    </row>
    <row r="12" spans="2:17" x14ac:dyDescent="0.25">
      <c r="L12" s="55" t="s">
        <v>66</v>
      </c>
      <c r="M12" s="86">
        <v>263</v>
      </c>
    </row>
    <row r="13" spans="2:17" x14ac:dyDescent="0.25">
      <c r="L13" s="18" t="s">
        <v>67</v>
      </c>
      <c r="M13" s="86">
        <v>191</v>
      </c>
    </row>
    <row r="14" spans="2:17" x14ac:dyDescent="0.25">
      <c r="L14" s="55" t="s">
        <v>68</v>
      </c>
      <c r="M14" s="86">
        <v>206</v>
      </c>
    </row>
    <row r="16" spans="2:17" x14ac:dyDescent="0.25">
      <c r="L16" s="170"/>
      <c r="M16" s="171"/>
      <c r="N16" s="171"/>
      <c r="O16" s="171"/>
      <c r="P16" s="171"/>
      <c r="Q16" s="171"/>
    </row>
    <row r="17" spans="12:17" x14ac:dyDescent="0.25">
      <c r="L17" s="188" t="s">
        <v>64</v>
      </c>
      <c r="M17" s="174" t="s">
        <v>309</v>
      </c>
      <c r="N17" s="189" t="s">
        <v>310</v>
      </c>
      <c r="O17" s="171"/>
      <c r="P17" s="171"/>
      <c r="Q17" s="171"/>
    </row>
    <row r="18" spans="12:17" x14ac:dyDescent="0.25">
      <c r="L18" s="190" t="s">
        <v>65</v>
      </c>
      <c r="M18" s="177">
        <f>M11</f>
        <v>1341</v>
      </c>
      <c r="N18" s="191">
        <f>M18/M22</f>
        <v>0.67016491754122942</v>
      </c>
      <c r="O18" s="171"/>
      <c r="P18" s="171"/>
      <c r="Q18" s="171"/>
    </row>
    <row r="19" spans="12:17" x14ac:dyDescent="0.25">
      <c r="L19" s="190" t="s">
        <v>66</v>
      </c>
      <c r="M19" s="177">
        <f>M12</f>
        <v>263</v>
      </c>
      <c r="N19" s="191">
        <f>M19/M22</f>
        <v>0.13143428285857073</v>
      </c>
      <c r="O19" s="171"/>
      <c r="P19" s="171"/>
      <c r="Q19" s="171"/>
    </row>
    <row r="20" spans="12:17" x14ac:dyDescent="0.25">
      <c r="L20" s="190" t="s">
        <v>67</v>
      </c>
      <c r="M20" s="177">
        <f>M13</f>
        <v>191</v>
      </c>
      <c r="N20" s="191">
        <f>M20/M22</f>
        <v>9.5452273863068468E-2</v>
      </c>
      <c r="O20" s="171"/>
      <c r="P20" s="171"/>
      <c r="Q20" s="171"/>
    </row>
    <row r="21" spans="12:17" x14ac:dyDescent="0.25">
      <c r="L21" s="190" t="s">
        <v>68</v>
      </c>
      <c r="M21" s="177">
        <f>M14</f>
        <v>206</v>
      </c>
      <c r="N21" s="191">
        <f>M21/M22</f>
        <v>0.10294852573713144</v>
      </c>
      <c r="O21" s="171"/>
      <c r="P21" s="171"/>
      <c r="Q21" s="171"/>
    </row>
    <row r="22" spans="12:17" x14ac:dyDescent="0.25">
      <c r="L22" s="192" t="s">
        <v>20</v>
      </c>
      <c r="M22" s="192">
        <f>SUM(M18:M21)</f>
        <v>2001</v>
      </c>
      <c r="N22" s="193">
        <f>M22/M22%</f>
        <v>99.999999999999986</v>
      </c>
      <c r="O22" s="171"/>
      <c r="P22" s="171"/>
      <c r="Q22" s="171"/>
    </row>
    <row r="23" spans="12:17" x14ac:dyDescent="0.25">
      <c r="L23" s="170"/>
      <c r="M23" s="171"/>
      <c r="N23" s="171"/>
      <c r="O23" s="171"/>
      <c r="P23" s="171"/>
      <c r="Q23" s="171"/>
    </row>
    <row r="24" spans="12:17" x14ac:dyDescent="0.25">
      <c r="L24" s="170"/>
      <c r="M24" s="171"/>
      <c r="N24" s="171"/>
      <c r="O24" s="171"/>
      <c r="P24" s="171"/>
      <c r="Q24" s="171"/>
    </row>
    <row r="25" spans="12:17" x14ac:dyDescent="0.25">
      <c r="L25" s="170"/>
      <c r="M25" s="171"/>
      <c r="N25" s="171"/>
      <c r="O25" s="171"/>
      <c r="P25" s="171"/>
      <c r="Q25" s="171"/>
    </row>
  </sheetData>
  <mergeCells count="3">
    <mergeCell ref="L2:M2"/>
    <mergeCell ref="B2:H2"/>
    <mergeCell ref="O2:P3"/>
  </mergeCells>
  <hyperlinks>
    <hyperlink ref="O2:P3" location="'Table of Contents'!A1" display="Go to Table of Contents" xr:uid="{00000000-0004-0000-06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25"/>
  <sheetViews>
    <sheetView showGridLines="0" workbookViewId="0">
      <selection activeCell="I2" sqref="I2:J3"/>
    </sheetView>
  </sheetViews>
  <sheetFormatPr defaultRowHeight="15" x14ac:dyDescent="0.25"/>
  <cols>
    <col min="1" max="1" width="1.85546875" style="50" customWidth="1"/>
    <col min="2" max="2" width="1.85546875" customWidth="1"/>
    <col min="3" max="4" width="35.140625" style="19" customWidth="1"/>
    <col min="5" max="5" width="13.140625" style="19" customWidth="1"/>
    <col min="6" max="6" width="9.140625" style="19"/>
    <col min="7" max="7" width="13.42578125" style="19" customWidth="1"/>
    <col min="8" max="8" width="3.7109375" customWidth="1"/>
    <col min="9" max="10" width="7.140625" customWidth="1"/>
  </cols>
  <sheetData>
    <row r="1" spans="3:10" ht="12" customHeight="1" x14ac:dyDescent="0.25"/>
    <row r="2" spans="3:10" ht="15.75" customHeight="1" x14ac:dyDescent="0.25">
      <c r="C2" s="428" t="s">
        <v>669</v>
      </c>
      <c r="D2" s="428"/>
      <c r="E2" s="428"/>
      <c r="F2" s="428"/>
      <c r="G2" s="428"/>
      <c r="I2" s="377" t="s">
        <v>341</v>
      </c>
      <c r="J2" s="377"/>
    </row>
    <row r="3" spans="3:10" x14ac:dyDescent="0.25">
      <c r="C3" s="434" t="s">
        <v>473</v>
      </c>
      <c r="D3" s="434"/>
      <c r="E3" s="434"/>
      <c r="F3" s="434"/>
      <c r="G3" s="434"/>
      <c r="I3" s="377"/>
      <c r="J3" s="377"/>
    </row>
    <row r="4" spans="3:10" ht="50.25" customHeight="1" x14ac:dyDescent="0.25">
      <c r="C4" s="462" t="s">
        <v>472</v>
      </c>
      <c r="D4" s="463"/>
      <c r="E4" s="23" t="s">
        <v>466</v>
      </c>
      <c r="F4" s="23" t="s">
        <v>671</v>
      </c>
      <c r="G4" s="23" t="s">
        <v>670</v>
      </c>
    </row>
    <row r="5" spans="3:10" x14ac:dyDescent="0.25">
      <c r="C5" s="460" t="s">
        <v>471</v>
      </c>
      <c r="D5" s="147" t="s">
        <v>467</v>
      </c>
      <c r="E5" s="148">
        <v>128</v>
      </c>
      <c r="F5" s="148">
        <v>10</v>
      </c>
      <c r="G5" s="148">
        <v>138</v>
      </c>
    </row>
    <row r="6" spans="3:10" x14ac:dyDescent="0.25">
      <c r="C6" s="461"/>
      <c r="D6" s="12" t="s">
        <v>433</v>
      </c>
      <c r="E6" s="92">
        <v>8.2200000000000006</v>
      </c>
      <c r="F6" s="92">
        <v>0.56000000000000005</v>
      </c>
      <c r="G6" s="241">
        <v>8.7799999999999994</v>
      </c>
    </row>
    <row r="7" spans="3:10" x14ac:dyDescent="0.25">
      <c r="C7" s="461"/>
      <c r="D7" s="12" t="s">
        <v>95</v>
      </c>
      <c r="E7" s="92">
        <v>1.57</v>
      </c>
      <c r="F7" s="92">
        <v>7.0000000000000007E-2</v>
      </c>
      <c r="G7" s="92">
        <v>1.64</v>
      </c>
    </row>
    <row r="8" spans="3:10" x14ac:dyDescent="0.25">
      <c r="C8" s="461"/>
      <c r="D8" s="12" t="s">
        <v>468</v>
      </c>
      <c r="E8" s="92">
        <v>2.71</v>
      </c>
      <c r="F8" s="92">
        <v>0.18</v>
      </c>
      <c r="G8" s="92">
        <v>2.89</v>
      </c>
    </row>
    <row r="9" spans="3:10" ht="14.25" customHeight="1" x14ac:dyDescent="0.25">
      <c r="C9" s="461"/>
      <c r="D9" s="24" t="s">
        <v>469</v>
      </c>
      <c r="E9" s="142">
        <v>32.89</v>
      </c>
      <c r="F9" s="142">
        <v>32.97</v>
      </c>
      <c r="G9" s="142">
        <v>32.840000000000003</v>
      </c>
    </row>
    <row r="10" spans="3:10" x14ac:dyDescent="0.25">
      <c r="C10" s="461"/>
      <c r="D10" s="12" t="s">
        <v>470</v>
      </c>
      <c r="E10" s="92">
        <v>172.28</v>
      </c>
      <c r="F10" s="92">
        <v>237.97</v>
      </c>
      <c r="G10" s="92">
        <v>175.28</v>
      </c>
    </row>
    <row r="11" spans="3:10" x14ac:dyDescent="0.25">
      <c r="C11" s="12"/>
      <c r="D11" s="12"/>
    </row>
    <row r="12" spans="3:10" x14ac:dyDescent="0.25">
      <c r="C12" s="12"/>
      <c r="D12" s="12"/>
    </row>
    <row r="13" spans="3:10" x14ac:dyDescent="0.25">
      <c r="C13" s="170"/>
      <c r="D13" s="170"/>
      <c r="E13" s="170"/>
      <c r="F13" s="170"/>
    </row>
    <row r="14" spans="3:10" x14ac:dyDescent="0.25">
      <c r="C14" s="170"/>
      <c r="D14" s="170"/>
      <c r="E14" s="170"/>
      <c r="F14" s="170"/>
    </row>
    <row r="15" spans="3:10" ht="63.75" x14ac:dyDescent="0.25">
      <c r="C15" s="200" t="s">
        <v>90</v>
      </c>
      <c r="D15" s="200"/>
      <c r="E15" s="200" t="s">
        <v>136</v>
      </c>
      <c r="F15" s="170"/>
    </row>
    <row r="16" spans="3:10" x14ac:dyDescent="0.25">
      <c r="C16" s="204" t="s">
        <v>316</v>
      </c>
      <c r="D16" s="204"/>
      <c r="E16" s="205">
        <v>3.8744000000000001</v>
      </c>
      <c r="F16" s="170"/>
    </row>
    <row r="17" spans="3:6" x14ac:dyDescent="0.25">
      <c r="C17" s="204" t="s">
        <v>314</v>
      </c>
      <c r="D17" s="204"/>
      <c r="E17" s="205">
        <v>2.6664999999999996</v>
      </c>
      <c r="F17" s="170"/>
    </row>
    <row r="18" spans="3:6" x14ac:dyDescent="0.25">
      <c r="C18" s="204" t="s">
        <v>312</v>
      </c>
      <c r="D18" s="204"/>
      <c r="E18" s="205">
        <v>2.5287999999999999</v>
      </c>
      <c r="F18" s="170"/>
    </row>
    <row r="19" spans="3:6" x14ac:dyDescent="0.25">
      <c r="C19" s="204" t="s">
        <v>317</v>
      </c>
      <c r="D19" s="204"/>
      <c r="E19" s="205">
        <v>2.0912000000000002</v>
      </c>
      <c r="F19" s="170"/>
    </row>
    <row r="20" spans="3:6" x14ac:dyDescent="0.25">
      <c r="C20" s="204" t="s">
        <v>311</v>
      </c>
      <c r="D20" s="204"/>
      <c r="E20" s="205">
        <v>1.8345</v>
      </c>
      <c r="F20" s="170"/>
    </row>
    <row r="21" spans="3:6" x14ac:dyDescent="0.25">
      <c r="C21" s="204" t="s">
        <v>318</v>
      </c>
      <c r="D21" s="204"/>
      <c r="E21" s="205">
        <v>1.6965000000000001</v>
      </c>
      <c r="F21" s="170"/>
    </row>
    <row r="22" spans="3:6" x14ac:dyDescent="0.25">
      <c r="C22" s="204" t="s">
        <v>313</v>
      </c>
      <c r="D22" s="204"/>
      <c r="E22" s="205">
        <v>1.2335</v>
      </c>
      <c r="F22" s="170"/>
    </row>
    <row r="23" spans="3:6" x14ac:dyDescent="0.25">
      <c r="C23" s="204" t="s">
        <v>315</v>
      </c>
      <c r="D23" s="204"/>
      <c r="E23" s="205">
        <v>1.1538999999999999</v>
      </c>
      <c r="F23" s="170"/>
    </row>
    <row r="24" spans="3:6" x14ac:dyDescent="0.25">
      <c r="C24" s="170"/>
      <c r="D24" s="170"/>
      <c r="E24" s="170"/>
      <c r="F24" s="170"/>
    </row>
    <row r="25" spans="3:6" x14ac:dyDescent="0.25">
      <c r="C25" s="170"/>
      <c r="D25" s="170"/>
      <c r="E25" s="170"/>
      <c r="F25" s="170"/>
    </row>
  </sheetData>
  <sortState xmlns:xlrd2="http://schemas.microsoft.com/office/spreadsheetml/2017/richdata2" ref="C16:E23">
    <sortCondition descending="1" ref="E16:E23"/>
  </sortState>
  <mergeCells count="5">
    <mergeCell ref="I2:J3"/>
    <mergeCell ref="C5:C10"/>
    <mergeCell ref="C4:D4"/>
    <mergeCell ref="C3:G3"/>
    <mergeCell ref="C2:G2"/>
  </mergeCells>
  <hyperlinks>
    <hyperlink ref="I2:I3" location="'Table of Contents'!A1" display="Go To Table Of Contents"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J15"/>
  <sheetViews>
    <sheetView showGridLines="0" workbookViewId="0">
      <selection activeCell="J2" sqref="J2:J3"/>
    </sheetView>
  </sheetViews>
  <sheetFormatPr defaultRowHeight="15" x14ac:dyDescent="0.25"/>
  <cols>
    <col min="1" max="1" width="1.85546875" customWidth="1"/>
    <col min="2" max="2" width="6.140625" customWidth="1"/>
    <col min="3" max="3" width="14.28515625" customWidth="1"/>
    <col min="4" max="4" width="12.28515625" customWidth="1"/>
    <col min="5" max="5" width="9.42578125" bestFit="1" customWidth="1"/>
    <col min="6" max="6" width="11.7109375" customWidth="1"/>
    <col min="7" max="7" width="9" bestFit="1" customWidth="1"/>
    <col min="8" max="8" width="11.7109375" customWidth="1"/>
    <col min="9" max="9" width="2.85546875" customWidth="1"/>
    <col min="10" max="10" width="13.140625" customWidth="1"/>
  </cols>
  <sheetData>
    <row r="1" spans="2:10" ht="12" customHeight="1" x14ac:dyDescent="0.25"/>
    <row r="2" spans="2:10" ht="15.75" x14ac:dyDescent="0.25">
      <c r="B2" s="384" t="s">
        <v>414</v>
      </c>
      <c r="C2" s="384"/>
      <c r="D2" s="384"/>
      <c r="E2" s="384"/>
      <c r="F2" s="384"/>
      <c r="G2" s="384"/>
      <c r="H2" s="384"/>
      <c r="J2" s="464" t="s">
        <v>341</v>
      </c>
    </row>
    <row r="3" spans="2:10" ht="15" customHeight="1" x14ac:dyDescent="0.25">
      <c r="F3" s="105"/>
      <c r="G3" s="466" t="s">
        <v>88</v>
      </c>
      <c r="H3" s="466"/>
      <c r="J3" s="464"/>
    </row>
    <row r="4" spans="2:10" ht="23.25" customHeight="1" x14ac:dyDescent="0.25">
      <c r="B4" s="439" t="s">
        <v>377</v>
      </c>
      <c r="C4" s="467" t="s">
        <v>378</v>
      </c>
      <c r="D4" s="469" t="s">
        <v>379</v>
      </c>
      <c r="E4" s="470"/>
      <c r="F4" s="442" t="s">
        <v>380</v>
      </c>
      <c r="G4" s="442"/>
      <c r="H4" s="443"/>
    </row>
    <row r="5" spans="2:10" ht="27.75" customHeight="1" x14ac:dyDescent="0.25">
      <c r="B5" s="440"/>
      <c r="C5" s="468"/>
      <c r="D5" s="292" t="s">
        <v>381</v>
      </c>
      <c r="E5" s="292" t="s">
        <v>382</v>
      </c>
      <c r="F5" s="292" t="s">
        <v>381</v>
      </c>
      <c r="G5" s="292" t="s">
        <v>382</v>
      </c>
      <c r="H5" s="292" t="s">
        <v>383</v>
      </c>
    </row>
    <row r="6" spans="2:10" x14ac:dyDescent="0.25">
      <c r="B6" s="264">
        <v>1</v>
      </c>
      <c r="C6" s="264" t="s">
        <v>384</v>
      </c>
      <c r="D6" s="118">
        <v>150</v>
      </c>
      <c r="E6" s="118">
        <v>15102.34</v>
      </c>
      <c r="F6" s="118">
        <v>49</v>
      </c>
      <c r="G6" s="118">
        <v>798.98</v>
      </c>
      <c r="H6" s="118">
        <v>34.79</v>
      </c>
      <c r="I6" s="265"/>
    </row>
    <row r="7" spans="2:10" ht="14.45" customHeight="1" x14ac:dyDescent="0.25">
      <c r="B7" s="264">
        <v>2</v>
      </c>
      <c r="C7" s="264" t="s">
        <v>385</v>
      </c>
      <c r="D7" s="118">
        <v>19</v>
      </c>
      <c r="E7" s="118">
        <v>925.05</v>
      </c>
      <c r="F7" s="118">
        <v>5</v>
      </c>
      <c r="G7" s="118">
        <v>362.42</v>
      </c>
      <c r="H7" s="118">
        <v>5.77</v>
      </c>
      <c r="I7" s="265"/>
    </row>
    <row r="8" spans="2:10" x14ac:dyDescent="0.25">
      <c r="B8" s="264">
        <v>3</v>
      </c>
      <c r="C8" s="264" t="s">
        <v>386</v>
      </c>
      <c r="D8" s="118">
        <v>240</v>
      </c>
      <c r="E8" s="290">
        <v>89595.1</v>
      </c>
      <c r="F8" s="118">
        <v>34</v>
      </c>
      <c r="G8" s="118">
        <v>1169.26</v>
      </c>
      <c r="H8" s="118">
        <v>5.59</v>
      </c>
      <c r="I8" s="265"/>
    </row>
    <row r="9" spans="2:10" x14ac:dyDescent="0.25">
      <c r="B9" s="264">
        <v>4</v>
      </c>
      <c r="C9" s="264" t="s">
        <v>387</v>
      </c>
      <c r="D9" s="118">
        <v>3</v>
      </c>
      <c r="E9" s="118">
        <v>70.680000000000007</v>
      </c>
      <c r="F9" s="118">
        <v>1</v>
      </c>
      <c r="G9" s="118">
        <v>0.09</v>
      </c>
      <c r="H9" s="118" t="s">
        <v>388</v>
      </c>
      <c r="I9" s="265"/>
    </row>
    <row r="10" spans="2:10" x14ac:dyDescent="0.25">
      <c r="B10" s="264">
        <v>5</v>
      </c>
      <c r="C10" s="264" t="s">
        <v>389</v>
      </c>
      <c r="D10" s="118">
        <v>612</v>
      </c>
      <c r="E10" s="118">
        <v>213604.3</v>
      </c>
      <c r="F10" s="118">
        <v>114</v>
      </c>
      <c r="G10" s="118">
        <v>42561.26</v>
      </c>
      <c r="H10" s="118" t="s">
        <v>672</v>
      </c>
      <c r="I10" s="265"/>
    </row>
    <row r="11" spans="2:10" x14ac:dyDescent="0.25">
      <c r="B11" s="471" t="s">
        <v>20</v>
      </c>
      <c r="C11" s="472"/>
      <c r="D11" s="106">
        <v>1025</v>
      </c>
      <c r="E11" s="336">
        <v>319297.46999999997</v>
      </c>
      <c r="F11" s="106">
        <v>203</v>
      </c>
      <c r="G11" s="107">
        <v>44892.01</v>
      </c>
      <c r="H11" s="106" t="s">
        <v>673</v>
      </c>
      <c r="I11" s="265"/>
    </row>
    <row r="12" spans="2:10" ht="36.75" customHeight="1" x14ac:dyDescent="0.25">
      <c r="B12" s="465" t="s">
        <v>474</v>
      </c>
      <c r="C12" s="465"/>
      <c r="D12" s="465"/>
      <c r="E12" s="465"/>
      <c r="F12" s="465"/>
      <c r="G12" s="465"/>
      <c r="H12" s="465"/>
      <c r="I12" s="265"/>
    </row>
    <row r="13" spans="2:10" x14ac:dyDescent="0.25">
      <c r="B13" s="429"/>
      <c r="C13" s="429"/>
      <c r="D13" s="429"/>
      <c r="E13" s="429"/>
      <c r="F13" s="429"/>
      <c r="G13" s="429"/>
      <c r="H13" s="429"/>
    </row>
    <row r="14" spans="2:10" ht="31.5" customHeight="1" x14ac:dyDescent="0.25">
      <c r="B14" s="432"/>
      <c r="C14" s="432"/>
      <c r="D14" s="432"/>
      <c r="E14" s="432"/>
      <c r="F14" s="432"/>
      <c r="G14" s="432"/>
      <c r="H14" s="432"/>
    </row>
    <row r="15" spans="2:10" ht="25.5" customHeight="1" x14ac:dyDescent="0.25">
      <c r="B15" s="432"/>
      <c r="C15" s="432"/>
      <c r="D15" s="432"/>
      <c r="E15" s="432"/>
      <c r="F15" s="432"/>
      <c r="G15" s="432"/>
      <c r="H15" s="432"/>
    </row>
  </sheetData>
  <mergeCells count="12">
    <mergeCell ref="F4:H4"/>
    <mergeCell ref="B13:H13"/>
    <mergeCell ref="B14:H14"/>
    <mergeCell ref="B15:H15"/>
    <mergeCell ref="J2:J3"/>
    <mergeCell ref="B2:H2"/>
    <mergeCell ref="B12:H12"/>
    <mergeCell ref="G3:H3"/>
    <mergeCell ref="C4:C5"/>
    <mergeCell ref="D4:E4"/>
    <mergeCell ref="B11:C11"/>
    <mergeCell ref="B4:B5"/>
  </mergeCells>
  <hyperlinks>
    <hyperlink ref="J2:J3" location="'Table of Contents'!A1" display="Go To Table Of Contents" xr:uid="{00000000-0004-0000-0E00-000000000000}"/>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V38"/>
  <sheetViews>
    <sheetView showGridLines="0" zoomScale="90" zoomScaleNormal="90" workbookViewId="0">
      <selection activeCell="U2" sqref="U2:V3"/>
    </sheetView>
  </sheetViews>
  <sheetFormatPr defaultRowHeight="15" x14ac:dyDescent="0.25"/>
  <cols>
    <col min="1" max="1" width="1.85546875" customWidth="1"/>
    <col min="11" max="11" width="1.85546875" customWidth="1"/>
    <col min="12" max="12" width="1.85546875" style="50" customWidth="1"/>
    <col min="13" max="13" width="1.85546875" customWidth="1"/>
    <col min="14" max="14" width="16" customWidth="1"/>
    <col min="15" max="15" width="14.140625" customWidth="1"/>
    <col min="16" max="16" width="14.42578125" customWidth="1"/>
    <col min="17" max="17" width="12.5703125" customWidth="1"/>
    <col min="18" max="18" width="14.85546875" customWidth="1"/>
    <col min="19" max="19" width="12.7109375" customWidth="1"/>
    <col min="20" max="20" width="4.28515625" customWidth="1"/>
    <col min="21" max="23" width="6.85546875" customWidth="1"/>
  </cols>
  <sheetData>
    <row r="1" spans="2:22" ht="12" customHeight="1" x14ac:dyDescent="0.25"/>
    <row r="2" spans="2:22" ht="15.75" customHeight="1" x14ac:dyDescent="0.25">
      <c r="B2" s="383"/>
      <c r="C2" s="383"/>
      <c r="D2" s="383"/>
      <c r="E2" s="383"/>
      <c r="F2" s="383"/>
      <c r="G2" s="383"/>
      <c r="H2" s="383"/>
      <c r="I2" s="383"/>
      <c r="J2" s="52"/>
      <c r="N2" s="406" t="s">
        <v>674</v>
      </c>
      <c r="O2" s="406"/>
      <c r="P2" s="406"/>
      <c r="Q2" s="406"/>
      <c r="R2" s="406"/>
      <c r="S2" s="406"/>
      <c r="U2" s="438" t="s">
        <v>341</v>
      </c>
      <c r="V2" s="438"/>
    </row>
    <row r="3" spans="2:22" x14ac:dyDescent="0.25">
      <c r="N3" s="425" t="s">
        <v>1</v>
      </c>
      <c r="O3" s="425"/>
      <c r="P3" s="425"/>
      <c r="Q3" s="425"/>
      <c r="R3" s="425"/>
      <c r="S3" s="425"/>
      <c r="U3" s="438"/>
      <c r="V3" s="438"/>
    </row>
    <row r="4" spans="2:22" x14ac:dyDescent="0.25">
      <c r="N4" s="445" t="s">
        <v>138</v>
      </c>
      <c r="O4" s="445" t="s">
        <v>139</v>
      </c>
      <c r="P4" s="445" t="s">
        <v>140</v>
      </c>
      <c r="Q4" s="445" t="s">
        <v>141</v>
      </c>
      <c r="R4" s="445"/>
      <c r="S4" s="445" t="s">
        <v>142</v>
      </c>
    </row>
    <row r="5" spans="2:22" ht="25.5" x14ac:dyDescent="0.25">
      <c r="N5" s="439"/>
      <c r="O5" s="439"/>
      <c r="P5" s="439"/>
      <c r="Q5" s="23" t="s">
        <v>143</v>
      </c>
      <c r="R5" s="23" t="s">
        <v>144</v>
      </c>
      <c r="S5" s="439"/>
    </row>
    <row r="6" spans="2:22" x14ac:dyDescent="0.25">
      <c r="N6" s="56" t="s">
        <v>11</v>
      </c>
      <c r="O6" s="234" t="s">
        <v>14</v>
      </c>
      <c r="P6" s="234">
        <v>184</v>
      </c>
      <c r="Q6" s="233">
        <v>0</v>
      </c>
      <c r="R6" s="233">
        <v>11</v>
      </c>
      <c r="S6" s="234">
        <v>173</v>
      </c>
    </row>
    <row r="7" spans="2:22" x14ac:dyDescent="0.25">
      <c r="N7" s="56" t="s">
        <v>12</v>
      </c>
      <c r="O7" s="234">
        <v>173</v>
      </c>
      <c r="P7" s="234">
        <v>232</v>
      </c>
      <c r="Q7" s="234">
        <v>6</v>
      </c>
      <c r="R7" s="234">
        <v>101</v>
      </c>
      <c r="S7" s="234">
        <v>298</v>
      </c>
    </row>
    <row r="8" spans="2:22" x14ac:dyDescent="0.25">
      <c r="N8" s="56" t="s">
        <v>249</v>
      </c>
      <c r="O8" s="233">
        <v>298</v>
      </c>
      <c r="P8" s="233">
        <v>273</v>
      </c>
      <c r="Q8" s="234">
        <v>1</v>
      </c>
      <c r="R8" s="233">
        <v>153</v>
      </c>
      <c r="S8" s="233">
        <v>417</v>
      </c>
    </row>
    <row r="9" spans="2:22" x14ac:dyDescent="0.25">
      <c r="N9" s="56" t="s">
        <v>302</v>
      </c>
      <c r="O9" s="233">
        <v>417</v>
      </c>
      <c r="P9" s="233">
        <v>251</v>
      </c>
      <c r="Q9" s="234">
        <v>2</v>
      </c>
      <c r="R9" s="233">
        <v>185</v>
      </c>
      <c r="S9" s="233">
        <v>481</v>
      </c>
    </row>
    <row r="10" spans="2:22" x14ac:dyDescent="0.25">
      <c r="N10" s="56" t="s">
        <v>376</v>
      </c>
      <c r="O10" s="234">
        <v>481</v>
      </c>
      <c r="P10" s="234">
        <v>302</v>
      </c>
      <c r="Q10" s="234">
        <v>3</v>
      </c>
      <c r="R10" s="234">
        <v>261</v>
      </c>
      <c r="S10" s="234">
        <v>519</v>
      </c>
    </row>
    <row r="11" spans="2:22" x14ac:dyDescent="0.25">
      <c r="N11" s="56" t="s">
        <v>460</v>
      </c>
      <c r="O11" s="234">
        <v>519</v>
      </c>
      <c r="P11" s="234">
        <v>320</v>
      </c>
      <c r="Q11" s="234">
        <v>5</v>
      </c>
      <c r="R11" s="234">
        <v>328</v>
      </c>
      <c r="S11" s="234">
        <v>506</v>
      </c>
    </row>
    <row r="12" spans="2:22" x14ac:dyDescent="0.25">
      <c r="N12" s="56" t="s">
        <v>461</v>
      </c>
      <c r="O12" s="234">
        <v>506</v>
      </c>
      <c r="P12" s="234">
        <v>50</v>
      </c>
      <c r="Q12" s="234">
        <v>1</v>
      </c>
      <c r="R12" s="234">
        <v>84</v>
      </c>
      <c r="S12" s="234">
        <v>471</v>
      </c>
    </row>
    <row r="13" spans="2:22" x14ac:dyDescent="0.25">
      <c r="N13" s="56" t="s">
        <v>482</v>
      </c>
      <c r="O13" s="234">
        <v>471</v>
      </c>
      <c r="P13" s="234">
        <v>56</v>
      </c>
      <c r="Q13" s="234">
        <v>1</v>
      </c>
      <c r="R13" s="234">
        <v>56</v>
      </c>
      <c r="S13" s="234">
        <v>470</v>
      </c>
    </row>
    <row r="14" spans="2:22" x14ac:dyDescent="0.25">
      <c r="N14" s="227" t="s">
        <v>20</v>
      </c>
      <c r="O14" s="235" t="s">
        <v>14</v>
      </c>
      <c r="P14" s="235">
        <v>1668</v>
      </c>
      <c r="Q14" s="235">
        <v>19</v>
      </c>
      <c r="R14" s="235">
        <v>1179</v>
      </c>
      <c r="S14" s="235">
        <v>470</v>
      </c>
    </row>
    <row r="15" spans="2:22" ht="45.75" customHeight="1" x14ac:dyDescent="0.25">
      <c r="N15" s="473"/>
      <c r="O15" s="473"/>
      <c r="P15" s="473"/>
      <c r="Q15" s="473"/>
      <c r="R15" s="473"/>
      <c r="S15" s="473"/>
    </row>
    <row r="16" spans="2:22" ht="51.75" customHeight="1" x14ac:dyDescent="0.25">
      <c r="N16" s="78"/>
      <c r="O16" s="78"/>
      <c r="P16" s="78"/>
      <c r="Q16" s="78"/>
      <c r="R16" s="78"/>
      <c r="S16" s="78"/>
    </row>
    <row r="17" spans="14:20" x14ac:dyDescent="0.25">
      <c r="N17" s="78"/>
      <c r="O17" s="78"/>
      <c r="P17" s="78"/>
      <c r="Q17" s="78"/>
      <c r="R17" s="78"/>
      <c r="S17" s="78"/>
    </row>
    <row r="18" spans="14:20" x14ac:dyDescent="0.25">
      <c r="N18" s="201"/>
      <c r="O18" s="201"/>
      <c r="P18" s="201"/>
      <c r="Q18" s="201"/>
      <c r="R18" s="201"/>
      <c r="S18" s="201"/>
      <c r="T18" s="171"/>
    </row>
    <row r="19" spans="14:20" x14ac:dyDescent="0.25">
      <c r="N19" s="201"/>
      <c r="O19" s="201"/>
      <c r="P19" s="201"/>
      <c r="Q19" s="201"/>
      <c r="R19" s="201"/>
      <c r="S19" s="201"/>
      <c r="T19" s="171"/>
    </row>
    <row r="20" spans="14:20" x14ac:dyDescent="0.25">
      <c r="N20" s="206"/>
      <c r="O20" s="206"/>
      <c r="P20" s="206"/>
      <c r="Q20" s="206"/>
      <c r="R20" s="206"/>
      <c r="S20" s="206"/>
      <c r="T20" s="171"/>
    </row>
    <row r="21" spans="14:20" x14ac:dyDescent="0.25">
      <c r="N21" s="190"/>
      <c r="O21" s="177"/>
      <c r="P21" s="177"/>
      <c r="Q21" s="171"/>
      <c r="R21" s="171"/>
      <c r="S21" s="171"/>
      <c r="T21" s="171"/>
    </row>
    <row r="22" spans="14:20" x14ac:dyDescent="0.25">
      <c r="N22" s="190"/>
      <c r="O22" s="177"/>
      <c r="P22" s="177"/>
      <c r="Q22" s="171"/>
      <c r="R22" s="171"/>
      <c r="S22" s="171"/>
      <c r="T22" s="171"/>
    </row>
    <row r="23" spans="14:20" x14ac:dyDescent="0.25">
      <c r="N23" s="190"/>
      <c r="O23" s="177"/>
      <c r="P23" s="177"/>
      <c r="Q23" s="171"/>
      <c r="R23" s="171"/>
      <c r="S23" s="171"/>
      <c r="T23" s="171"/>
    </row>
    <row r="24" spans="14:20" x14ac:dyDescent="0.25">
      <c r="N24" s="190"/>
      <c r="O24" s="177"/>
      <c r="P24" s="177"/>
      <c r="Q24" s="171"/>
      <c r="R24" s="171"/>
      <c r="S24" s="171"/>
      <c r="T24" s="171"/>
    </row>
    <row r="25" spans="14:20" x14ac:dyDescent="0.25">
      <c r="N25" s="190"/>
      <c r="O25" s="177"/>
      <c r="P25" s="177"/>
      <c r="Q25" s="171"/>
      <c r="R25" s="171"/>
      <c r="S25" s="171"/>
      <c r="T25" s="171"/>
    </row>
    <row r="26" spans="14:20" x14ac:dyDescent="0.25">
      <c r="N26" s="171"/>
      <c r="O26" s="177"/>
      <c r="P26" s="177"/>
      <c r="Q26" s="171"/>
      <c r="R26" s="171"/>
      <c r="S26" s="171"/>
      <c r="T26" s="171"/>
    </row>
    <row r="27" spans="14:20" x14ac:dyDescent="0.25">
      <c r="N27" s="171"/>
      <c r="O27" s="177"/>
      <c r="P27" s="177"/>
      <c r="Q27" s="171"/>
      <c r="R27" s="171"/>
      <c r="S27" s="171"/>
      <c r="T27" s="171"/>
    </row>
    <row r="28" spans="14:20" x14ac:dyDescent="0.25">
      <c r="N28" s="171"/>
      <c r="O28" s="171"/>
      <c r="P28" s="171"/>
      <c r="Q28" s="171"/>
      <c r="R28" s="171"/>
      <c r="S28" s="171"/>
      <c r="T28" s="171"/>
    </row>
    <row r="29" spans="14:20" x14ac:dyDescent="0.25">
      <c r="N29" s="171"/>
      <c r="O29" s="171"/>
      <c r="P29" s="171"/>
      <c r="Q29" s="171"/>
      <c r="R29" s="171"/>
      <c r="S29" s="171"/>
      <c r="T29" s="171"/>
    </row>
    <row r="30" spans="14:20" x14ac:dyDescent="0.25">
      <c r="N30" s="207"/>
      <c r="O30" s="207"/>
      <c r="P30" s="207"/>
      <c r="Q30" s="171"/>
      <c r="R30" s="171"/>
      <c r="S30" s="171"/>
      <c r="T30" s="171"/>
    </row>
    <row r="31" spans="14:20" x14ac:dyDescent="0.25">
      <c r="N31" s="190"/>
      <c r="O31" s="171"/>
      <c r="P31" s="171"/>
      <c r="Q31" s="171"/>
      <c r="R31" s="171"/>
      <c r="S31" s="171"/>
      <c r="T31" s="171"/>
    </row>
    <row r="32" spans="14:20" x14ac:dyDescent="0.25">
      <c r="N32" s="190"/>
      <c r="O32" s="171"/>
      <c r="P32" s="171"/>
      <c r="Q32" s="171"/>
      <c r="R32" s="171"/>
      <c r="S32" s="171"/>
      <c r="T32" s="171"/>
    </row>
    <row r="33" spans="14:20" x14ac:dyDescent="0.25">
      <c r="N33" s="190"/>
      <c r="O33" s="171"/>
      <c r="P33" s="171"/>
      <c r="Q33" s="171"/>
      <c r="R33" s="171"/>
      <c r="S33" s="171"/>
      <c r="T33" s="171"/>
    </row>
    <row r="34" spans="14:20" x14ac:dyDescent="0.25">
      <c r="N34" s="190"/>
      <c r="O34" s="171"/>
      <c r="P34" s="171"/>
      <c r="Q34" s="171"/>
      <c r="R34" s="171"/>
      <c r="S34" s="171"/>
      <c r="T34" s="171"/>
    </row>
    <row r="35" spans="14:20" x14ac:dyDescent="0.25">
      <c r="N35" s="190"/>
      <c r="O35" s="171"/>
      <c r="P35" s="171"/>
      <c r="Q35" s="171"/>
      <c r="R35" s="171"/>
      <c r="S35" s="171"/>
      <c r="T35" s="171"/>
    </row>
    <row r="36" spans="14:20" x14ac:dyDescent="0.25">
      <c r="N36" s="171"/>
      <c r="O36" s="171"/>
      <c r="P36" s="171"/>
      <c r="Q36" s="171"/>
      <c r="R36" s="171"/>
      <c r="S36" s="171"/>
      <c r="T36" s="171"/>
    </row>
    <row r="37" spans="14:20" x14ac:dyDescent="0.25">
      <c r="N37" s="190"/>
      <c r="O37" s="171"/>
      <c r="P37" s="171"/>
      <c r="Q37" s="171"/>
      <c r="R37" s="171"/>
      <c r="S37" s="171"/>
      <c r="T37" s="171"/>
    </row>
    <row r="38" spans="14:20" x14ac:dyDescent="0.25">
      <c r="N38" s="171"/>
      <c r="O38" s="171"/>
      <c r="P38" s="171"/>
      <c r="Q38" s="171"/>
      <c r="R38" s="171"/>
      <c r="S38" s="171"/>
      <c r="T38" s="171"/>
    </row>
  </sheetData>
  <mergeCells count="10">
    <mergeCell ref="N15:S15"/>
    <mergeCell ref="U2:V3"/>
    <mergeCell ref="B2:I2"/>
    <mergeCell ref="N2:S2"/>
    <mergeCell ref="N3:S3"/>
    <mergeCell ref="N4:N5"/>
    <mergeCell ref="O4:O5"/>
    <mergeCell ref="P4:P5"/>
    <mergeCell ref="Q4:R4"/>
    <mergeCell ref="S4:S5"/>
  </mergeCells>
  <hyperlinks>
    <hyperlink ref="U2:V3" location="'Table of Contents'!A1" display="Go To Table Of Contents" xr:uid="{00000000-0004-0000-1000-000000000000}"/>
  </hyperlink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Q27"/>
  <sheetViews>
    <sheetView showGridLines="0" workbookViewId="0">
      <selection activeCell="P2" sqref="P2:Q3"/>
    </sheetView>
  </sheetViews>
  <sheetFormatPr defaultRowHeight="15" x14ac:dyDescent="0.25"/>
  <cols>
    <col min="1" max="1" width="1.85546875" customWidth="1"/>
    <col min="10" max="10" width="1.85546875" customWidth="1"/>
    <col min="11" max="11" width="1.85546875" style="50" customWidth="1"/>
    <col min="12" max="12" width="1.85546875" customWidth="1"/>
    <col min="13" max="13" width="39.7109375" style="19" customWidth="1"/>
    <col min="14" max="14" width="28.140625" customWidth="1"/>
    <col min="15" max="15" width="4.28515625" customWidth="1"/>
    <col min="16" max="17" width="6.5703125" customWidth="1"/>
  </cols>
  <sheetData>
    <row r="1" spans="2:17" ht="12" customHeight="1" x14ac:dyDescent="0.25"/>
    <row r="2" spans="2:17" ht="15.75" customHeight="1" x14ac:dyDescent="0.25">
      <c r="B2" s="383"/>
      <c r="C2" s="383"/>
      <c r="D2" s="383"/>
      <c r="E2" s="383"/>
      <c r="F2" s="383"/>
      <c r="G2" s="383"/>
      <c r="H2" s="383"/>
      <c r="I2" s="383"/>
      <c r="M2" s="474" t="s">
        <v>675</v>
      </c>
      <c r="N2" s="474"/>
      <c r="P2" s="438" t="s">
        <v>341</v>
      </c>
      <c r="Q2" s="438"/>
    </row>
    <row r="3" spans="2:17" x14ac:dyDescent="0.25">
      <c r="M3" s="25"/>
      <c r="N3" s="2"/>
      <c r="P3" s="438"/>
      <c r="Q3" s="438"/>
    </row>
    <row r="4" spans="2:17" x14ac:dyDescent="0.25">
      <c r="M4" s="23" t="s">
        <v>145</v>
      </c>
      <c r="N4" s="26" t="s">
        <v>146</v>
      </c>
    </row>
    <row r="5" spans="2:17" x14ac:dyDescent="0.25">
      <c r="M5" s="117" t="s">
        <v>100</v>
      </c>
      <c r="N5" s="349">
        <v>1668</v>
      </c>
    </row>
    <row r="6" spans="2:17" x14ac:dyDescent="0.25">
      <c r="M6" s="117" t="s">
        <v>147</v>
      </c>
      <c r="N6" s="350">
        <v>19</v>
      </c>
    </row>
    <row r="7" spans="2:17" x14ac:dyDescent="0.25">
      <c r="M7" s="117" t="s">
        <v>148</v>
      </c>
      <c r="N7" s="350">
        <v>1179</v>
      </c>
    </row>
    <row r="8" spans="2:17" x14ac:dyDescent="0.25">
      <c r="M8" s="117" t="s">
        <v>101</v>
      </c>
      <c r="N8" s="118">
        <v>644</v>
      </c>
    </row>
    <row r="9" spans="2:17" x14ac:dyDescent="0.25">
      <c r="M9" s="150" t="s">
        <v>18</v>
      </c>
      <c r="N9" s="151">
        <v>470</v>
      </c>
    </row>
    <row r="10" spans="2:17" x14ac:dyDescent="0.25">
      <c r="M10" s="117" t="s">
        <v>149</v>
      </c>
      <c r="N10" s="118">
        <v>182</v>
      </c>
    </row>
    <row r="11" spans="2:17" x14ac:dyDescent="0.25">
      <c r="M11" s="117" t="s">
        <v>104</v>
      </c>
      <c r="N11" s="118">
        <v>77</v>
      </c>
    </row>
    <row r="12" spans="2:17" x14ac:dyDescent="0.25">
      <c r="M12" s="117" t="s">
        <v>105</v>
      </c>
      <c r="N12" s="118">
        <v>40</v>
      </c>
    </row>
    <row r="13" spans="2:17" x14ac:dyDescent="0.25">
      <c r="M13" s="117" t="s">
        <v>66</v>
      </c>
      <c r="N13" s="118">
        <v>78</v>
      </c>
    </row>
    <row r="14" spans="2:17" x14ac:dyDescent="0.25">
      <c r="M14" s="117" t="s">
        <v>67</v>
      </c>
      <c r="N14" s="118">
        <v>37</v>
      </c>
    </row>
    <row r="15" spans="2:17" x14ac:dyDescent="0.25">
      <c r="M15" s="152" t="s">
        <v>68</v>
      </c>
      <c r="N15" s="153">
        <v>56</v>
      </c>
    </row>
    <row r="18" spans="13:16" x14ac:dyDescent="0.25">
      <c r="M18" s="176" t="s">
        <v>18</v>
      </c>
      <c r="N18" s="171"/>
      <c r="O18" s="171"/>
      <c r="P18" s="171"/>
    </row>
    <row r="19" spans="13:16" x14ac:dyDescent="0.25">
      <c r="M19" s="190" t="s">
        <v>149</v>
      </c>
      <c r="N19" s="177">
        <f>N10</f>
        <v>182</v>
      </c>
      <c r="O19" s="171"/>
      <c r="P19" s="171"/>
    </row>
    <row r="20" spans="13:16" x14ac:dyDescent="0.25">
      <c r="M20" s="190" t="s">
        <v>104</v>
      </c>
      <c r="N20" s="177">
        <f>N11</f>
        <v>77</v>
      </c>
      <c r="O20" s="171"/>
      <c r="P20" s="171"/>
    </row>
    <row r="21" spans="13:16" x14ac:dyDescent="0.25">
      <c r="M21" s="190" t="s">
        <v>105</v>
      </c>
      <c r="N21" s="177">
        <f>N12</f>
        <v>40</v>
      </c>
      <c r="O21" s="171"/>
      <c r="P21" s="171"/>
    </row>
    <row r="22" spans="13:16" x14ac:dyDescent="0.25">
      <c r="M22" s="190" t="s">
        <v>66</v>
      </c>
      <c r="N22" s="177">
        <f t="shared" ref="N22:N24" si="0">N13</f>
        <v>78</v>
      </c>
      <c r="O22" s="171"/>
      <c r="P22" s="171"/>
    </row>
    <row r="23" spans="13:16" x14ac:dyDescent="0.25">
      <c r="M23" s="190" t="s">
        <v>67</v>
      </c>
      <c r="N23" s="177">
        <f t="shared" si="0"/>
        <v>37</v>
      </c>
      <c r="O23" s="171"/>
      <c r="P23" s="171"/>
    </row>
    <row r="24" spans="13:16" x14ac:dyDescent="0.25">
      <c r="M24" s="190" t="s">
        <v>68</v>
      </c>
      <c r="N24" s="177">
        <f t="shared" si="0"/>
        <v>56</v>
      </c>
      <c r="O24" s="171"/>
      <c r="P24" s="171"/>
    </row>
    <row r="25" spans="13:16" x14ac:dyDescent="0.25">
      <c r="M25" s="170"/>
      <c r="N25" s="171"/>
      <c r="O25" s="171"/>
      <c r="P25" s="171"/>
    </row>
    <row r="26" spans="13:16" x14ac:dyDescent="0.25">
      <c r="M26" s="170"/>
      <c r="N26" s="171"/>
      <c r="O26" s="171"/>
      <c r="P26" s="171"/>
    </row>
    <row r="27" spans="13:16" x14ac:dyDescent="0.25">
      <c r="M27" s="170"/>
      <c r="N27" s="171"/>
      <c r="O27" s="171"/>
      <c r="P27" s="171"/>
    </row>
  </sheetData>
  <mergeCells count="3">
    <mergeCell ref="M2:N2"/>
    <mergeCell ref="B2:I2"/>
    <mergeCell ref="P2:Q3"/>
  </mergeCells>
  <hyperlinks>
    <hyperlink ref="P2:Q3" location="'Table of Contents'!A1" display="Go To Table Of Contents"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Z136"/>
  <sheetViews>
    <sheetView showGridLines="0" workbookViewId="0"/>
  </sheetViews>
  <sheetFormatPr defaultColWidth="10.28515625" defaultRowHeight="15" x14ac:dyDescent="0.25"/>
  <cols>
    <col min="1" max="1" width="2.28515625" style="1" customWidth="1"/>
    <col min="2" max="2" width="3.7109375" style="1" customWidth="1"/>
    <col min="3" max="3" width="15.140625" style="51" customWidth="1"/>
    <col min="4" max="8" width="10.28515625" style="1"/>
    <col min="9" max="9" width="11.42578125" style="1" customWidth="1"/>
    <col min="10" max="10" width="10.28515625" style="1"/>
    <col min="11" max="11" width="6.5703125" style="1" customWidth="1"/>
    <col min="12" max="12" width="15.140625" style="113" customWidth="1"/>
    <col min="13" max="13" width="4.5703125" style="1" customWidth="1"/>
    <col min="14" max="16384" width="10.28515625" style="1"/>
  </cols>
  <sheetData>
    <row r="1" spans="2:13" ht="15.75" thickBot="1" x14ac:dyDescent="0.3">
      <c r="C1" s="1"/>
      <c r="L1" s="111"/>
    </row>
    <row r="2" spans="2:13" ht="20.25" x14ac:dyDescent="0.3">
      <c r="B2" s="59"/>
      <c r="C2" s="75"/>
      <c r="D2" s="61"/>
      <c r="E2" s="61"/>
      <c r="F2" s="61"/>
      <c r="G2" s="61"/>
      <c r="H2" s="61"/>
      <c r="I2" s="61"/>
      <c r="J2" s="60"/>
      <c r="K2" s="60"/>
      <c r="L2" s="112"/>
      <c r="M2" s="62"/>
    </row>
    <row r="3" spans="2:13" ht="20.25" x14ac:dyDescent="0.25">
      <c r="B3" s="63"/>
      <c r="C3" s="373"/>
      <c r="D3" s="373"/>
      <c r="E3" s="373"/>
      <c r="F3" s="373"/>
      <c r="G3" s="373"/>
      <c r="H3" s="373"/>
      <c r="I3" s="373"/>
      <c r="J3" s="373"/>
      <c r="K3" s="373"/>
      <c r="L3" s="373"/>
      <c r="M3" s="64"/>
    </row>
    <row r="4" spans="2:13" ht="18.75" x14ac:dyDescent="0.25">
      <c r="B4" s="63"/>
      <c r="C4" s="374"/>
      <c r="D4" s="374"/>
      <c r="E4" s="374"/>
      <c r="F4" s="374"/>
      <c r="G4" s="374"/>
      <c r="H4" s="374"/>
      <c r="I4" s="374"/>
      <c r="J4" s="374"/>
      <c r="K4" s="374"/>
      <c r="L4" s="374"/>
      <c r="M4" s="64"/>
    </row>
    <row r="5" spans="2:13" ht="15.75" x14ac:dyDescent="0.25">
      <c r="B5" s="63"/>
      <c r="C5" s="375"/>
      <c r="D5" s="375"/>
      <c r="E5" s="375"/>
      <c r="F5" s="375"/>
      <c r="G5" s="375"/>
      <c r="H5" s="375"/>
      <c r="I5" s="375"/>
      <c r="J5" s="375"/>
      <c r="K5" s="375"/>
      <c r="L5" s="375"/>
      <c r="M5" s="64"/>
    </row>
    <row r="6" spans="2:13" x14ac:dyDescent="0.25">
      <c r="B6" s="63"/>
      <c r="E6" s="65"/>
      <c r="F6" s="65"/>
      <c r="G6" s="65"/>
      <c r="H6" s="65"/>
      <c r="M6" s="64"/>
    </row>
    <row r="7" spans="2:13" x14ac:dyDescent="0.25">
      <c r="B7" s="63"/>
      <c r="E7" s="65"/>
      <c r="F7" s="65"/>
      <c r="G7" s="65"/>
      <c r="H7" s="65"/>
      <c r="M7" s="64"/>
    </row>
    <row r="8" spans="2:13" x14ac:dyDescent="0.25">
      <c r="B8" s="63"/>
      <c r="D8" s="74"/>
      <c r="E8" s="74"/>
      <c r="F8" s="74"/>
      <c r="G8" s="51"/>
      <c r="H8" s="51"/>
      <c r="I8" s="51"/>
      <c r="J8" s="51"/>
      <c r="K8" s="51"/>
      <c r="M8" s="64"/>
    </row>
    <row r="9" spans="2:13" x14ac:dyDescent="0.25">
      <c r="B9" s="63"/>
      <c r="D9" s="74"/>
      <c r="E9" s="74"/>
      <c r="F9" s="74"/>
      <c r="G9" s="51"/>
      <c r="H9" s="51"/>
      <c r="I9" s="51"/>
      <c r="J9" s="51"/>
      <c r="K9" s="51"/>
      <c r="M9" s="64"/>
    </row>
    <row r="10" spans="2:13" x14ac:dyDescent="0.25">
      <c r="B10" s="63"/>
      <c r="D10" s="74"/>
      <c r="E10" s="74"/>
      <c r="F10" s="74"/>
      <c r="G10" s="51"/>
      <c r="H10" s="51"/>
      <c r="I10" s="51"/>
      <c r="J10" s="51"/>
      <c r="K10" s="51"/>
      <c r="M10" s="64"/>
    </row>
    <row r="11" spans="2:13" s="68" customFormat="1" x14ac:dyDescent="0.25">
      <c r="B11" s="66"/>
      <c r="C11" s="76" t="s">
        <v>326</v>
      </c>
      <c r="D11" s="376" t="s">
        <v>327</v>
      </c>
      <c r="E11" s="376"/>
      <c r="F11" s="376"/>
      <c r="G11" s="376"/>
      <c r="H11" s="376"/>
      <c r="I11" s="376"/>
      <c r="J11" s="376"/>
      <c r="K11" s="376"/>
      <c r="L11" s="134" t="s">
        <v>328</v>
      </c>
      <c r="M11" s="67"/>
    </row>
    <row r="12" spans="2:13" ht="15" customHeight="1" x14ac:dyDescent="0.25">
      <c r="B12" s="63"/>
      <c r="C12" s="77">
        <v>1</v>
      </c>
      <c r="D12" s="371" t="s">
        <v>329</v>
      </c>
      <c r="E12" s="371"/>
      <c r="F12" s="371"/>
      <c r="G12" s="371"/>
      <c r="H12" s="371"/>
      <c r="I12" s="371"/>
      <c r="J12" s="371"/>
      <c r="K12" s="371"/>
      <c r="L12" s="280" t="s">
        <v>330</v>
      </c>
      <c r="M12" s="64"/>
    </row>
    <row r="13" spans="2:13" ht="15" customHeight="1" x14ac:dyDescent="0.25">
      <c r="B13" s="63"/>
      <c r="C13" s="77">
        <v>2</v>
      </c>
      <c r="D13" s="371" t="s">
        <v>485</v>
      </c>
      <c r="E13" s="371"/>
      <c r="F13" s="371"/>
      <c r="G13" s="371"/>
      <c r="H13" s="371"/>
      <c r="I13" s="371"/>
      <c r="J13" s="371"/>
      <c r="K13" s="371"/>
      <c r="L13" s="135" t="s">
        <v>331</v>
      </c>
      <c r="M13" s="64"/>
    </row>
    <row r="14" spans="2:13" ht="15" customHeight="1" x14ac:dyDescent="0.25">
      <c r="B14" s="63"/>
      <c r="C14" s="77">
        <v>3</v>
      </c>
      <c r="D14" s="371" t="s">
        <v>332</v>
      </c>
      <c r="E14" s="371"/>
      <c r="F14" s="371"/>
      <c r="G14" s="371"/>
      <c r="H14" s="371"/>
      <c r="I14" s="371"/>
      <c r="J14" s="371"/>
      <c r="K14" s="371"/>
      <c r="L14" s="135">
        <v>7</v>
      </c>
      <c r="M14" s="64"/>
    </row>
    <row r="15" spans="2:13" ht="15" customHeight="1" x14ac:dyDescent="0.25">
      <c r="B15" s="63"/>
      <c r="C15" s="77">
        <v>4</v>
      </c>
      <c r="D15" s="372" t="s">
        <v>486</v>
      </c>
      <c r="E15" s="372"/>
      <c r="F15" s="372"/>
      <c r="G15" s="372"/>
      <c r="H15" s="372"/>
      <c r="I15" s="372"/>
      <c r="J15" s="372"/>
      <c r="K15" s="372"/>
      <c r="L15" s="135"/>
      <c r="M15" s="64"/>
    </row>
    <row r="16" spans="2:13" x14ac:dyDescent="0.25">
      <c r="B16" s="63"/>
      <c r="C16" s="77">
        <v>5</v>
      </c>
      <c r="D16" s="372" t="s">
        <v>395</v>
      </c>
      <c r="E16" s="372"/>
      <c r="F16" s="372"/>
      <c r="G16" s="372"/>
      <c r="H16" s="372"/>
      <c r="I16" s="372"/>
      <c r="J16" s="372"/>
      <c r="K16" s="372"/>
      <c r="L16" s="135"/>
      <c r="M16" s="64"/>
    </row>
    <row r="17" spans="1:15" x14ac:dyDescent="0.25">
      <c r="B17" s="63"/>
      <c r="C17" s="77">
        <v>6</v>
      </c>
      <c r="D17" s="372" t="s">
        <v>396</v>
      </c>
      <c r="E17" s="372"/>
      <c r="F17" s="372"/>
      <c r="G17" s="372"/>
      <c r="H17" s="372"/>
      <c r="I17" s="372"/>
      <c r="J17" s="372"/>
      <c r="K17" s="372"/>
      <c r="L17" s="135">
        <v>8</v>
      </c>
      <c r="M17" s="64"/>
    </row>
    <row r="18" spans="1:15" x14ac:dyDescent="0.25">
      <c r="B18" s="63"/>
      <c r="C18" s="77">
        <v>7</v>
      </c>
      <c r="D18" s="371" t="s">
        <v>487</v>
      </c>
      <c r="E18" s="371"/>
      <c r="F18" s="371"/>
      <c r="G18" s="371"/>
      <c r="H18" s="371"/>
      <c r="I18" s="371"/>
      <c r="J18" s="371"/>
      <c r="K18" s="371"/>
      <c r="L18" s="135" t="s">
        <v>397</v>
      </c>
      <c r="M18" s="64"/>
    </row>
    <row r="19" spans="1:15" x14ac:dyDescent="0.25">
      <c r="B19" s="63"/>
      <c r="C19" s="77">
        <v>8</v>
      </c>
      <c r="D19" s="371" t="s">
        <v>488</v>
      </c>
      <c r="E19" s="371"/>
      <c r="F19" s="371"/>
      <c r="G19" s="371"/>
      <c r="H19" s="371"/>
      <c r="I19" s="371"/>
      <c r="J19" s="371"/>
      <c r="K19" s="371"/>
      <c r="L19" s="135">
        <v>11</v>
      </c>
      <c r="M19" s="64"/>
    </row>
    <row r="20" spans="1:15" x14ac:dyDescent="0.25">
      <c r="B20" s="63"/>
      <c r="C20" s="77">
        <v>9</v>
      </c>
      <c r="D20" s="371" t="s">
        <v>411</v>
      </c>
      <c r="E20" s="371"/>
      <c r="F20" s="371"/>
      <c r="G20" s="371"/>
      <c r="H20" s="371"/>
      <c r="I20" s="371"/>
      <c r="J20" s="371"/>
      <c r="K20" s="371"/>
      <c r="L20" s="77"/>
      <c r="M20" s="64"/>
    </row>
    <row r="21" spans="1:15" x14ac:dyDescent="0.25">
      <c r="B21" s="63"/>
      <c r="C21" s="77">
        <v>10</v>
      </c>
      <c r="D21" s="371" t="s">
        <v>489</v>
      </c>
      <c r="E21" s="371"/>
      <c r="F21" s="371"/>
      <c r="G21" s="371"/>
      <c r="H21" s="371"/>
      <c r="I21" s="371"/>
      <c r="J21" s="371"/>
      <c r="K21" s="371"/>
      <c r="L21" s="135">
        <v>12</v>
      </c>
      <c r="M21" s="64"/>
    </row>
    <row r="22" spans="1:15" x14ac:dyDescent="0.25">
      <c r="B22" s="63"/>
      <c r="C22" s="77">
        <v>11</v>
      </c>
      <c r="D22" s="371" t="s">
        <v>333</v>
      </c>
      <c r="E22" s="371"/>
      <c r="F22" s="371"/>
      <c r="G22" s="371"/>
      <c r="H22" s="371"/>
      <c r="I22" s="371"/>
      <c r="J22" s="371"/>
      <c r="K22" s="371"/>
      <c r="L22" s="135">
        <v>13</v>
      </c>
      <c r="M22" s="64"/>
    </row>
    <row r="23" spans="1:15" x14ac:dyDescent="0.25">
      <c r="B23" s="63"/>
      <c r="C23" s="77">
        <v>12</v>
      </c>
      <c r="D23" s="371" t="s">
        <v>334</v>
      </c>
      <c r="E23" s="371"/>
      <c r="F23" s="371"/>
      <c r="G23" s="371"/>
      <c r="H23" s="371"/>
      <c r="I23" s="371"/>
      <c r="J23" s="371"/>
      <c r="K23" s="371"/>
      <c r="L23" s="77"/>
      <c r="M23" s="64"/>
    </row>
    <row r="24" spans="1:15" x14ac:dyDescent="0.25">
      <c r="B24" s="63"/>
      <c r="C24" s="77">
        <v>13</v>
      </c>
      <c r="D24" s="287" t="s">
        <v>490</v>
      </c>
      <c r="E24" s="287"/>
      <c r="F24" s="287"/>
      <c r="G24" s="287"/>
      <c r="H24" s="287"/>
      <c r="I24" s="287"/>
      <c r="J24" s="287"/>
      <c r="K24" s="287"/>
      <c r="L24" s="135">
        <v>14</v>
      </c>
      <c r="M24" s="64"/>
    </row>
    <row r="25" spans="1:15" x14ac:dyDescent="0.25">
      <c r="B25" s="63"/>
      <c r="C25" s="77">
        <v>14</v>
      </c>
      <c r="D25" s="371" t="s">
        <v>491</v>
      </c>
      <c r="E25" s="371"/>
      <c r="F25" s="371"/>
      <c r="G25" s="371"/>
      <c r="H25" s="371"/>
      <c r="I25" s="371"/>
      <c r="J25" s="371"/>
      <c r="K25" s="371"/>
      <c r="L25" s="135"/>
      <c r="M25" s="64"/>
    </row>
    <row r="26" spans="1:15" x14ac:dyDescent="0.25">
      <c r="B26" s="63"/>
      <c r="C26" s="77">
        <v>15</v>
      </c>
      <c r="D26" s="371" t="s">
        <v>393</v>
      </c>
      <c r="E26" s="371"/>
      <c r="F26" s="371"/>
      <c r="G26" s="371"/>
      <c r="H26" s="371"/>
      <c r="I26" s="371"/>
      <c r="J26" s="371"/>
      <c r="K26" s="371"/>
      <c r="L26" s="135"/>
      <c r="M26" s="64"/>
    </row>
    <row r="27" spans="1:15" x14ac:dyDescent="0.25">
      <c r="B27" s="63"/>
      <c r="C27" s="77">
        <v>16</v>
      </c>
      <c r="D27" s="371" t="s">
        <v>492</v>
      </c>
      <c r="E27" s="371"/>
      <c r="F27" s="371"/>
      <c r="G27" s="371"/>
      <c r="H27" s="371"/>
      <c r="I27" s="371"/>
      <c r="J27" s="371"/>
      <c r="K27" s="371"/>
      <c r="L27" s="135">
        <v>15</v>
      </c>
      <c r="M27" s="64"/>
    </row>
    <row r="28" spans="1:15" x14ac:dyDescent="0.25">
      <c r="B28" s="63"/>
      <c r="C28" s="77">
        <v>17</v>
      </c>
      <c r="D28" s="371" t="s">
        <v>493</v>
      </c>
      <c r="E28" s="371"/>
      <c r="F28" s="371"/>
      <c r="G28" s="371"/>
      <c r="H28" s="371"/>
      <c r="I28" s="371"/>
      <c r="J28" s="371"/>
      <c r="K28" s="371"/>
      <c r="L28" s="135">
        <v>16</v>
      </c>
      <c r="M28" s="64"/>
    </row>
    <row r="29" spans="1:15" x14ac:dyDescent="0.25">
      <c r="B29" s="63"/>
      <c r="C29" s="77">
        <v>18</v>
      </c>
      <c r="D29" s="371" t="s">
        <v>335</v>
      </c>
      <c r="E29" s="371"/>
      <c r="F29" s="371"/>
      <c r="G29" s="371"/>
      <c r="H29" s="371"/>
      <c r="I29" s="371"/>
      <c r="J29" s="371"/>
      <c r="K29" s="371"/>
      <c r="L29" s="135">
        <v>17</v>
      </c>
      <c r="M29" s="64"/>
    </row>
    <row r="30" spans="1:15" x14ac:dyDescent="0.25">
      <c r="B30" s="63"/>
      <c r="C30" s="77">
        <v>19</v>
      </c>
      <c r="D30" s="371" t="s">
        <v>679</v>
      </c>
      <c r="E30" s="371"/>
      <c r="F30" s="371"/>
      <c r="G30" s="371"/>
      <c r="H30" s="371"/>
      <c r="I30" s="371"/>
      <c r="J30" s="371"/>
      <c r="K30" s="371"/>
      <c r="L30" s="77"/>
      <c r="M30" s="64"/>
    </row>
    <row r="31" spans="1:15" x14ac:dyDescent="0.25">
      <c r="A31"/>
      <c r="B31" s="69"/>
      <c r="C31" s="77">
        <v>20</v>
      </c>
      <c r="D31" s="371" t="s">
        <v>336</v>
      </c>
      <c r="E31" s="371"/>
      <c r="F31" s="371"/>
      <c r="G31" s="371"/>
      <c r="H31" s="371"/>
      <c r="I31" s="371"/>
      <c r="J31" s="371"/>
      <c r="K31" s="371"/>
      <c r="L31" s="77"/>
      <c r="M31" s="70"/>
      <c r="N31"/>
      <c r="O31"/>
    </row>
    <row r="32" spans="1:15" x14ac:dyDescent="0.25">
      <c r="A32"/>
      <c r="B32" s="69"/>
      <c r="C32" s="77">
        <v>21</v>
      </c>
      <c r="D32" s="371" t="s">
        <v>337</v>
      </c>
      <c r="E32" s="371"/>
      <c r="F32" s="371"/>
      <c r="G32" s="371"/>
      <c r="H32" s="371"/>
      <c r="I32" s="371"/>
      <c r="J32" s="371"/>
      <c r="K32" s="371"/>
      <c r="L32" s="77"/>
      <c r="M32" s="70"/>
      <c r="N32"/>
      <c r="O32"/>
    </row>
    <row r="33" spans="1:26" x14ac:dyDescent="0.25">
      <c r="A33"/>
      <c r="B33" s="69"/>
      <c r="C33" s="77">
        <v>22</v>
      </c>
      <c r="D33" s="372" t="s">
        <v>494</v>
      </c>
      <c r="E33" s="372"/>
      <c r="F33" s="372"/>
      <c r="G33" s="372"/>
      <c r="H33" s="372"/>
      <c r="I33" s="372"/>
      <c r="J33" s="372"/>
      <c r="K33" s="372"/>
      <c r="L33" s="77"/>
      <c r="M33" s="70"/>
      <c r="N33"/>
      <c r="O33"/>
    </row>
    <row r="34" spans="1:26" x14ac:dyDescent="0.25">
      <c r="A34"/>
      <c r="B34" s="69"/>
      <c r="C34" s="77">
        <v>23</v>
      </c>
      <c r="D34" s="372" t="s">
        <v>338</v>
      </c>
      <c r="E34" s="372"/>
      <c r="F34" s="372"/>
      <c r="G34" s="372"/>
      <c r="H34" s="372"/>
      <c r="I34" s="372"/>
      <c r="J34" s="372"/>
      <c r="K34" s="372"/>
      <c r="L34" s="77"/>
      <c r="M34" s="70"/>
      <c r="N34"/>
      <c r="O34"/>
    </row>
    <row r="35" spans="1:26" x14ac:dyDescent="0.25">
      <c r="A35"/>
      <c r="B35" s="69"/>
      <c r="C35" s="77">
        <v>24</v>
      </c>
      <c r="D35" s="288" t="s">
        <v>398</v>
      </c>
      <c r="E35" s="288"/>
      <c r="F35" s="288"/>
      <c r="G35" s="288"/>
      <c r="H35" s="288"/>
      <c r="I35" s="288"/>
      <c r="J35" s="288"/>
      <c r="K35" s="288"/>
      <c r="L35" s="77"/>
      <c r="M35" s="70"/>
      <c r="N35"/>
      <c r="O35"/>
    </row>
    <row r="36" spans="1:26" x14ac:dyDescent="0.25">
      <c r="A36"/>
      <c r="B36" s="69"/>
      <c r="C36" s="77">
        <v>25</v>
      </c>
      <c r="D36" s="288" t="s">
        <v>780</v>
      </c>
      <c r="E36" s="288"/>
      <c r="F36" s="288"/>
      <c r="G36" s="288"/>
      <c r="H36" s="288"/>
      <c r="I36" s="288"/>
      <c r="J36" s="288"/>
      <c r="K36" s="288"/>
      <c r="L36" s="77"/>
      <c r="M36" s="70"/>
      <c r="N36"/>
      <c r="O36"/>
    </row>
    <row r="37" spans="1:26" x14ac:dyDescent="0.25">
      <c r="A37"/>
      <c r="B37" s="69"/>
      <c r="C37" s="77">
        <v>26</v>
      </c>
      <c r="D37" s="288" t="s">
        <v>495</v>
      </c>
      <c r="E37" s="288"/>
      <c r="F37" s="288"/>
      <c r="G37" s="288"/>
      <c r="H37" s="288"/>
      <c r="I37" s="288"/>
      <c r="J37" s="288"/>
      <c r="K37" s="288"/>
      <c r="L37" s="135"/>
      <c r="M37" s="70"/>
      <c r="N37"/>
      <c r="O37"/>
    </row>
    <row r="38" spans="1:26" x14ac:dyDescent="0.25">
      <c r="A38"/>
      <c r="B38" s="69"/>
      <c r="C38" s="77">
        <v>27</v>
      </c>
      <c r="D38" s="288" t="s">
        <v>339</v>
      </c>
      <c r="E38" s="288"/>
      <c r="F38" s="288"/>
      <c r="G38" s="288"/>
      <c r="H38" s="288"/>
      <c r="I38" s="288"/>
      <c r="J38" s="288"/>
      <c r="K38" s="288"/>
      <c r="L38" s="77"/>
      <c r="M38" s="70"/>
      <c r="N38"/>
      <c r="O38"/>
    </row>
    <row r="39" spans="1:26" x14ac:dyDescent="0.25">
      <c r="A39"/>
      <c r="B39" s="69"/>
      <c r="C39" s="77">
        <v>28</v>
      </c>
      <c r="D39" s="288" t="s">
        <v>496</v>
      </c>
      <c r="E39" s="288"/>
      <c r="F39" s="288"/>
      <c r="G39" s="288"/>
      <c r="H39" s="288"/>
      <c r="I39" s="288"/>
      <c r="J39" s="288"/>
      <c r="K39" s="288"/>
      <c r="L39" s="77"/>
      <c r="M39" s="70"/>
      <c r="N39"/>
      <c r="O39"/>
    </row>
    <row r="40" spans="1:26" x14ac:dyDescent="0.25">
      <c r="A40"/>
      <c r="B40" s="69"/>
      <c r="C40" s="77">
        <v>29</v>
      </c>
      <c r="D40" s="288" t="s">
        <v>497</v>
      </c>
      <c r="E40" s="288"/>
      <c r="F40" s="288"/>
      <c r="G40" s="288"/>
      <c r="H40" s="288"/>
      <c r="I40" s="288"/>
      <c r="J40" s="288"/>
      <c r="K40" s="288"/>
      <c r="L40" s="77"/>
      <c r="M40" s="70"/>
      <c r="N40"/>
      <c r="O40"/>
    </row>
    <row r="41" spans="1:26" x14ac:dyDescent="0.25">
      <c r="A41"/>
      <c r="B41" s="69"/>
      <c r="C41" s="77">
        <v>30</v>
      </c>
      <c r="D41" s="288" t="s">
        <v>498</v>
      </c>
      <c r="E41" s="288"/>
      <c r="F41" s="288"/>
      <c r="G41" s="288"/>
      <c r="H41" s="288"/>
      <c r="I41" s="288"/>
      <c r="J41" s="288"/>
      <c r="K41" s="288"/>
      <c r="L41" s="77">
        <v>20</v>
      </c>
      <c r="M41" s="70"/>
      <c r="N41"/>
      <c r="O41"/>
    </row>
    <row r="42" spans="1:26" x14ac:dyDescent="0.25">
      <c r="A42"/>
      <c r="B42" s="69"/>
      <c r="C42" s="77">
        <v>31</v>
      </c>
      <c r="D42" s="371" t="s">
        <v>499</v>
      </c>
      <c r="E42" s="371"/>
      <c r="F42" s="371"/>
      <c r="G42" s="371"/>
      <c r="H42" s="371"/>
      <c r="I42" s="371"/>
      <c r="J42" s="371"/>
      <c r="K42" s="371"/>
      <c r="L42" s="77"/>
      <c r="M42" s="70"/>
      <c r="N42"/>
      <c r="O42"/>
    </row>
    <row r="43" spans="1:26" x14ac:dyDescent="0.25">
      <c r="A43"/>
      <c r="B43" s="69"/>
      <c r="C43" s="77">
        <v>32</v>
      </c>
      <c r="D43" s="371" t="s">
        <v>359</v>
      </c>
      <c r="E43" s="371"/>
      <c r="F43" s="371"/>
      <c r="G43" s="371"/>
      <c r="H43" s="371"/>
      <c r="I43" s="371"/>
      <c r="J43" s="371"/>
      <c r="K43" s="371"/>
      <c r="L43" s="77"/>
      <c r="M43" s="70"/>
      <c r="N43"/>
      <c r="O43"/>
    </row>
    <row r="44" spans="1:26" x14ac:dyDescent="0.25">
      <c r="A44"/>
      <c r="B44" s="69"/>
      <c r="C44" s="77">
        <v>33</v>
      </c>
      <c r="D44" s="371" t="s">
        <v>342</v>
      </c>
      <c r="E44" s="371"/>
      <c r="F44" s="371"/>
      <c r="G44" s="371"/>
      <c r="H44" s="371"/>
      <c r="I44" s="371"/>
      <c r="J44" s="371"/>
      <c r="K44" s="371"/>
      <c r="L44" s="77"/>
      <c r="M44" s="70"/>
      <c r="N44"/>
      <c r="O44"/>
    </row>
    <row r="45" spans="1:26" x14ac:dyDescent="0.25">
      <c r="A45"/>
      <c r="B45" s="69"/>
      <c r="C45" s="77">
        <v>34</v>
      </c>
      <c r="D45" s="371" t="s">
        <v>340</v>
      </c>
      <c r="E45" s="371"/>
      <c r="F45" s="371"/>
      <c r="G45" s="371"/>
      <c r="H45" s="371"/>
      <c r="I45" s="371"/>
      <c r="J45" s="371"/>
      <c r="K45" s="371"/>
      <c r="L45" s="77">
        <v>21</v>
      </c>
      <c r="M45" s="70"/>
      <c r="N45"/>
      <c r="O45"/>
    </row>
    <row r="46" spans="1:26" x14ac:dyDescent="0.25">
      <c r="A46"/>
      <c r="B46" s="69"/>
      <c r="C46" s="77">
        <v>35</v>
      </c>
      <c r="D46" s="371" t="s">
        <v>500</v>
      </c>
      <c r="E46" s="371"/>
      <c r="F46" s="371"/>
      <c r="G46" s="371"/>
      <c r="H46" s="371"/>
      <c r="I46" s="371"/>
      <c r="J46" s="371"/>
      <c r="K46" s="371"/>
      <c r="L46" s="77"/>
      <c r="M46" s="70"/>
      <c r="N46"/>
      <c r="O46"/>
      <c r="S46" s="371"/>
      <c r="T46" s="371"/>
      <c r="U46" s="371"/>
      <c r="V46" s="371"/>
      <c r="W46" s="371"/>
      <c r="X46" s="371"/>
      <c r="Y46" s="371"/>
      <c r="Z46" s="371"/>
    </row>
    <row r="47" spans="1:26" x14ac:dyDescent="0.25">
      <c r="A47"/>
      <c r="B47" s="69"/>
      <c r="C47" s="77">
        <v>36</v>
      </c>
      <c r="D47" s="371" t="s">
        <v>501</v>
      </c>
      <c r="E47" s="371"/>
      <c r="F47" s="371"/>
      <c r="G47" s="371"/>
      <c r="H47" s="371"/>
      <c r="I47" s="371"/>
      <c r="J47" s="371"/>
      <c r="K47" s="371"/>
      <c r="L47" s="77"/>
      <c r="M47" s="70"/>
      <c r="N47"/>
      <c r="O47"/>
    </row>
    <row r="48" spans="1:26" x14ac:dyDescent="0.25">
      <c r="A48"/>
      <c r="B48" s="69"/>
      <c r="C48" s="77">
        <v>37</v>
      </c>
      <c r="D48" s="371" t="s">
        <v>502</v>
      </c>
      <c r="E48" s="371"/>
      <c r="F48" s="371"/>
      <c r="G48" s="371"/>
      <c r="H48" s="371"/>
      <c r="I48" s="371"/>
      <c r="J48" s="371"/>
      <c r="K48" s="371"/>
      <c r="L48" s="77"/>
      <c r="M48" s="70"/>
      <c r="N48"/>
      <c r="O48"/>
    </row>
    <row r="49" spans="1:15" x14ac:dyDescent="0.25">
      <c r="A49"/>
      <c r="B49" s="69"/>
      <c r="C49" s="77">
        <v>38</v>
      </c>
      <c r="D49" s="371" t="s">
        <v>503</v>
      </c>
      <c r="E49" s="371"/>
      <c r="F49" s="371"/>
      <c r="G49" s="371"/>
      <c r="H49" s="371"/>
      <c r="I49" s="371"/>
      <c r="J49" s="371"/>
      <c r="K49" s="371"/>
      <c r="L49" s="77"/>
      <c r="M49" s="70"/>
      <c r="N49"/>
      <c r="O49"/>
    </row>
    <row r="50" spans="1:15" x14ac:dyDescent="0.25">
      <c r="A50"/>
      <c r="B50" s="69"/>
      <c r="C50" s="77">
        <v>39</v>
      </c>
      <c r="D50" s="371" t="s">
        <v>504</v>
      </c>
      <c r="E50" s="371"/>
      <c r="F50" s="371"/>
      <c r="G50" s="371"/>
      <c r="H50" s="371"/>
      <c r="I50" s="371"/>
      <c r="J50" s="371"/>
      <c r="K50" s="371"/>
      <c r="L50" s="135"/>
      <c r="M50" s="70"/>
      <c r="N50"/>
      <c r="O50"/>
    </row>
    <row r="51" spans="1:15" x14ac:dyDescent="0.25">
      <c r="B51" s="63"/>
      <c r="C51" s="77"/>
      <c r="D51" s="370"/>
      <c r="E51" s="370"/>
      <c r="F51" s="370"/>
      <c r="G51" s="370"/>
      <c r="H51" s="370"/>
      <c r="I51" s="370"/>
      <c r="J51" s="370"/>
      <c r="K51" s="370"/>
      <c r="L51" s="77"/>
      <c r="M51" s="64"/>
    </row>
    <row r="52" spans="1:15" ht="15.75" thickBot="1" x14ac:dyDescent="0.3">
      <c r="B52" s="71"/>
      <c r="C52" s="72"/>
      <c r="D52" s="72"/>
      <c r="E52" s="72"/>
      <c r="F52" s="72"/>
      <c r="G52" s="72"/>
      <c r="H52" s="72"/>
      <c r="I52" s="72"/>
      <c r="J52" s="72"/>
      <c r="K52" s="72"/>
      <c r="L52" s="114"/>
      <c r="M52" s="73"/>
    </row>
    <row r="53" spans="1:15" x14ac:dyDescent="0.25">
      <c r="C53" s="1"/>
      <c r="L53" s="111"/>
    </row>
    <row r="54" spans="1:15" x14ac:dyDescent="0.25">
      <c r="C54" s="1"/>
      <c r="L54" s="111"/>
    </row>
    <row r="55" spans="1:15" x14ac:dyDescent="0.25">
      <c r="C55" s="1"/>
      <c r="L55" s="111"/>
    </row>
    <row r="56" spans="1:15" x14ac:dyDescent="0.25">
      <c r="C56" s="1"/>
      <c r="L56" s="111"/>
    </row>
    <row r="57" spans="1:15" x14ac:dyDescent="0.25">
      <c r="C57" s="1"/>
      <c r="L57" s="111"/>
    </row>
    <row r="58" spans="1:15" x14ac:dyDescent="0.25">
      <c r="C58" s="1"/>
      <c r="L58" s="111"/>
    </row>
    <row r="59" spans="1:15" x14ac:dyDescent="0.25">
      <c r="C59" s="1"/>
      <c r="L59" s="111"/>
    </row>
    <row r="60" spans="1:15" x14ac:dyDescent="0.25">
      <c r="C60" s="1"/>
      <c r="L60" s="111"/>
    </row>
    <row r="61" spans="1:15" x14ac:dyDescent="0.25">
      <c r="C61" s="1"/>
      <c r="L61" s="111"/>
    </row>
    <row r="62" spans="1:15" x14ac:dyDescent="0.25">
      <c r="C62" s="1"/>
      <c r="L62" s="111"/>
    </row>
    <row r="63" spans="1:15" x14ac:dyDescent="0.25">
      <c r="C63" s="1"/>
      <c r="L63" s="111"/>
    </row>
    <row r="64" spans="1:15" x14ac:dyDescent="0.25">
      <c r="C64" s="1"/>
      <c r="L64" s="111"/>
    </row>
    <row r="65" spans="3:12" x14ac:dyDescent="0.25">
      <c r="C65" s="1"/>
      <c r="L65" s="111"/>
    </row>
    <row r="66" spans="3:12" x14ac:dyDescent="0.25">
      <c r="C66" s="1"/>
      <c r="L66" s="111"/>
    </row>
    <row r="67" spans="3:12" x14ac:dyDescent="0.25">
      <c r="C67" s="1"/>
      <c r="L67" s="111"/>
    </row>
    <row r="68" spans="3:12" x14ac:dyDescent="0.25">
      <c r="C68" s="1"/>
      <c r="L68" s="111"/>
    </row>
    <row r="69" spans="3:12" x14ac:dyDescent="0.25">
      <c r="C69" s="1"/>
      <c r="L69" s="111"/>
    </row>
    <row r="70" spans="3:12" x14ac:dyDescent="0.25">
      <c r="C70" s="1"/>
      <c r="L70" s="111"/>
    </row>
    <row r="71" spans="3:12" x14ac:dyDescent="0.25">
      <c r="C71" s="1"/>
      <c r="L71" s="111"/>
    </row>
    <row r="72" spans="3:12" x14ac:dyDescent="0.25">
      <c r="C72" s="1"/>
      <c r="L72" s="111"/>
    </row>
    <row r="73" spans="3:12" x14ac:dyDescent="0.25">
      <c r="C73" s="1"/>
      <c r="L73" s="111"/>
    </row>
    <row r="74" spans="3:12" x14ac:dyDescent="0.25">
      <c r="C74" s="1"/>
      <c r="L74" s="111"/>
    </row>
    <row r="75" spans="3:12" x14ac:dyDescent="0.25">
      <c r="C75" s="1"/>
      <c r="L75" s="111"/>
    </row>
    <row r="76" spans="3:12" x14ac:dyDescent="0.25">
      <c r="C76" s="1"/>
      <c r="L76" s="111"/>
    </row>
    <row r="77" spans="3:12" x14ac:dyDescent="0.25">
      <c r="C77" s="1"/>
      <c r="L77" s="111"/>
    </row>
    <row r="78" spans="3:12" x14ac:dyDescent="0.25">
      <c r="C78" s="1"/>
      <c r="L78" s="111"/>
    </row>
    <row r="79" spans="3:12" x14ac:dyDescent="0.25">
      <c r="C79" s="1"/>
      <c r="L79" s="111"/>
    </row>
    <row r="80" spans="3:12" x14ac:dyDescent="0.25">
      <c r="C80" s="1"/>
      <c r="L80" s="111"/>
    </row>
    <row r="81" spans="3:12" x14ac:dyDescent="0.25">
      <c r="C81" s="1"/>
      <c r="L81" s="111"/>
    </row>
    <row r="82" spans="3:12" x14ac:dyDescent="0.25">
      <c r="C82" s="1"/>
      <c r="L82" s="111"/>
    </row>
    <row r="83" spans="3:12" x14ac:dyDescent="0.25">
      <c r="C83" s="1"/>
      <c r="L83" s="111"/>
    </row>
    <row r="84" spans="3:12" x14ac:dyDescent="0.25">
      <c r="C84" s="1"/>
      <c r="L84" s="111"/>
    </row>
    <row r="85" spans="3:12" x14ac:dyDescent="0.25">
      <c r="C85" s="1"/>
      <c r="L85" s="111"/>
    </row>
    <row r="86" spans="3:12" x14ac:dyDescent="0.25">
      <c r="C86" s="1"/>
      <c r="L86" s="111"/>
    </row>
    <row r="87" spans="3:12" x14ac:dyDescent="0.25">
      <c r="C87" s="1"/>
      <c r="L87" s="111"/>
    </row>
    <row r="88" spans="3:12" x14ac:dyDescent="0.25">
      <c r="C88" s="1"/>
      <c r="L88" s="111"/>
    </row>
    <row r="89" spans="3:12" x14ac:dyDescent="0.25">
      <c r="C89" s="1"/>
      <c r="L89" s="111"/>
    </row>
    <row r="90" spans="3:12" x14ac:dyDescent="0.25">
      <c r="C90" s="1"/>
      <c r="L90" s="111"/>
    </row>
    <row r="91" spans="3:12" x14ac:dyDescent="0.25">
      <c r="C91" s="1"/>
      <c r="L91" s="111"/>
    </row>
    <row r="92" spans="3:12" x14ac:dyDescent="0.25">
      <c r="C92" s="1"/>
      <c r="L92" s="111"/>
    </row>
    <row r="93" spans="3:12" x14ac:dyDescent="0.25">
      <c r="C93" s="1"/>
      <c r="L93" s="111"/>
    </row>
    <row r="94" spans="3:12" x14ac:dyDescent="0.25">
      <c r="C94" s="1"/>
      <c r="L94" s="111"/>
    </row>
    <row r="95" spans="3:12" x14ac:dyDescent="0.25">
      <c r="C95" s="1"/>
      <c r="L95" s="111"/>
    </row>
    <row r="96" spans="3:12" x14ac:dyDescent="0.25">
      <c r="C96" s="1"/>
      <c r="L96" s="111"/>
    </row>
    <row r="97" spans="3:12" x14ac:dyDescent="0.25">
      <c r="C97" s="1"/>
      <c r="L97" s="111"/>
    </row>
    <row r="98" spans="3:12" x14ac:dyDescent="0.25">
      <c r="C98" s="1"/>
      <c r="L98" s="111"/>
    </row>
    <row r="99" spans="3:12" x14ac:dyDescent="0.25">
      <c r="C99" s="1"/>
      <c r="L99" s="111"/>
    </row>
    <row r="100" spans="3:12" x14ac:dyDescent="0.25">
      <c r="C100" s="1"/>
      <c r="L100" s="111"/>
    </row>
    <row r="101" spans="3:12" x14ac:dyDescent="0.25">
      <c r="C101" s="1"/>
      <c r="L101" s="111"/>
    </row>
    <row r="102" spans="3:12" x14ac:dyDescent="0.25">
      <c r="C102" s="1"/>
      <c r="L102" s="111"/>
    </row>
    <row r="103" spans="3:12" x14ac:dyDescent="0.25">
      <c r="C103" s="1"/>
      <c r="L103" s="111"/>
    </row>
    <row r="104" spans="3:12" x14ac:dyDescent="0.25">
      <c r="C104" s="1"/>
      <c r="L104" s="111"/>
    </row>
    <row r="105" spans="3:12" x14ac:dyDescent="0.25">
      <c r="C105" s="1"/>
      <c r="L105" s="111"/>
    </row>
    <row r="106" spans="3:12" x14ac:dyDescent="0.25">
      <c r="C106" s="1"/>
      <c r="L106" s="111"/>
    </row>
    <row r="107" spans="3:12" x14ac:dyDescent="0.25">
      <c r="C107" s="1"/>
      <c r="L107" s="111"/>
    </row>
    <row r="108" spans="3:12" x14ac:dyDescent="0.25">
      <c r="C108" s="1"/>
      <c r="L108" s="111"/>
    </row>
    <row r="109" spans="3:12" x14ac:dyDescent="0.25">
      <c r="C109" s="1"/>
      <c r="L109" s="111"/>
    </row>
    <row r="110" spans="3:12" x14ac:dyDescent="0.25">
      <c r="C110" s="1"/>
      <c r="L110" s="111"/>
    </row>
    <row r="111" spans="3:12" x14ac:dyDescent="0.25">
      <c r="C111" s="1"/>
      <c r="L111" s="111"/>
    </row>
    <row r="112" spans="3:12" x14ac:dyDescent="0.25">
      <c r="C112" s="1"/>
      <c r="L112" s="111"/>
    </row>
    <row r="113" spans="3:12" x14ac:dyDescent="0.25">
      <c r="C113" s="1"/>
      <c r="L113" s="111"/>
    </row>
    <row r="114" spans="3:12" x14ac:dyDescent="0.25">
      <c r="C114" s="1"/>
      <c r="L114" s="111"/>
    </row>
    <row r="115" spans="3:12" x14ac:dyDescent="0.25">
      <c r="C115" s="1"/>
      <c r="L115" s="111"/>
    </row>
    <row r="116" spans="3:12" x14ac:dyDescent="0.25">
      <c r="C116" s="1"/>
      <c r="L116" s="111"/>
    </row>
    <row r="117" spans="3:12" x14ac:dyDescent="0.25">
      <c r="C117" s="1"/>
      <c r="L117" s="111"/>
    </row>
    <row r="118" spans="3:12" x14ac:dyDescent="0.25">
      <c r="C118" s="1"/>
      <c r="L118" s="111"/>
    </row>
    <row r="119" spans="3:12" x14ac:dyDescent="0.25">
      <c r="C119" s="1"/>
      <c r="L119" s="111"/>
    </row>
    <row r="120" spans="3:12" x14ac:dyDescent="0.25">
      <c r="C120" s="1"/>
      <c r="L120" s="111"/>
    </row>
    <row r="121" spans="3:12" x14ac:dyDescent="0.25">
      <c r="C121" s="1"/>
      <c r="L121" s="111"/>
    </row>
    <row r="122" spans="3:12" x14ac:dyDescent="0.25">
      <c r="C122" s="1"/>
      <c r="L122" s="111"/>
    </row>
    <row r="123" spans="3:12" x14ac:dyDescent="0.25">
      <c r="C123" s="1"/>
      <c r="L123" s="111"/>
    </row>
    <row r="124" spans="3:12" x14ac:dyDescent="0.25">
      <c r="C124" s="1"/>
      <c r="L124" s="111"/>
    </row>
    <row r="125" spans="3:12" x14ac:dyDescent="0.25">
      <c r="C125" s="1"/>
      <c r="L125" s="111"/>
    </row>
    <row r="126" spans="3:12" x14ac:dyDescent="0.25">
      <c r="C126" s="1"/>
      <c r="L126" s="111"/>
    </row>
    <row r="127" spans="3:12" x14ac:dyDescent="0.25">
      <c r="C127" s="1"/>
      <c r="L127" s="111"/>
    </row>
    <row r="128" spans="3:12" x14ac:dyDescent="0.25">
      <c r="C128" s="1"/>
      <c r="L128" s="111"/>
    </row>
    <row r="129" spans="3:12" x14ac:dyDescent="0.25">
      <c r="C129" s="1"/>
      <c r="L129" s="111"/>
    </row>
    <row r="130" spans="3:12" x14ac:dyDescent="0.25">
      <c r="C130" s="1"/>
      <c r="L130" s="111"/>
    </row>
    <row r="131" spans="3:12" x14ac:dyDescent="0.25">
      <c r="C131" s="1"/>
      <c r="L131" s="111"/>
    </row>
    <row r="132" spans="3:12" x14ac:dyDescent="0.25">
      <c r="C132" s="1"/>
      <c r="L132" s="111"/>
    </row>
    <row r="133" spans="3:12" x14ac:dyDescent="0.25">
      <c r="C133" s="1"/>
      <c r="L133" s="111"/>
    </row>
    <row r="134" spans="3:12" x14ac:dyDescent="0.25">
      <c r="C134" s="1"/>
      <c r="L134" s="111"/>
    </row>
    <row r="135" spans="3:12" x14ac:dyDescent="0.25">
      <c r="C135" s="1"/>
      <c r="L135" s="111"/>
    </row>
    <row r="136" spans="3:12" x14ac:dyDescent="0.25">
      <c r="C136" s="1"/>
      <c r="L136" s="111"/>
    </row>
  </sheetData>
  <mergeCells count="37">
    <mergeCell ref="D13:K13"/>
    <mergeCell ref="C3:L3"/>
    <mergeCell ref="C4:L4"/>
    <mergeCell ref="C5:L5"/>
    <mergeCell ref="D11:K11"/>
    <mergeCell ref="D12:K12"/>
    <mergeCell ref="D27:K27"/>
    <mergeCell ref="D14:K14"/>
    <mergeCell ref="D15:K15"/>
    <mergeCell ref="D16:K16"/>
    <mergeCell ref="D17:K17"/>
    <mergeCell ref="D18:K18"/>
    <mergeCell ref="D19:K19"/>
    <mergeCell ref="D21:K21"/>
    <mergeCell ref="D22:K22"/>
    <mergeCell ref="D23:K23"/>
    <mergeCell ref="D26:K26"/>
    <mergeCell ref="D25:K25"/>
    <mergeCell ref="D20:K20"/>
    <mergeCell ref="D28:K28"/>
    <mergeCell ref="D29:K29"/>
    <mergeCell ref="D30:K30"/>
    <mergeCell ref="D31:K31"/>
    <mergeCell ref="D32:K32"/>
    <mergeCell ref="D33:K33"/>
    <mergeCell ref="D34:K34"/>
    <mergeCell ref="D49:K49"/>
    <mergeCell ref="S46:Z46"/>
    <mergeCell ref="D50:K50"/>
    <mergeCell ref="D51:K51"/>
    <mergeCell ref="D42:K42"/>
    <mergeCell ref="D43:K43"/>
    <mergeCell ref="D44:K44"/>
    <mergeCell ref="D45:K45"/>
    <mergeCell ref="D46:K46"/>
    <mergeCell ref="D47:K47"/>
    <mergeCell ref="D48:K48"/>
  </mergeCells>
  <hyperlinks>
    <hyperlink ref="D13:H13" location="'Table 2'!A1" display="Sectoral Distribution of CIRPs as on September 30, 2020" xr:uid="{00000000-0004-0000-0100-000000000000}"/>
    <hyperlink ref="D14:H14" location="'Table 3'!A1" display="Initiation of Corporate Insolvency Resolution Process" xr:uid="{00000000-0004-0000-0100-000001000000}"/>
    <hyperlink ref="D21:F21" location="'Table 10'!A1" display="Details of Closed Liquidations " xr:uid="{00000000-0004-0000-0100-000007000000}"/>
    <hyperlink ref="D22:F22" location="'Table 11'!A1" display="Reasons for Liquidations" xr:uid="{00000000-0004-0000-0100-000008000000}"/>
    <hyperlink ref="D23:F23" location="'Table 12'!A1" display="Claims in Liquidation Process" xr:uid="{00000000-0004-0000-0100-000009000000}"/>
    <hyperlink ref="D26:F26" location="'Table 13'!A1" display="Twelve Large Accounts " xr:uid="{00000000-0004-0000-0100-00000A000000}"/>
    <hyperlink ref="D27:I27" location="'Table 14'!A1" display="Commencement of Voluntary Liquidations till September 30, 2020" xr:uid="{00000000-0004-0000-0100-00000B000000}"/>
    <hyperlink ref="D28:H28" location="'Table 15'!A1" display="Status of Voluntary Liquidations as on September 30, 2020" xr:uid="{00000000-0004-0000-0100-00000C000000}"/>
    <hyperlink ref="D29:G29" location="'Table 16 '!A1" display="Reasons for Voluntary Liquidations" xr:uid="{00000000-0004-0000-0100-00000D000000}"/>
    <hyperlink ref="D30:H30" location="'Table 17'!A1" display="Details of 739 Liquidations (excludes 8 withdrawals)" xr:uid="{00000000-0004-0000-0100-00000E000000}"/>
    <hyperlink ref="D31:G31" location="'Table 18'!A1" display="Realisations under Voluntary Liquidation" xr:uid="{00000000-0004-0000-0100-00000F000000}"/>
    <hyperlink ref="D32:I32" location="'Table 19'!A1" display="Average time for approval of Resolution Plans/Orders for Liquidation" xr:uid="{00000000-0004-0000-0100-000010000000}"/>
    <hyperlink ref="D33:I33" location="'Table 20'!A1" display="Corporate Liquidation Accounts as on September 30, 2020" xr:uid="{00000000-0004-0000-0100-000011000000}"/>
    <hyperlink ref="D37:H37" location="'Table 21'!A1" display="Registered IPs and AFAs as on September 30, 2020" xr:uid="{00000000-0004-0000-0100-000012000000}"/>
    <hyperlink ref="D38:H38" location="'Table 22'!A1" display="Registration and Cancellation of Registrations of IPs " xr:uid="{00000000-0004-0000-0100-000013000000}"/>
    <hyperlink ref="D40:G40" location="'Table 24'!A1" display="Age Profile of IPs as on September 30, 2020" xr:uid="{00000000-0004-0000-0100-000015000000}"/>
    <hyperlink ref="D13:I13" location="'Table 2'!A1" display="Sectoral Distribution of CIRPs as on December 31, 2020" xr:uid="{00000000-0004-0000-0100-00001C000000}"/>
    <hyperlink ref="D27:K27" location="'Table 16'!A1" display="Commencement of Voluntary Liquidations till June 30, 2022" xr:uid="{00000000-0004-0000-0100-000022000000}"/>
    <hyperlink ref="D28:K28" location="'Table 17'!A1" display="Status of Voluntary Liquidations as on June 30, 2022" xr:uid="{00000000-0004-0000-0100-000023000000}"/>
    <hyperlink ref="D30:K30" location="'Table 19'!A1" display="Details of 1285 Voluntary Liquidations" xr:uid="{00000000-0004-0000-0100-000024000000}"/>
    <hyperlink ref="D33:K33" location="'Table 22'!A1" display="Corporate Liquidation Accounts as on June 30, 2022" xr:uid="{00000000-0004-0000-0100-000025000000}"/>
    <hyperlink ref="D34:K34" location="'Table 23'!A1" display="Insolvency Resolution of Personal Guarantors " xr:uid="{00000000-0004-0000-0100-000026000000}"/>
    <hyperlink ref="D37:K37" location="'Table 25'!A1" display="Registered IPs and AFAs as on June 30, 2023" xr:uid="{00000000-0004-0000-0100-000027000000}"/>
    <hyperlink ref="D38:K38" location="'Table 26'!A1" display="Registration and Cancellation of Registrations of IPs " xr:uid="{00000000-0004-0000-0100-000028000000}"/>
    <hyperlink ref="D40:K40" location="'Table 28'!A1" display="Age Profile of IPs as on June 30, 2023" xr:uid="{00000000-0004-0000-0100-00002A000000}"/>
    <hyperlink ref="D26:K26" location="'Table 15'!A1" display="Details of Avoidance Applications and Disposal" xr:uid="{00000000-0004-0000-0100-000034000000}"/>
    <hyperlink ref="D29:K29" location="'Table 18'!A1" display="Reasons for Voluntary Liquidations" xr:uid="{00000000-0004-0000-0100-000035000000}"/>
    <hyperlink ref="D31:K31" location="'Table 20'!A1" display="Realisations under Voluntary Liquidation" xr:uid="{00000000-0004-0000-0100-000036000000}"/>
    <hyperlink ref="D32:K32" location="'Table 21'!A1" display="Average time for approval of Resolution Plans/Orders for Liquidation" xr:uid="{00000000-0004-0000-0100-000037000000}"/>
    <hyperlink ref="D12:G12" location="'Table 1'!A1" display="Corporate Insolvency Resolution Process" xr:uid="{00000000-0004-0000-0100-00003B000000}"/>
    <hyperlink ref="L13" location="'Table 2'!A1" display="3, 4, 5, 6" xr:uid="{00000000-0004-0000-0100-00003F000000}"/>
    <hyperlink ref="L14" location="'Table 3'!A1" display="'Table 3'!A1" xr:uid="{00000000-0004-0000-0100-000040000000}"/>
    <hyperlink ref="L17" location="'Table 6'!A1" display="'Table 6'!A1" xr:uid="{00000000-0004-0000-0100-000043000000}"/>
    <hyperlink ref="L18" location="'Table 7'!A1" display="9, 10" xr:uid="{00000000-0004-0000-0100-000044000000}"/>
    <hyperlink ref="L22" location="'Table 11'!A1" display="'Table 11'!A1" xr:uid="{00000000-0004-0000-0100-000046000000}"/>
    <hyperlink ref="L27" location="'Table 16'!A1" display="'Table 16'!A1" xr:uid="{00000000-0004-0000-0100-000048000000}"/>
    <hyperlink ref="L28" location="'Table 17'!A1" display="'Table 17'!A1" xr:uid="{00000000-0004-0000-0100-000049000000}"/>
    <hyperlink ref="L29" location="'Table 18'!A1" display="'Table 18'!A1" xr:uid="{00000000-0004-0000-0100-00004A000000}"/>
    <hyperlink ref="L12" location="'Table 1'!A1" display="1, 2" xr:uid="{00000000-0004-0000-0100-00004D000000}"/>
    <hyperlink ref="D15:J15" location="'Table 4'!A1" display="Outcome of CIRPs, initiated Stakeholder-wise, as on December 31, 2020" xr:uid="{00000000-0004-0000-0100-00001D000000}"/>
    <hyperlink ref="D15:I15" location="'Table 4'!A1" display="Outcome of CIRPs, initiated Stakeholder-wise, as on September 30, 2020" xr:uid="{00000000-0004-0000-0100-000002000000}"/>
    <hyperlink ref="D16:F16" location="'Table 8'!A1" display="CIRPs Yielding Resolution" xr:uid="{667BB2F1-27AB-449D-AAFB-61E2FE52E347}"/>
    <hyperlink ref="D17:F17" location="'Table 8'!A1" display="CIRPs Yielding Resolution" xr:uid="{278C742E-6A74-40DF-BE74-6BDDA7226AB2}"/>
    <hyperlink ref="D20:I20" location="'Table 7'!A1" display="CIRPs Ending with Orders for Liquidation till September 30, 2020" xr:uid="{8C323187-9420-418C-9774-ED296D037F8B}"/>
    <hyperlink ref="D20:K20" location="'Table 9'!A1" display="Details of Closed Liquidations" xr:uid="{09D8821C-39EA-43BC-9DB6-A74BC353F55C}"/>
    <hyperlink ref="D18:H18" location="'Table 6'!A1" display="Closure of CIRP by Withdrawal till September 30, 2020" xr:uid="{27E182F4-FDC4-40CC-BD55-CD0C188072D8}"/>
    <hyperlink ref="D18:K18" location="'Table 7'!A1" display="Closure of CIRP by Withdrawal till June 30, 2022" xr:uid="{893CB588-8F4F-49E6-9D42-F11920E4CCE9}"/>
    <hyperlink ref="D19:H19" location="'Table 9'!A1" display="Status of Liquidation Processes as on September 30, 2020" xr:uid="{C4C8723E-F65B-48FF-9E2F-70756D94531B}"/>
    <hyperlink ref="D19:K19" location="'Table 8'!A1" display="Status of Ongoing Liquidations as on June 30, 2022" xr:uid="{A0F0ED07-30DD-4534-950E-FCA5A326B992}"/>
    <hyperlink ref="D12:K12" location="'Table 1'!A1" display="Corporate Insolvency Resolution Process" xr:uid="{C9EC63EF-EF14-48C3-9FD4-2AC49329C66D}"/>
    <hyperlink ref="D13:K13" location="'Table 2'!A1" display="Sectoral Distribution of CIRPs as on June 30, 2022" xr:uid="{4FB9FB38-2ABC-48EC-8C98-63B1072838CB}"/>
    <hyperlink ref="D14:K14" location="'Table 3'!A1" display="Initiation of Corporate Insolvency Resolution Process" xr:uid="{A39CF55A-17D0-4314-8977-0E08B78C0C51}"/>
    <hyperlink ref="D15:K15" location="'Table 4'!A1" display="Outcome of CIRPs, initiated Stakeholder-wise, as on June 30, 2022" xr:uid="{25FA2136-24CF-4C2A-8041-9575EBC07442}"/>
    <hyperlink ref="D16:K16" location="'Table 5'!A1" display="CIRPs Yielding Resolution Plans" xr:uid="{A6E03624-82BE-4371-ADD9-BE99E5641987}"/>
    <hyperlink ref="D17:K17" location="'Table 6'!A1" display="CIRPs Yielded Resolutions: State of CD at the commencement of CIRP" xr:uid="{5E0EC485-3509-47DC-9F40-92816A39C987}"/>
    <hyperlink ref="D21:K21" location="'Table 10'!A1" display="CIRPs Ending with Orders for Liquidation till June 30, 2022" xr:uid="{95B6847C-3E35-4EBD-B7D0-33F2D8762478}"/>
    <hyperlink ref="D22:K22" location="'Table 11'!A1" display="Reasons for Liquidations" xr:uid="{F64D0FD3-C432-4E78-80A6-0694FCB4DA41}"/>
    <hyperlink ref="D23:K23" location="'Table 12'!A1" display="Claims in Liquidation Process" xr:uid="{53476FE6-0953-43A8-9BC6-E3D6B42B0DEF}"/>
    <hyperlink ref="D24" location="'Table 13'!A1" display="Status of ongoing CIRPs as on June 30, 2022" xr:uid="{0E77E677-E2C6-431F-AA58-B198BAF7B5E2}"/>
    <hyperlink ref="D25:K25" location="'Table 14'!A1" display="Twelve Large Accounts" xr:uid="{430D1CCC-8CF2-47F4-B74D-75817B4CF3EB}"/>
    <hyperlink ref="D35" location="'Table 24'!A1" display="Status of filed applications for initiation of insolvency resolution process of personal guarantors" xr:uid="{50C67939-FF4A-436B-A425-AB3542E30DF2}"/>
    <hyperlink ref="L19" location="'Table 8'!A1" display="'Table 8'!A1" xr:uid="{6BF8C04A-50CF-4FA1-AC36-BF8D4F996674}"/>
    <hyperlink ref="L21" location="'Table 10'!A1" display="'Table 10'!A1" xr:uid="{190A7CE0-65AF-44DE-B896-5F3EC0156E88}"/>
    <hyperlink ref="L24" location="'Table 13'!A1" display="'Table 13'!A1" xr:uid="{5A83B4A7-01BE-4FF0-8972-08C6BFCA2D73}"/>
    <hyperlink ref="D50:K50" location="'Table 39'!A1" display="Age profile of RVs as on March 31, 2023" xr:uid="{9C6E96FB-1C1C-4FB3-8334-2BE205F4A303}"/>
    <hyperlink ref="D49" location="'Table 38'!A1" display="Region Wise Registered Valuers as on March 31, 2023" xr:uid="{9E921C7B-BCAA-4D03-8727-D6B1BF7B0900}"/>
    <hyperlink ref="D48" location="'Table 37'!A1" display="Registration of RVs till March 31, 2023" xr:uid="{AFD950B0-FCCA-4293-9A4B-9D7A70F7858A}"/>
    <hyperlink ref="D47" location="'Table 36'!A1" display="Registered Valuers (Entities) as on March 31, 2023" xr:uid="{555FCF5B-6F6A-4274-8467-F26A0780D292}"/>
    <hyperlink ref="D46" location="'Table 35'!A1" display="Registered Valuers as on March 31, 2023" xr:uid="{B366F289-42FE-4046-B153-FEDA5EBD3048}"/>
    <hyperlink ref="D45" location="'Table 34'!A1" display="Details of information with NeSL" xr:uid="{9839AA58-2A18-4D34-8FAE-D27DEED3744E}"/>
    <hyperlink ref="L45" location="'Table 34'!A1" display="'Table 34'!A1" xr:uid="{B09713E9-A676-4D84-B7D8-DF73A807234A}"/>
    <hyperlink ref="D44" location="'Table 33'!A1" display="CPE hours earned by the IPs" xr:uid="{4DC4B569-2FF5-41BC-82E8-AA6B1F89BD28}"/>
    <hyperlink ref="D43" location="'Table 32'!A1" display="Activities by IPAs" xr:uid="{DCCB8562-AD6F-49B7-81E5-BBA49785F625}"/>
    <hyperlink ref="D42" location="'Table 31'!A1" display="IPEs as on March 31, 2023" xr:uid="{35057C0F-A1DE-45DF-AD5E-7937C73DCE9E}"/>
    <hyperlink ref="D39:K39" location="'Table 27'!A1" display="Distribution of IPs as per their Eligibility as on June 30, 2023" xr:uid="{EB5F8234-47AD-456D-9730-BC6FB6006934}"/>
    <hyperlink ref="D41" location="'Table 30'!A1" display="Replacement of IRP with RP as on September 30, 2023" xr:uid="{031B5DBB-6A6B-43AA-80DE-2ADDB1CC4E0F}"/>
    <hyperlink ref="L41" location="'Table 30'!A1" display="'Table 30'!A1" xr:uid="{42DD0069-1AD7-4328-B90E-CA0DF079F7E9}"/>
    <hyperlink ref="D36" location="'Table 25'!A1" display="PIRPs Yielding Approval of Repayment Plan   " xr:uid="{E288297A-8C9D-4755-A9B2-F0B5A441206A}"/>
    <hyperlink ref="D37" location="'Table 26'!A1" display="Registered IPs and AFAs as on September 30, 2023" xr:uid="{84217EFC-7D87-4571-8574-C1B566FACF4C}"/>
    <hyperlink ref="D38" location="'Table 27'!A1" display="Registration and Cancellation of Registrations of IPs " xr:uid="{3B3D9E9C-32B4-4912-B49A-BF7CB5BCC41E}"/>
    <hyperlink ref="D39" location="'Table 28'!A1" display="Distribution of IPs as per their Eligibility as on September 30, 2023" xr:uid="{BD347876-0066-4498-B8B2-7B022A20AA80}"/>
    <hyperlink ref="D40" location="'Table 29'!A1" display="Age Profile of IPs as on September 30, 2023" xr:uid="{2F601EF5-E5C6-4506-A84B-076BD1A7F969}"/>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S10"/>
  <sheetViews>
    <sheetView showGridLines="0" workbookViewId="0"/>
  </sheetViews>
  <sheetFormatPr defaultRowHeight="15" x14ac:dyDescent="0.25"/>
  <cols>
    <col min="1" max="1" width="2.140625" customWidth="1"/>
    <col min="10" max="10" width="3.85546875" customWidth="1"/>
    <col min="11" max="11" width="1.85546875" customWidth="1"/>
    <col min="12" max="12" width="1.85546875" style="50" customWidth="1"/>
    <col min="13" max="13" width="1.85546875" customWidth="1"/>
    <col min="15" max="15" width="39.42578125" style="19" customWidth="1"/>
    <col min="16" max="16" width="15.140625" customWidth="1"/>
    <col min="17" max="17" width="4" bestFit="1" customWidth="1"/>
    <col min="18" max="19" width="6.5703125" customWidth="1"/>
  </cols>
  <sheetData>
    <row r="2" spans="2:19" ht="15.75" customHeight="1" x14ac:dyDescent="0.25">
      <c r="B2" s="383"/>
      <c r="C2" s="383"/>
      <c r="D2" s="383"/>
      <c r="E2" s="383"/>
      <c r="F2" s="383"/>
      <c r="G2" s="383"/>
      <c r="H2" s="383"/>
      <c r="I2" s="383"/>
      <c r="J2" s="383"/>
      <c r="N2" s="458" t="s">
        <v>415</v>
      </c>
      <c r="O2" s="458"/>
      <c r="P2" s="458"/>
      <c r="R2" s="438" t="s">
        <v>341</v>
      </c>
      <c r="S2" s="438"/>
    </row>
    <row r="3" spans="2:19" x14ac:dyDescent="0.25">
      <c r="N3" s="27"/>
      <c r="O3" s="24"/>
      <c r="P3" s="2"/>
      <c r="R3" s="438"/>
      <c r="S3" s="438"/>
    </row>
    <row r="4" spans="2:19" ht="25.5" x14ac:dyDescent="0.25">
      <c r="N4" s="23" t="s">
        <v>89</v>
      </c>
      <c r="O4" s="23" t="s">
        <v>150</v>
      </c>
      <c r="P4" s="23" t="s">
        <v>151</v>
      </c>
    </row>
    <row r="5" spans="2:19" x14ac:dyDescent="0.25">
      <c r="N5" s="10">
        <v>1</v>
      </c>
      <c r="O5" s="55" t="s">
        <v>152</v>
      </c>
      <c r="P5" s="41">
        <v>1076</v>
      </c>
    </row>
    <row r="6" spans="2:19" x14ac:dyDescent="0.25">
      <c r="N6" s="10">
        <v>2</v>
      </c>
      <c r="O6" s="55" t="s">
        <v>153</v>
      </c>
      <c r="P6" s="41">
        <v>258</v>
      </c>
    </row>
    <row r="7" spans="2:19" x14ac:dyDescent="0.25">
      <c r="N7" s="10">
        <v>3</v>
      </c>
      <c r="O7" s="55" t="s">
        <v>154</v>
      </c>
      <c r="P7" s="41">
        <v>37</v>
      </c>
    </row>
    <row r="8" spans="2:19" ht="25.5" x14ac:dyDescent="0.25">
      <c r="N8" s="28">
        <v>4</v>
      </c>
      <c r="O8" s="55" t="s">
        <v>155</v>
      </c>
      <c r="P8" s="41">
        <v>48</v>
      </c>
    </row>
    <row r="9" spans="2:19" x14ac:dyDescent="0.25">
      <c r="N9" s="10">
        <v>5</v>
      </c>
      <c r="O9" s="55" t="s">
        <v>156</v>
      </c>
      <c r="P9" s="41">
        <v>152</v>
      </c>
    </row>
    <row r="10" spans="2:19" x14ac:dyDescent="0.25">
      <c r="N10" s="475" t="s">
        <v>20</v>
      </c>
      <c r="O10" s="476"/>
      <c r="P10" s="98">
        <v>1571</v>
      </c>
    </row>
  </sheetData>
  <mergeCells count="4">
    <mergeCell ref="N2:P2"/>
    <mergeCell ref="N10:O10"/>
    <mergeCell ref="B2:J2"/>
    <mergeCell ref="R2:S3"/>
  </mergeCells>
  <hyperlinks>
    <hyperlink ref="R2:S3" location="'Table of Contents'!A1" display="Go To Table Of Contents" xr:uid="{00000000-0004-0000-12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K12"/>
  <sheetViews>
    <sheetView showGridLines="0" workbookViewId="0">
      <selection activeCell="J2" sqref="J2:K3"/>
    </sheetView>
  </sheetViews>
  <sheetFormatPr defaultRowHeight="15" x14ac:dyDescent="0.25"/>
  <cols>
    <col min="1" max="1" width="1.85546875" customWidth="1"/>
    <col min="2" max="2" width="47" style="19" customWidth="1"/>
    <col min="3" max="3" width="14.5703125" customWidth="1"/>
    <col min="4" max="4" width="15.5703125" customWidth="1"/>
    <col min="5" max="5" width="11" customWidth="1"/>
    <col min="6" max="6" width="13" customWidth="1"/>
    <col min="7" max="7" width="12.7109375" customWidth="1"/>
    <col min="8" max="8" width="10.5703125" customWidth="1"/>
    <col min="9" max="9" width="3.42578125" customWidth="1"/>
    <col min="10" max="11" width="6.42578125" customWidth="1"/>
  </cols>
  <sheetData>
    <row r="1" spans="2:11" ht="11.25" customHeight="1" x14ac:dyDescent="0.25"/>
    <row r="2" spans="2:11" ht="15" customHeight="1" x14ac:dyDescent="0.25">
      <c r="B2" s="428" t="s">
        <v>677</v>
      </c>
      <c r="C2" s="428"/>
      <c r="D2" s="428"/>
      <c r="E2" s="428"/>
      <c r="F2" s="428"/>
      <c r="G2" s="428"/>
      <c r="H2" s="428"/>
      <c r="J2" s="438" t="s">
        <v>341</v>
      </c>
      <c r="K2" s="438"/>
    </row>
    <row r="3" spans="2:11" ht="15" customHeight="1" x14ac:dyDescent="0.25">
      <c r="B3" s="434" t="s">
        <v>109</v>
      </c>
      <c r="C3" s="434"/>
      <c r="D3" s="434"/>
      <c r="E3" s="434"/>
      <c r="F3" s="434"/>
      <c r="G3" s="434"/>
      <c r="H3" s="434"/>
      <c r="J3" s="438"/>
      <c r="K3" s="438"/>
    </row>
    <row r="4" spans="2:11" ht="25.5" x14ac:dyDescent="0.25">
      <c r="B4" s="23" t="s">
        <v>157</v>
      </c>
      <c r="C4" s="23" t="s">
        <v>146</v>
      </c>
      <c r="D4" s="23" t="s">
        <v>448</v>
      </c>
      <c r="E4" s="23" t="s">
        <v>158</v>
      </c>
      <c r="F4" s="23" t="s">
        <v>159</v>
      </c>
      <c r="G4" s="23" t="s">
        <v>160</v>
      </c>
      <c r="H4" s="23" t="s">
        <v>161</v>
      </c>
    </row>
    <row r="5" spans="2:11" ht="20.25" customHeight="1" x14ac:dyDescent="0.25">
      <c r="B5" s="55" t="s">
        <v>447</v>
      </c>
      <c r="C5" s="41">
        <v>1179</v>
      </c>
      <c r="D5" s="86">
        <v>6426</v>
      </c>
      <c r="E5" s="86">
        <v>8482</v>
      </c>
      <c r="F5" s="86">
        <v>121</v>
      </c>
      <c r="G5" s="86">
        <v>121</v>
      </c>
      <c r="H5" s="86">
        <v>8137</v>
      </c>
    </row>
    <row r="6" spans="2:11" ht="18" customHeight="1" x14ac:dyDescent="0.25">
      <c r="B6" s="55" t="s">
        <v>162</v>
      </c>
      <c r="C6" s="86">
        <v>470</v>
      </c>
      <c r="D6" s="86">
        <v>5615</v>
      </c>
      <c r="E6" s="86" t="s">
        <v>676</v>
      </c>
      <c r="F6" s="449" t="s">
        <v>475</v>
      </c>
      <c r="G6" s="449"/>
      <c r="H6" s="449"/>
    </row>
    <row r="7" spans="2:11" s="43" customFormat="1" ht="18.75" customHeight="1" x14ac:dyDescent="0.25">
      <c r="B7" s="96" t="s">
        <v>13</v>
      </c>
      <c r="C7" s="97">
        <v>1649</v>
      </c>
      <c r="D7" s="351">
        <v>12041</v>
      </c>
      <c r="E7" s="351">
        <v>11758</v>
      </c>
      <c r="F7" s="479" t="s">
        <v>475</v>
      </c>
      <c r="G7" s="480"/>
      <c r="H7" s="481"/>
    </row>
    <row r="8" spans="2:11" ht="74.25" customHeight="1" x14ac:dyDescent="0.25">
      <c r="B8" s="432" t="s">
        <v>678</v>
      </c>
      <c r="C8" s="432"/>
      <c r="D8" s="432"/>
      <c r="E8" s="432"/>
      <c r="F8" s="432"/>
      <c r="G8" s="432"/>
      <c r="H8" s="432"/>
    </row>
    <row r="9" spans="2:11" ht="14.25" customHeight="1" x14ac:dyDescent="0.25">
      <c r="B9" s="429"/>
      <c r="C9" s="429"/>
      <c r="D9" s="429"/>
      <c r="E9" s="429"/>
      <c r="F9" s="429"/>
      <c r="G9" s="429"/>
      <c r="H9" s="429"/>
    </row>
    <row r="10" spans="2:11" ht="13.5" customHeight="1" x14ac:dyDescent="0.25">
      <c r="B10" s="429"/>
      <c r="C10" s="429"/>
      <c r="D10" s="429"/>
      <c r="E10" s="429"/>
      <c r="F10" s="429"/>
      <c r="G10" s="429"/>
      <c r="H10" s="429"/>
    </row>
    <row r="11" spans="2:11" ht="15.75" customHeight="1" x14ac:dyDescent="0.25">
      <c r="B11" s="477"/>
      <c r="C11" s="478"/>
      <c r="D11" s="478"/>
      <c r="E11" s="478"/>
      <c r="F11" s="478"/>
      <c r="G11" s="478"/>
      <c r="H11" s="478"/>
    </row>
    <row r="12" spans="2:11" x14ac:dyDescent="0.25">
      <c r="B12" s="477"/>
      <c r="C12" s="478"/>
      <c r="D12" s="478"/>
      <c r="E12" s="478"/>
      <c r="F12" s="478"/>
      <c r="G12" s="478"/>
      <c r="H12" s="478"/>
    </row>
  </sheetData>
  <mergeCells count="10">
    <mergeCell ref="B12:H12"/>
    <mergeCell ref="J2:K3"/>
    <mergeCell ref="B9:H9"/>
    <mergeCell ref="B11:H11"/>
    <mergeCell ref="B10:H10"/>
    <mergeCell ref="B2:H2"/>
    <mergeCell ref="B3:H3"/>
    <mergeCell ref="B8:H8"/>
    <mergeCell ref="F6:H6"/>
    <mergeCell ref="F7:H7"/>
  </mergeCells>
  <hyperlinks>
    <hyperlink ref="J2:K3" location="'Table of Contents'!A1" display="Go To Table Of Contents" xr:uid="{00000000-0004-0000-1300-000000000000}"/>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M87"/>
  <sheetViews>
    <sheetView showGridLines="0" workbookViewId="0">
      <selection activeCell="L3" sqref="L3:M4"/>
    </sheetView>
  </sheetViews>
  <sheetFormatPr defaultRowHeight="15" x14ac:dyDescent="0.25"/>
  <cols>
    <col min="1" max="1" width="1.85546875" customWidth="1"/>
    <col min="3" max="3" width="44.42578125" style="19" customWidth="1"/>
    <col min="4" max="4" width="17" customWidth="1"/>
    <col min="5" max="5" width="11.7109375" customWidth="1"/>
    <col min="6" max="6" width="12.85546875" customWidth="1"/>
    <col min="7" max="7" width="13.140625" customWidth="1"/>
    <col min="8" max="8" width="16.140625" customWidth="1"/>
    <col min="9" max="9" width="11" customWidth="1"/>
    <col min="10" max="10" width="11.42578125" customWidth="1"/>
    <col min="11" max="11" width="3.5703125" customWidth="1"/>
    <col min="12" max="13" width="6.85546875" customWidth="1"/>
  </cols>
  <sheetData>
    <row r="1" spans="2:13" ht="12" customHeight="1" x14ac:dyDescent="0.25"/>
    <row r="2" spans="2:13" ht="15.75" x14ac:dyDescent="0.25">
      <c r="B2" s="482" t="s">
        <v>416</v>
      </c>
      <c r="C2" s="482"/>
      <c r="D2" s="482"/>
      <c r="E2" s="482"/>
      <c r="F2" s="482"/>
      <c r="G2" s="482"/>
      <c r="H2" s="482"/>
      <c r="I2" s="482"/>
      <c r="J2" s="482"/>
    </row>
    <row r="3" spans="2:13" ht="15" customHeight="1" x14ac:dyDescent="0.25">
      <c r="B3" s="483" t="s">
        <v>109</v>
      </c>
      <c r="C3" s="483"/>
      <c r="D3" s="483"/>
      <c r="E3" s="483"/>
      <c r="F3" s="483"/>
      <c r="G3" s="483"/>
      <c r="H3" s="483"/>
      <c r="I3" s="483"/>
      <c r="J3" s="483"/>
      <c r="L3" s="377" t="s">
        <v>341</v>
      </c>
      <c r="M3" s="377"/>
    </row>
    <row r="4" spans="2:13" ht="25.5" x14ac:dyDescent="0.25">
      <c r="B4" s="23" t="s">
        <v>89</v>
      </c>
      <c r="C4" s="23" t="s">
        <v>163</v>
      </c>
      <c r="D4" s="23" t="s">
        <v>164</v>
      </c>
      <c r="E4" s="23" t="s">
        <v>165</v>
      </c>
      <c r="F4" s="23" t="s">
        <v>166</v>
      </c>
      <c r="G4" s="23" t="s">
        <v>167</v>
      </c>
      <c r="H4" s="23" t="s">
        <v>168</v>
      </c>
      <c r="I4" s="23" t="s">
        <v>169</v>
      </c>
      <c r="J4" s="23" t="s">
        <v>161</v>
      </c>
      <c r="L4" s="377"/>
      <c r="M4" s="377"/>
    </row>
    <row r="5" spans="2:13" ht="15" customHeight="1" x14ac:dyDescent="0.25">
      <c r="B5" s="484" t="s">
        <v>680</v>
      </c>
      <c r="C5" s="484"/>
      <c r="D5" s="484"/>
      <c r="E5" s="484"/>
      <c r="F5" s="484"/>
      <c r="G5" s="484"/>
      <c r="H5" s="484"/>
      <c r="I5" s="484"/>
      <c r="J5" s="484"/>
    </row>
    <row r="6" spans="2:13" x14ac:dyDescent="0.25">
      <c r="B6" s="154">
        <v>1</v>
      </c>
      <c r="C6" s="155" t="s">
        <v>681</v>
      </c>
      <c r="D6" s="273">
        <v>44172</v>
      </c>
      <c r="E6" s="271">
        <v>44917</v>
      </c>
      <c r="F6" s="156">
        <v>0.02</v>
      </c>
      <c r="G6" s="156">
        <v>0.02</v>
      </c>
      <c r="H6" s="156">
        <v>0.02</v>
      </c>
      <c r="I6" s="156">
        <v>0.01</v>
      </c>
      <c r="J6" s="123" t="s">
        <v>476</v>
      </c>
    </row>
    <row r="7" spans="2:13" x14ac:dyDescent="0.25">
      <c r="B7" s="89">
        <v>2</v>
      </c>
      <c r="C7" s="79" t="s">
        <v>682</v>
      </c>
      <c r="D7" s="274">
        <v>44531</v>
      </c>
      <c r="E7" s="272">
        <v>45005</v>
      </c>
      <c r="F7" s="243">
        <v>0.2</v>
      </c>
      <c r="G7" s="57" t="s">
        <v>476</v>
      </c>
      <c r="H7" s="57" t="s">
        <v>476</v>
      </c>
      <c r="I7" s="57">
        <v>0.02</v>
      </c>
      <c r="J7" s="41">
        <v>0.18</v>
      </c>
    </row>
    <row r="8" spans="2:13" x14ac:dyDescent="0.25">
      <c r="B8" s="89">
        <v>3</v>
      </c>
      <c r="C8" s="79" t="s">
        <v>683</v>
      </c>
      <c r="D8" s="274">
        <v>43515</v>
      </c>
      <c r="E8" s="272">
        <v>45029</v>
      </c>
      <c r="F8" s="57">
        <v>0.92</v>
      </c>
      <c r="G8" s="57">
        <v>0.02</v>
      </c>
      <c r="H8" s="57">
        <v>0.02</v>
      </c>
      <c r="I8" s="57">
        <v>0.17</v>
      </c>
      <c r="J8" s="41">
        <v>0.72</v>
      </c>
    </row>
    <row r="9" spans="2:13" x14ac:dyDescent="0.25">
      <c r="B9" s="89">
        <v>4</v>
      </c>
      <c r="C9" s="79" t="s">
        <v>684</v>
      </c>
      <c r="D9" s="274">
        <v>43531</v>
      </c>
      <c r="E9" s="272">
        <v>45105</v>
      </c>
      <c r="F9" s="57">
        <v>3.72</v>
      </c>
      <c r="G9" s="243">
        <v>0.65</v>
      </c>
      <c r="H9" s="243">
        <v>0.65</v>
      </c>
      <c r="I9" s="57">
        <v>1.1100000000000001</v>
      </c>
      <c r="J9" s="41">
        <v>1.95</v>
      </c>
    </row>
    <row r="10" spans="2:13" x14ac:dyDescent="0.25">
      <c r="B10" s="89">
        <v>5</v>
      </c>
      <c r="C10" s="79" t="s">
        <v>685</v>
      </c>
      <c r="D10" s="274">
        <v>44463</v>
      </c>
      <c r="E10" s="272">
        <v>45105</v>
      </c>
      <c r="F10" s="57">
        <v>0.55000000000000004</v>
      </c>
      <c r="G10" s="57" t="s">
        <v>476</v>
      </c>
      <c r="H10" s="57" t="s">
        <v>476</v>
      </c>
      <c r="I10" s="57">
        <v>0.23</v>
      </c>
      <c r="J10" s="41">
        <v>0.32</v>
      </c>
    </row>
    <row r="11" spans="2:13" x14ac:dyDescent="0.25">
      <c r="B11" s="89">
        <v>6</v>
      </c>
      <c r="C11" s="79" t="s">
        <v>686</v>
      </c>
      <c r="D11" s="274">
        <v>44522</v>
      </c>
      <c r="E11" s="272">
        <v>45105</v>
      </c>
      <c r="F11" s="243">
        <v>1.07</v>
      </c>
      <c r="G11" s="57">
        <v>0.01</v>
      </c>
      <c r="H11" s="57">
        <v>0.01</v>
      </c>
      <c r="I11" s="57">
        <v>0.06</v>
      </c>
      <c r="J11" s="250">
        <v>1</v>
      </c>
    </row>
    <row r="12" spans="2:13" x14ac:dyDescent="0.25">
      <c r="B12" s="89">
        <v>7</v>
      </c>
      <c r="C12" s="79" t="s">
        <v>687</v>
      </c>
      <c r="D12" s="274">
        <v>44713</v>
      </c>
      <c r="E12" s="272">
        <v>45105</v>
      </c>
      <c r="F12" s="243">
        <v>0.94</v>
      </c>
      <c r="G12" s="57" t="s">
        <v>476</v>
      </c>
      <c r="H12" s="57" t="s">
        <v>476</v>
      </c>
      <c r="I12" s="57">
        <v>0.06</v>
      </c>
      <c r="J12" s="41">
        <v>0.88</v>
      </c>
    </row>
    <row r="13" spans="2:13" ht="15" customHeight="1" x14ac:dyDescent="0.25">
      <c r="B13" s="436" t="s">
        <v>611</v>
      </c>
      <c r="C13" s="436"/>
      <c r="D13" s="436"/>
      <c r="E13" s="436"/>
      <c r="F13" s="436"/>
      <c r="G13" s="436"/>
      <c r="H13" s="436"/>
      <c r="I13" s="436"/>
      <c r="J13" s="436"/>
    </row>
    <row r="14" spans="2:13" x14ac:dyDescent="0.25">
      <c r="B14" s="89">
        <v>1</v>
      </c>
      <c r="C14" s="79" t="s">
        <v>688</v>
      </c>
      <c r="D14" s="272">
        <v>43578</v>
      </c>
      <c r="E14" s="272">
        <v>45110</v>
      </c>
      <c r="F14" s="243">
        <v>0.19</v>
      </c>
      <c r="G14" s="57">
        <v>0.04</v>
      </c>
      <c r="H14" s="57">
        <v>0.04</v>
      </c>
      <c r="I14" s="243">
        <v>0.06</v>
      </c>
      <c r="J14" s="41">
        <v>0.09</v>
      </c>
    </row>
    <row r="15" spans="2:13" x14ac:dyDescent="0.25">
      <c r="B15" s="89">
        <v>2</v>
      </c>
      <c r="C15" s="79" t="s">
        <v>689</v>
      </c>
      <c r="D15" s="274">
        <v>44197</v>
      </c>
      <c r="E15" s="272">
        <v>45111</v>
      </c>
      <c r="F15" s="57">
        <v>0.93</v>
      </c>
      <c r="G15" s="57" t="s">
        <v>476</v>
      </c>
      <c r="H15" s="57" t="s">
        <v>476</v>
      </c>
      <c r="I15" s="57">
        <v>0.02</v>
      </c>
      <c r="J15" s="41">
        <v>0.91</v>
      </c>
    </row>
    <row r="16" spans="2:13" x14ac:dyDescent="0.25">
      <c r="B16" s="89">
        <v>3</v>
      </c>
      <c r="C16" s="79" t="s">
        <v>690</v>
      </c>
      <c r="D16" s="274">
        <v>44468</v>
      </c>
      <c r="E16" s="272">
        <v>45111</v>
      </c>
      <c r="F16" s="57">
        <v>0.97</v>
      </c>
      <c r="G16" s="57">
        <v>0.09</v>
      </c>
      <c r="H16" s="57">
        <v>0.09</v>
      </c>
      <c r="I16" s="57">
        <v>0.01</v>
      </c>
      <c r="J16" s="250">
        <v>0.87</v>
      </c>
    </row>
    <row r="17" spans="2:10" x14ac:dyDescent="0.25">
      <c r="B17" s="89">
        <v>4</v>
      </c>
      <c r="C17" s="79" t="s">
        <v>691</v>
      </c>
      <c r="D17" s="274">
        <v>44279</v>
      </c>
      <c r="E17" s="272">
        <v>45111</v>
      </c>
      <c r="F17" s="57">
        <v>18.98</v>
      </c>
      <c r="G17" s="57">
        <v>3.77</v>
      </c>
      <c r="H17" s="57">
        <v>3.77</v>
      </c>
      <c r="I17" s="57">
        <v>0.15</v>
      </c>
      <c r="J17" s="41">
        <v>15.06</v>
      </c>
    </row>
    <row r="18" spans="2:10" x14ac:dyDescent="0.25">
      <c r="B18" s="89">
        <v>5</v>
      </c>
      <c r="C18" s="79" t="s">
        <v>692</v>
      </c>
      <c r="D18" s="274">
        <v>44104</v>
      </c>
      <c r="E18" s="272">
        <v>45112</v>
      </c>
      <c r="F18" s="57">
        <v>0</v>
      </c>
      <c r="G18" s="57" t="s">
        <v>476</v>
      </c>
      <c r="H18" s="57" t="s">
        <v>476</v>
      </c>
      <c r="I18" s="57">
        <v>0</v>
      </c>
      <c r="J18" s="41" t="s">
        <v>476</v>
      </c>
    </row>
    <row r="19" spans="2:10" x14ac:dyDescent="0.25">
      <c r="B19" s="89">
        <v>6</v>
      </c>
      <c r="C19" s="79" t="s">
        <v>693</v>
      </c>
      <c r="D19" s="274">
        <v>44830</v>
      </c>
      <c r="E19" s="272">
        <v>45112</v>
      </c>
      <c r="F19" s="57">
        <v>1.03</v>
      </c>
      <c r="G19" s="57">
        <v>0.01</v>
      </c>
      <c r="H19" s="57">
        <v>0.01</v>
      </c>
      <c r="I19" s="57">
        <v>0.05</v>
      </c>
      <c r="J19" s="41">
        <v>0.97</v>
      </c>
    </row>
    <row r="20" spans="2:10" x14ac:dyDescent="0.25">
      <c r="B20" s="89">
        <v>7</v>
      </c>
      <c r="C20" s="79" t="s">
        <v>694</v>
      </c>
      <c r="D20" s="274">
        <v>43489</v>
      </c>
      <c r="E20" s="272">
        <v>45113</v>
      </c>
      <c r="F20" s="57">
        <v>29.99</v>
      </c>
      <c r="G20" s="57" t="s">
        <v>476</v>
      </c>
      <c r="H20" s="57" t="s">
        <v>476</v>
      </c>
      <c r="I20" s="243">
        <v>3.97</v>
      </c>
      <c r="J20" s="41">
        <v>26.02</v>
      </c>
    </row>
    <row r="21" spans="2:10" x14ac:dyDescent="0.25">
      <c r="B21" s="89">
        <v>8</v>
      </c>
      <c r="C21" s="79" t="s">
        <v>695</v>
      </c>
      <c r="D21" s="274">
        <v>44291</v>
      </c>
      <c r="E21" s="272">
        <v>45113</v>
      </c>
      <c r="F21" s="243">
        <v>0.72</v>
      </c>
      <c r="G21" s="57" t="s">
        <v>476</v>
      </c>
      <c r="H21" s="57" t="s">
        <v>476</v>
      </c>
      <c r="I21" s="57">
        <v>0</v>
      </c>
      <c r="J21" s="249">
        <v>0.72</v>
      </c>
    </row>
    <row r="22" spans="2:10" x14ac:dyDescent="0.25">
      <c r="B22" s="89">
        <v>9</v>
      </c>
      <c r="C22" s="79" t="s">
        <v>696</v>
      </c>
      <c r="D22" s="274">
        <v>44618</v>
      </c>
      <c r="E22" s="272">
        <v>45118</v>
      </c>
      <c r="F22" s="57">
        <v>0.04</v>
      </c>
      <c r="G22" s="57" t="s">
        <v>476</v>
      </c>
      <c r="H22" s="57" t="s">
        <v>476</v>
      </c>
      <c r="I22" s="57">
        <v>0.02</v>
      </c>
      <c r="J22" s="41">
        <v>0.01</v>
      </c>
    </row>
    <row r="23" spans="2:10" x14ac:dyDescent="0.25">
      <c r="B23" s="89">
        <v>10</v>
      </c>
      <c r="C23" s="79" t="s">
        <v>697</v>
      </c>
      <c r="D23" s="274">
        <v>44809</v>
      </c>
      <c r="E23" s="272">
        <v>45124</v>
      </c>
      <c r="F23" s="243">
        <v>1.42</v>
      </c>
      <c r="G23" s="57" t="s">
        <v>476</v>
      </c>
      <c r="H23" s="57" t="s">
        <v>476</v>
      </c>
      <c r="I23" s="57">
        <v>0.16</v>
      </c>
      <c r="J23" s="41">
        <v>1.25</v>
      </c>
    </row>
    <row r="24" spans="2:10" x14ac:dyDescent="0.25">
      <c r="B24" s="89">
        <v>11</v>
      </c>
      <c r="C24" s="79" t="s">
        <v>698</v>
      </c>
      <c r="D24" s="274">
        <v>44104</v>
      </c>
      <c r="E24" s="272">
        <v>45126</v>
      </c>
      <c r="F24" s="57">
        <v>0.28999999999999998</v>
      </c>
      <c r="G24" s="57" t="s">
        <v>476</v>
      </c>
      <c r="H24" s="57" t="s">
        <v>476</v>
      </c>
      <c r="I24" s="57">
        <v>0.17</v>
      </c>
      <c r="J24" s="250">
        <v>0.12</v>
      </c>
    </row>
    <row r="25" spans="2:10" x14ac:dyDescent="0.25">
      <c r="B25" s="89">
        <v>12</v>
      </c>
      <c r="C25" s="79" t="s">
        <v>699</v>
      </c>
      <c r="D25" s="274">
        <v>44246</v>
      </c>
      <c r="E25" s="272">
        <v>45126</v>
      </c>
      <c r="F25" s="57">
        <v>1.27</v>
      </c>
      <c r="G25" s="57">
        <v>0.53</v>
      </c>
      <c r="H25" s="57">
        <v>0.53</v>
      </c>
      <c r="I25" s="57">
        <v>0.35</v>
      </c>
      <c r="J25" s="41">
        <v>0.39</v>
      </c>
    </row>
    <row r="26" spans="2:10" x14ac:dyDescent="0.25">
      <c r="B26" s="89">
        <v>13</v>
      </c>
      <c r="C26" s="79" t="s">
        <v>700</v>
      </c>
      <c r="D26" s="274">
        <v>44285</v>
      </c>
      <c r="E26" s="272">
        <v>45126</v>
      </c>
      <c r="F26" s="57">
        <v>2.67</v>
      </c>
      <c r="G26" s="243">
        <v>0.01</v>
      </c>
      <c r="H26" s="243">
        <v>0.01</v>
      </c>
      <c r="I26" s="243">
        <v>0.31</v>
      </c>
      <c r="J26" s="41">
        <v>2.35</v>
      </c>
    </row>
    <row r="27" spans="2:10" x14ac:dyDescent="0.25">
      <c r="B27" s="89">
        <v>14</v>
      </c>
      <c r="C27" s="79" t="s">
        <v>701</v>
      </c>
      <c r="D27" s="272">
        <v>44483</v>
      </c>
      <c r="E27" s="272">
        <v>45126</v>
      </c>
      <c r="F27" s="57">
        <v>0.37</v>
      </c>
      <c r="G27" s="57" t="s">
        <v>476</v>
      </c>
      <c r="H27" s="57" t="s">
        <v>476</v>
      </c>
      <c r="I27" s="57">
        <v>0.02</v>
      </c>
      <c r="J27" s="249">
        <v>0.35</v>
      </c>
    </row>
    <row r="28" spans="2:10" x14ac:dyDescent="0.25">
      <c r="B28" s="89">
        <v>15</v>
      </c>
      <c r="C28" s="79" t="s">
        <v>702</v>
      </c>
      <c r="D28" s="274">
        <v>44881</v>
      </c>
      <c r="E28" s="272">
        <v>45126</v>
      </c>
      <c r="F28" s="57">
        <v>0.48</v>
      </c>
      <c r="G28" s="57">
        <v>0.02</v>
      </c>
      <c r="H28" s="57">
        <v>0.02</v>
      </c>
      <c r="I28" s="57">
        <v>0.01</v>
      </c>
      <c r="J28" s="41">
        <v>0.45</v>
      </c>
    </row>
    <row r="29" spans="2:10" x14ac:dyDescent="0.25">
      <c r="B29" s="89">
        <v>16</v>
      </c>
      <c r="C29" s="79" t="s">
        <v>703</v>
      </c>
      <c r="D29" s="274">
        <v>44645</v>
      </c>
      <c r="E29" s="272">
        <v>45127</v>
      </c>
      <c r="F29" s="57">
        <v>1.38</v>
      </c>
      <c r="G29" s="57">
        <v>7.0000000000000007E-2</v>
      </c>
      <c r="H29" s="57">
        <v>7.0000000000000007E-2</v>
      </c>
      <c r="I29" s="57">
        <v>0.13</v>
      </c>
      <c r="J29" s="41">
        <v>1.18</v>
      </c>
    </row>
    <row r="30" spans="2:10" x14ac:dyDescent="0.25">
      <c r="B30" s="89">
        <v>17</v>
      </c>
      <c r="C30" s="79" t="s">
        <v>704</v>
      </c>
      <c r="D30" s="274">
        <v>44251</v>
      </c>
      <c r="E30" s="272">
        <v>45131</v>
      </c>
      <c r="F30" s="57">
        <v>1.1399999999999999</v>
      </c>
      <c r="G30" s="243" t="s">
        <v>476</v>
      </c>
      <c r="H30" s="243" t="s">
        <v>476</v>
      </c>
      <c r="I30" s="57">
        <v>0.05</v>
      </c>
      <c r="J30" s="41">
        <v>1.1000000000000001</v>
      </c>
    </row>
    <row r="31" spans="2:10" x14ac:dyDescent="0.25">
      <c r="B31" s="89">
        <v>18</v>
      </c>
      <c r="C31" s="79" t="s">
        <v>705</v>
      </c>
      <c r="D31" s="274">
        <v>44090</v>
      </c>
      <c r="E31" s="272">
        <v>45132</v>
      </c>
      <c r="F31" s="57">
        <v>2.38</v>
      </c>
      <c r="G31" s="57" t="s">
        <v>476</v>
      </c>
      <c r="H31" s="57" t="s">
        <v>476</v>
      </c>
      <c r="I31" s="57">
        <v>0.45</v>
      </c>
      <c r="J31" s="250">
        <v>1.93</v>
      </c>
    </row>
    <row r="32" spans="2:10" x14ac:dyDescent="0.25">
      <c r="B32" s="89">
        <v>19</v>
      </c>
      <c r="C32" s="79" t="s">
        <v>706</v>
      </c>
      <c r="D32" s="274">
        <v>44505</v>
      </c>
      <c r="E32" s="272">
        <v>45132</v>
      </c>
      <c r="F32" s="243">
        <v>1.87</v>
      </c>
      <c r="G32" s="57" t="s">
        <v>476</v>
      </c>
      <c r="H32" s="57" t="s">
        <v>476</v>
      </c>
      <c r="I32" s="57">
        <v>0.02</v>
      </c>
      <c r="J32" s="41">
        <v>1.86</v>
      </c>
    </row>
    <row r="33" spans="2:10" x14ac:dyDescent="0.25">
      <c r="B33" s="89">
        <v>20</v>
      </c>
      <c r="C33" s="79" t="s">
        <v>707</v>
      </c>
      <c r="D33" s="274">
        <v>44044</v>
      </c>
      <c r="E33" s="272">
        <v>45133</v>
      </c>
      <c r="F33" s="243">
        <v>0.25</v>
      </c>
      <c r="G33" s="243" t="s">
        <v>476</v>
      </c>
      <c r="H33" s="243" t="s">
        <v>476</v>
      </c>
      <c r="I33" s="243">
        <v>0.02</v>
      </c>
      <c r="J33" s="250">
        <v>0.22</v>
      </c>
    </row>
    <row r="34" spans="2:10" x14ac:dyDescent="0.25">
      <c r="B34" s="89">
        <v>21</v>
      </c>
      <c r="C34" s="79" t="s">
        <v>708</v>
      </c>
      <c r="D34" s="274">
        <v>44518</v>
      </c>
      <c r="E34" s="272">
        <v>45133</v>
      </c>
      <c r="F34" s="57">
        <v>4.16</v>
      </c>
      <c r="G34" s="57" t="s">
        <v>476</v>
      </c>
      <c r="H34" s="57" t="s">
        <v>476</v>
      </c>
      <c r="I34" s="57">
        <v>1.29</v>
      </c>
      <c r="J34" s="41">
        <v>2.87</v>
      </c>
    </row>
    <row r="35" spans="2:10" x14ac:dyDescent="0.25">
      <c r="B35" s="89">
        <v>22</v>
      </c>
      <c r="C35" s="79" t="s">
        <v>709</v>
      </c>
      <c r="D35" s="274">
        <v>44846</v>
      </c>
      <c r="E35" s="272">
        <v>45134</v>
      </c>
      <c r="F35" s="57">
        <v>7.0000000000000007E-2</v>
      </c>
      <c r="G35" s="57" t="s">
        <v>476</v>
      </c>
      <c r="H35" s="57" t="s">
        <v>476</v>
      </c>
      <c r="I35" s="57">
        <v>0.03</v>
      </c>
      <c r="J35" s="41">
        <v>0.04</v>
      </c>
    </row>
    <row r="36" spans="2:10" x14ac:dyDescent="0.25">
      <c r="B36" s="89">
        <v>23</v>
      </c>
      <c r="C36" s="79" t="s">
        <v>710</v>
      </c>
      <c r="D36" s="274">
        <v>43880</v>
      </c>
      <c r="E36" s="272">
        <v>45135</v>
      </c>
      <c r="F36" s="243">
        <v>2.8</v>
      </c>
      <c r="G36" s="57">
        <v>0.1</v>
      </c>
      <c r="H36" s="57">
        <v>0.1</v>
      </c>
      <c r="I36" s="57">
        <v>0.03</v>
      </c>
      <c r="J36" s="41">
        <v>2.67</v>
      </c>
    </row>
    <row r="37" spans="2:10" x14ac:dyDescent="0.25">
      <c r="B37" s="89">
        <v>24</v>
      </c>
      <c r="C37" s="79" t="s">
        <v>711</v>
      </c>
      <c r="D37" s="274">
        <v>45000</v>
      </c>
      <c r="E37" s="272">
        <v>45135</v>
      </c>
      <c r="F37" s="243">
        <v>0.09</v>
      </c>
      <c r="G37" s="57">
        <v>0.05</v>
      </c>
      <c r="H37" s="57">
        <v>0.05</v>
      </c>
      <c r="I37" s="57">
        <v>0.01</v>
      </c>
      <c r="J37" s="41">
        <v>0.03</v>
      </c>
    </row>
    <row r="38" spans="2:10" x14ac:dyDescent="0.25">
      <c r="B38" s="89">
        <v>25</v>
      </c>
      <c r="C38" s="79" t="s">
        <v>712</v>
      </c>
      <c r="D38" s="274">
        <v>43500</v>
      </c>
      <c r="E38" s="272">
        <v>45138</v>
      </c>
      <c r="F38" s="243">
        <v>2.8</v>
      </c>
      <c r="G38" s="57">
        <v>0.04</v>
      </c>
      <c r="H38" s="57">
        <v>0.04</v>
      </c>
      <c r="I38" s="57">
        <v>0.09</v>
      </c>
      <c r="J38" s="41">
        <v>2.67</v>
      </c>
    </row>
    <row r="39" spans="2:10" x14ac:dyDescent="0.25">
      <c r="B39" s="89">
        <v>26</v>
      </c>
      <c r="C39" s="79" t="s">
        <v>713</v>
      </c>
      <c r="D39" s="274">
        <v>43738</v>
      </c>
      <c r="E39" s="272">
        <v>45138</v>
      </c>
      <c r="F39" s="243">
        <v>137.62</v>
      </c>
      <c r="G39" s="57">
        <v>0.17</v>
      </c>
      <c r="H39" s="57">
        <v>0.17</v>
      </c>
      <c r="I39" s="57">
        <v>2.33</v>
      </c>
      <c r="J39" s="41">
        <v>135.12</v>
      </c>
    </row>
    <row r="40" spans="2:10" x14ac:dyDescent="0.25">
      <c r="B40" s="89">
        <v>27</v>
      </c>
      <c r="C40" s="79" t="s">
        <v>714</v>
      </c>
      <c r="D40" s="274">
        <v>44589</v>
      </c>
      <c r="E40" s="272">
        <v>45138</v>
      </c>
      <c r="F40" s="243">
        <v>1.1499999999999999</v>
      </c>
      <c r="G40" s="57">
        <v>0.24</v>
      </c>
      <c r="H40" s="57">
        <v>0.24</v>
      </c>
      <c r="I40" s="57">
        <v>0.1</v>
      </c>
      <c r="J40" s="41">
        <v>0.82</v>
      </c>
    </row>
    <row r="41" spans="2:10" x14ac:dyDescent="0.25">
      <c r="B41" s="89">
        <v>28</v>
      </c>
      <c r="C41" s="79" t="s">
        <v>715</v>
      </c>
      <c r="D41" s="274">
        <v>43006</v>
      </c>
      <c r="E41" s="272">
        <v>45139</v>
      </c>
      <c r="F41" s="243">
        <v>5.67</v>
      </c>
      <c r="G41" s="57">
        <v>0.08</v>
      </c>
      <c r="H41" s="57">
        <v>0.08</v>
      </c>
      <c r="I41" s="57">
        <v>0.09</v>
      </c>
      <c r="J41" s="41">
        <v>5.51</v>
      </c>
    </row>
    <row r="42" spans="2:10" x14ac:dyDescent="0.25">
      <c r="B42" s="89">
        <v>29</v>
      </c>
      <c r="C42" s="79" t="s">
        <v>716</v>
      </c>
      <c r="D42" s="274">
        <v>44522</v>
      </c>
      <c r="E42" s="272">
        <v>45139</v>
      </c>
      <c r="F42" s="243">
        <v>0.69</v>
      </c>
      <c r="G42" s="57" t="s">
        <v>476</v>
      </c>
      <c r="H42" s="57" t="s">
        <v>476</v>
      </c>
      <c r="I42" s="57">
        <v>0.06</v>
      </c>
      <c r="J42" s="41">
        <v>0.64</v>
      </c>
    </row>
    <row r="43" spans="2:10" x14ac:dyDescent="0.25">
      <c r="B43" s="89">
        <v>30</v>
      </c>
      <c r="C43" s="79" t="s">
        <v>717</v>
      </c>
      <c r="D43" s="274">
        <v>44201</v>
      </c>
      <c r="E43" s="272">
        <v>45140</v>
      </c>
      <c r="F43" s="243">
        <v>2.39</v>
      </c>
      <c r="G43" s="57" t="s">
        <v>476</v>
      </c>
      <c r="H43" s="57" t="s">
        <v>476</v>
      </c>
      <c r="I43" s="57">
        <v>0.16</v>
      </c>
      <c r="J43" s="41">
        <v>2.23</v>
      </c>
    </row>
    <row r="44" spans="2:10" x14ac:dyDescent="0.25">
      <c r="B44" s="89">
        <v>31</v>
      </c>
      <c r="C44" s="79" t="s">
        <v>718</v>
      </c>
      <c r="D44" s="274">
        <v>44648</v>
      </c>
      <c r="E44" s="272">
        <v>45140</v>
      </c>
      <c r="F44" s="243">
        <v>0.27</v>
      </c>
      <c r="G44" s="57" t="s">
        <v>476</v>
      </c>
      <c r="H44" s="57" t="s">
        <v>476</v>
      </c>
      <c r="I44" s="57">
        <v>0.02</v>
      </c>
      <c r="J44" s="41">
        <v>0.25</v>
      </c>
    </row>
    <row r="45" spans="2:10" x14ac:dyDescent="0.25">
      <c r="B45" s="89">
        <v>32</v>
      </c>
      <c r="C45" s="79" t="s">
        <v>719</v>
      </c>
      <c r="D45" s="274">
        <v>44704</v>
      </c>
      <c r="E45" s="272">
        <v>45140</v>
      </c>
      <c r="F45" s="57">
        <v>0.02</v>
      </c>
      <c r="G45" s="57">
        <v>0</v>
      </c>
      <c r="H45" s="57">
        <v>0</v>
      </c>
      <c r="I45" s="57">
        <v>0.02</v>
      </c>
      <c r="J45" s="41">
        <v>0</v>
      </c>
    </row>
    <row r="46" spans="2:10" x14ac:dyDescent="0.25">
      <c r="B46" s="89">
        <v>33</v>
      </c>
      <c r="C46" s="79" t="s">
        <v>720</v>
      </c>
      <c r="D46" s="274">
        <v>43179</v>
      </c>
      <c r="E46" s="272">
        <v>45142</v>
      </c>
      <c r="F46" s="243">
        <v>1.39</v>
      </c>
      <c r="G46" s="57" t="s">
        <v>476</v>
      </c>
      <c r="H46" s="57" t="s">
        <v>476</v>
      </c>
      <c r="I46" s="57">
        <v>0.01</v>
      </c>
      <c r="J46" s="41">
        <v>1.38</v>
      </c>
    </row>
    <row r="47" spans="2:10" x14ac:dyDescent="0.25">
      <c r="B47" s="89">
        <v>34</v>
      </c>
      <c r="C47" s="79" t="s">
        <v>721</v>
      </c>
      <c r="D47" s="274">
        <v>44193</v>
      </c>
      <c r="E47" s="272">
        <v>45145</v>
      </c>
      <c r="F47" s="243">
        <v>0.04</v>
      </c>
      <c r="G47" s="57" t="s">
        <v>476</v>
      </c>
      <c r="H47" s="57" t="s">
        <v>476</v>
      </c>
      <c r="I47" s="57">
        <v>0.03</v>
      </c>
      <c r="J47" s="41">
        <v>0.01</v>
      </c>
    </row>
    <row r="48" spans="2:10" x14ac:dyDescent="0.25">
      <c r="B48" s="89">
        <v>35</v>
      </c>
      <c r="C48" s="79" t="s">
        <v>722</v>
      </c>
      <c r="D48" s="274">
        <v>44104</v>
      </c>
      <c r="E48" s="272">
        <v>45147</v>
      </c>
      <c r="F48" s="243">
        <v>0.35</v>
      </c>
      <c r="G48" s="57" t="s">
        <v>476</v>
      </c>
      <c r="H48" s="57" t="s">
        <v>476</v>
      </c>
      <c r="I48" s="57">
        <v>0.02</v>
      </c>
      <c r="J48" s="41">
        <v>0.34</v>
      </c>
    </row>
    <row r="49" spans="2:10" x14ac:dyDescent="0.25">
      <c r="B49" s="89">
        <v>36</v>
      </c>
      <c r="C49" s="79" t="s">
        <v>723</v>
      </c>
      <c r="D49" s="274">
        <v>44531</v>
      </c>
      <c r="E49" s="272">
        <v>45149</v>
      </c>
      <c r="F49" s="243">
        <v>0.77</v>
      </c>
      <c r="G49" s="57" t="s">
        <v>476</v>
      </c>
      <c r="H49" s="57" t="s">
        <v>476</v>
      </c>
      <c r="I49" s="57">
        <v>0.09</v>
      </c>
      <c r="J49" s="41">
        <v>0.69</v>
      </c>
    </row>
    <row r="50" spans="2:10" x14ac:dyDescent="0.25">
      <c r="B50" s="89">
        <v>37</v>
      </c>
      <c r="C50" s="79" t="s">
        <v>724</v>
      </c>
      <c r="D50" s="274">
        <v>44943</v>
      </c>
      <c r="E50" s="272">
        <v>45149</v>
      </c>
      <c r="F50" s="243">
        <v>0.02</v>
      </c>
      <c r="G50" s="57" t="s">
        <v>476</v>
      </c>
      <c r="H50" s="57" t="s">
        <v>476</v>
      </c>
      <c r="I50" s="57">
        <v>0.02</v>
      </c>
      <c r="J50" s="41" t="s">
        <v>476</v>
      </c>
    </row>
    <row r="51" spans="2:10" x14ac:dyDescent="0.25">
      <c r="B51" s="89">
        <v>38</v>
      </c>
      <c r="C51" s="79" t="s">
        <v>725</v>
      </c>
      <c r="D51" s="274">
        <v>44627</v>
      </c>
      <c r="E51" s="272">
        <v>45149</v>
      </c>
      <c r="F51" s="243">
        <v>0.3</v>
      </c>
      <c r="G51" s="57" t="s">
        <v>476</v>
      </c>
      <c r="H51" s="57" t="s">
        <v>476</v>
      </c>
      <c r="I51" s="57">
        <v>0.04</v>
      </c>
      <c r="J51" s="41">
        <v>0.25</v>
      </c>
    </row>
    <row r="52" spans="2:10" x14ac:dyDescent="0.25">
      <c r="B52" s="89">
        <v>39</v>
      </c>
      <c r="C52" s="79" t="s">
        <v>726</v>
      </c>
      <c r="D52" s="274">
        <v>44708</v>
      </c>
      <c r="E52" s="272">
        <v>45149</v>
      </c>
      <c r="F52" s="243">
        <v>0.5</v>
      </c>
      <c r="G52" s="57" t="s">
        <v>476</v>
      </c>
      <c r="H52" s="57" t="s">
        <v>476</v>
      </c>
      <c r="I52" s="57">
        <v>0.02</v>
      </c>
      <c r="J52" s="41">
        <v>0.48</v>
      </c>
    </row>
    <row r="53" spans="2:10" x14ac:dyDescent="0.25">
      <c r="B53" s="89">
        <v>40</v>
      </c>
      <c r="C53" s="79" t="s">
        <v>727</v>
      </c>
      <c r="D53" s="274">
        <v>44805</v>
      </c>
      <c r="E53" s="272">
        <v>45149</v>
      </c>
      <c r="F53" s="243">
        <v>0.91</v>
      </c>
      <c r="G53" s="57">
        <v>0</v>
      </c>
      <c r="H53" s="57">
        <v>0</v>
      </c>
      <c r="I53" s="57">
        <v>0.02</v>
      </c>
      <c r="J53" s="41">
        <v>0.88</v>
      </c>
    </row>
    <row r="54" spans="2:10" x14ac:dyDescent="0.25">
      <c r="B54" s="89">
        <v>41</v>
      </c>
      <c r="C54" s="79" t="s">
        <v>728</v>
      </c>
      <c r="D54" s="274">
        <v>44046</v>
      </c>
      <c r="E54" s="272">
        <v>45162</v>
      </c>
      <c r="F54" s="243">
        <v>2.09</v>
      </c>
      <c r="G54" s="57" t="s">
        <v>476</v>
      </c>
      <c r="H54" s="57" t="s">
        <v>476</v>
      </c>
      <c r="I54" s="57">
        <v>0.49</v>
      </c>
      <c r="J54" s="41">
        <v>1.6</v>
      </c>
    </row>
    <row r="55" spans="2:10" x14ac:dyDescent="0.25">
      <c r="B55" s="89">
        <v>42</v>
      </c>
      <c r="C55" s="79" t="s">
        <v>729</v>
      </c>
      <c r="D55" s="274">
        <v>44545</v>
      </c>
      <c r="E55" s="272">
        <v>45162</v>
      </c>
      <c r="F55" s="243">
        <v>4.2699999999999996</v>
      </c>
      <c r="G55" s="57">
        <v>1.04</v>
      </c>
      <c r="H55" s="57">
        <v>1.04</v>
      </c>
      <c r="I55" s="57">
        <v>0.23</v>
      </c>
      <c r="J55" s="41">
        <v>3</v>
      </c>
    </row>
    <row r="56" spans="2:10" x14ac:dyDescent="0.25">
      <c r="B56" s="89">
        <v>43</v>
      </c>
      <c r="C56" s="79" t="s">
        <v>730</v>
      </c>
      <c r="D56" s="274">
        <v>44571</v>
      </c>
      <c r="E56" s="274">
        <v>45162</v>
      </c>
      <c r="F56" s="79">
        <v>1.75</v>
      </c>
      <c r="G56" s="57" t="s">
        <v>476</v>
      </c>
      <c r="H56" s="57" t="s">
        <v>476</v>
      </c>
      <c r="I56" s="57">
        <v>0.16</v>
      </c>
      <c r="J56" s="57">
        <v>1.59</v>
      </c>
    </row>
    <row r="57" spans="2:10" x14ac:dyDescent="0.25">
      <c r="B57" s="89">
        <v>44</v>
      </c>
      <c r="C57" s="79" t="s">
        <v>731</v>
      </c>
      <c r="D57" s="274">
        <v>44701</v>
      </c>
      <c r="E57" s="274">
        <v>45163</v>
      </c>
      <c r="F57" s="79">
        <v>47.44</v>
      </c>
      <c r="G57" s="57">
        <v>0.82</v>
      </c>
      <c r="H57" s="57">
        <v>0.82</v>
      </c>
      <c r="I57" s="57">
        <v>0.02</v>
      </c>
      <c r="J57" s="57">
        <v>46.6</v>
      </c>
    </row>
    <row r="58" spans="2:10" x14ac:dyDescent="0.25">
      <c r="B58" s="89">
        <v>45</v>
      </c>
      <c r="C58" s="79" t="s">
        <v>732</v>
      </c>
      <c r="D58" s="274">
        <v>44676</v>
      </c>
      <c r="E58" s="274">
        <v>45167</v>
      </c>
      <c r="F58" s="79">
        <v>0.12</v>
      </c>
      <c r="G58" s="57">
        <v>0.01</v>
      </c>
      <c r="H58" s="57">
        <v>0.01</v>
      </c>
      <c r="I58" s="57">
        <v>0.01</v>
      </c>
      <c r="J58" s="57">
        <v>0.09</v>
      </c>
    </row>
    <row r="59" spans="2:10" x14ac:dyDescent="0.25">
      <c r="B59" s="89">
        <v>46</v>
      </c>
      <c r="C59" s="79" t="s">
        <v>733</v>
      </c>
      <c r="D59" s="274">
        <v>43909</v>
      </c>
      <c r="E59" s="274">
        <v>45168</v>
      </c>
      <c r="F59" s="57" t="s">
        <v>622</v>
      </c>
      <c r="G59" s="57" t="s">
        <v>622</v>
      </c>
      <c r="H59" s="57" t="s">
        <v>622</v>
      </c>
      <c r="I59" s="57" t="s">
        <v>622</v>
      </c>
      <c r="J59" s="57" t="s">
        <v>622</v>
      </c>
    </row>
    <row r="60" spans="2:10" x14ac:dyDescent="0.25">
      <c r="B60" s="89">
        <v>47</v>
      </c>
      <c r="C60" s="79" t="s">
        <v>734</v>
      </c>
      <c r="D60" s="274">
        <v>44772</v>
      </c>
      <c r="E60" s="274">
        <v>45169</v>
      </c>
      <c r="F60" s="79">
        <v>0.46</v>
      </c>
      <c r="G60" s="57" t="s">
        <v>476</v>
      </c>
      <c r="H60" s="57" t="s">
        <v>476</v>
      </c>
      <c r="I60" s="57">
        <v>0.01</v>
      </c>
      <c r="J60" s="57">
        <v>0.45</v>
      </c>
    </row>
    <row r="61" spans="2:10" x14ac:dyDescent="0.25">
      <c r="B61" s="89">
        <v>48</v>
      </c>
      <c r="C61" s="79" t="s">
        <v>735</v>
      </c>
      <c r="D61" s="274">
        <v>44912</v>
      </c>
      <c r="E61" s="274">
        <v>45169</v>
      </c>
      <c r="F61" s="79">
        <v>2.56</v>
      </c>
      <c r="G61" s="57" t="s">
        <v>476</v>
      </c>
      <c r="H61" s="57" t="s">
        <v>476</v>
      </c>
      <c r="I61" s="57">
        <v>0.06</v>
      </c>
      <c r="J61" s="57">
        <v>2.5</v>
      </c>
    </row>
    <row r="62" spans="2:10" x14ac:dyDescent="0.25">
      <c r="B62" s="89">
        <v>49</v>
      </c>
      <c r="C62" s="79" t="s">
        <v>736</v>
      </c>
      <c r="D62" s="274">
        <v>43654</v>
      </c>
      <c r="E62" s="274">
        <v>45173</v>
      </c>
      <c r="F62" s="79">
        <v>1.4</v>
      </c>
      <c r="G62" s="57" t="s">
        <v>476</v>
      </c>
      <c r="H62" s="57" t="s">
        <v>476</v>
      </c>
      <c r="I62" s="57">
        <v>0.37</v>
      </c>
      <c r="J62" s="57">
        <v>1.03</v>
      </c>
    </row>
    <row r="63" spans="2:10" x14ac:dyDescent="0.25">
      <c r="B63" s="89">
        <v>50</v>
      </c>
      <c r="C63" s="79" t="s">
        <v>737</v>
      </c>
      <c r="D63" s="274">
        <v>42978</v>
      </c>
      <c r="E63" s="274">
        <v>45175</v>
      </c>
      <c r="F63" s="79">
        <v>0.27</v>
      </c>
      <c r="G63" s="57" t="s">
        <v>476</v>
      </c>
      <c r="H63" s="57" t="s">
        <v>476</v>
      </c>
      <c r="I63" s="57">
        <v>0.14000000000000001</v>
      </c>
      <c r="J63" s="57">
        <v>0.13</v>
      </c>
    </row>
    <row r="64" spans="2:10" x14ac:dyDescent="0.25">
      <c r="B64" s="89">
        <v>51</v>
      </c>
      <c r="C64" s="79" t="s">
        <v>738</v>
      </c>
      <c r="D64" s="274">
        <v>43728</v>
      </c>
      <c r="E64" s="274">
        <v>45177</v>
      </c>
      <c r="F64" s="79">
        <v>7.0000000000000007E-2</v>
      </c>
      <c r="G64" s="57" t="s">
        <v>476</v>
      </c>
      <c r="H64" s="57" t="s">
        <v>476</v>
      </c>
      <c r="I64" s="57">
        <v>7.0000000000000007E-2</v>
      </c>
      <c r="J64" s="57" t="s">
        <v>476</v>
      </c>
    </row>
    <row r="65" spans="2:10" x14ac:dyDescent="0.25">
      <c r="B65" s="89">
        <v>52</v>
      </c>
      <c r="C65" s="79" t="s">
        <v>739</v>
      </c>
      <c r="D65" s="274">
        <v>44077</v>
      </c>
      <c r="E65" s="274">
        <v>45180</v>
      </c>
      <c r="F65" s="79">
        <v>1.93</v>
      </c>
      <c r="G65" s="57" t="s">
        <v>476</v>
      </c>
      <c r="H65" s="57" t="s">
        <v>476</v>
      </c>
      <c r="I65" s="57">
        <v>0.05</v>
      </c>
      <c r="J65" s="57">
        <v>1.88</v>
      </c>
    </row>
    <row r="66" spans="2:10" x14ac:dyDescent="0.25">
      <c r="B66" s="89">
        <v>53</v>
      </c>
      <c r="C66" s="79" t="s">
        <v>740</v>
      </c>
      <c r="D66" s="274">
        <v>44207</v>
      </c>
      <c r="E66" s="274">
        <v>45180</v>
      </c>
      <c r="F66" s="79">
        <v>0.12</v>
      </c>
      <c r="G66" s="57" t="s">
        <v>476</v>
      </c>
      <c r="H66" s="57" t="s">
        <v>476</v>
      </c>
      <c r="I66" s="57">
        <v>0.06</v>
      </c>
      <c r="J66" s="57">
        <v>0.06</v>
      </c>
    </row>
    <row r="67" spans="2:10" x14ac:dyDescent="0.25">
      <c r="B67" s="89">
        <v>54</v>
      </c>
      <c r="C67" s="79" t="s">
        <v>741</v>
      </c>
      <c r="D67" s="274">
        <v>44368</v>
      </c>
      <c r="E67" s="274">
        <v>45180</v>
      </c>
      <c r="F67" s="79">
        <v>1.7</v>
      </c>
      <c r="G67" s="57" t="s">
        <v>476</v>
      </c>
      <c r="H67" s="57" t="s">
        <v>476</v>
      </c>
      <c r="I67" s="57">
        <v>0.21</v>
      </c>
      <c r="J67" s="57">
        <v>1.48</v>
      </c>
    </row>
    <row r="68" spans="2:10" x14ac:dyDescent="0.25">
      <c r="B68" s="89">
        <v>55</v>
      </c>
      <c r="C68" s="79" t="s">
        <v>742</v>
      </c>
      <c r="D68" s="274">
        <v>44433</v>
      </c>
      <c r="E68" s="274">
        <v>45180</v>
      </c>
      <c r="F68" s="79">
        <v>1.54</v>
      </c>
      <c r="G68" s="57">
        <v>0.01</v>
      </c>
      <c r="H68" s="57">
        <v>0.01</v>
      </c>
      <c r="I68" s="57">
        <v>0.01</v>
      </c>
      <c r="J68" s="57">
        <v>1.52</v>
      </c>
    </row>
    <row r="69" spans="2:10" x14ac:dyDescent="0.25">
      <c r="B69" s="89">
        <v>56</v>
      </c>
      <c r="C69" s="79" t="s">
        <v>743</v>
      </c>
      <c r="D69" s="274">
        <v>44981</v>
      </c>
      <c r="E69" s="274">
        <v>45180</v>
      </c>
      <c r="F69" s="79">
        <v>0.06</v>
      </c>
      <c r="G69" s="57" t="s">
        <v>476</v>
      </c>
      <c r="H69" s="57" t="s">
        <v>476</v>
      </c>
      <c r="I69" s="57">
        <v>0.06</v>
      </c>
      <c r="J69" s="57" t="s">
        <v>476</v>
      </c>
    </row>
    <row r="70" spans="2:10" x14ac:dyDescent="0.25">
      <c r="B70" s="89">
        <v>57</v>
      </c>
      <c r="C70" s="79" t="s">
        <v>744</v>
      </c>
      <c r="D70" s="274">
        <v>44256</v>
      </c>
      <c r="E70" s="274">
        <v>45181</v>
      </c>
      <c r="F70" s="79">
        <v>0.65</v>
      </c>
      <c r="G70" s="57" t="s">
        <v>476</v>
      </c>
      <c r="H70" s="57" t="s">
        <v>476</v>
      </c>
      <c r="I70" s="57">
        <v>0.26</v>
      </c>
      <c r="J70" s="57">
        <v>0.39</v>
      </c>
    </row>
    <row r="71" spans="2:10" x14ac:dyDescent="0.25">
      <c r="B71" s="89">
        <v>58</v>
      </c>
      <c r="C71" s="79" t="s">
        <v>745</v>
      </c>
      <c r="D71" s="274">
        <v>44360</v>
      </c>
      <c r="E71" s="274">
        <v>45181</v>
      </c>
      <c r="F71" s="79">
        <v>7.68</v>
      </c>
      <c r="G71" s="57">
        <v>0.97</v>
      </c>
      <c r="H71" s="57">
        <v>0.97</v>
      </c>
      <c r="I71" s="57">
        <v>0.13</v>
      </c>
      <c r="J71" s="57">
        <v>6.58</v>
      </c>
    </row>
    <row r="72" spans="2:10" x14ac:dyDescent="0.25">
      <c r="B72" s="89">
        <v>59</v>
      </c>
      <c r="C72" s="79" t="s">
        <v>746</v>
      </c>
      <c r="D72" s="274">
        <v>44384</v>
      </c>
      <c r="E72" s="274">
        <v>45181</v>
      </c>
      <c r="F72" s="79">
        <v>3.58</v>
      </c>
      <c r="G72" s="57">
        <v>0.01</v>
      </c>
      <c r="H72" s="57">
        <v>0.01</v>
      </c>
      <c r="I72" s="57">
        <v>0.5</v>
      </c>
      <c r="J72" s="57">
        <v>3.07</v>
      </c>
    </row>
    <row r="73" spans="2:10" x14ac:dyDescent="0.25">
      <c r="B73" s="89">
        <v>60</v>
      </c>
      <c r="C73" s="79" t="s">
        <v>747</v>
      </c>
      <c r="D73" s="274">
        <v>44796</v>
      </c>
      <c r="E73" s="274">
        <v>45184</v>
      </c>
      <c r="F73" s="79">
        <v>3.46</v>
      </c>
      <c r="G73" s="57" t="s">
        <v>476</v>
      </c>
      <c r="H73" s="57" t="s">
        <v>476</v>
      </c>
      <c r="I73" s="57">
        <v>0.01</v>
      </c>
      <c r="J73" s="57">
        <v>3.44</v>
      </c>
    </row>
    <row r="74" spans="2:10" x14ac:dyDescent="0.25">
      <c r="B74" s="89">
        <v>61</v>
      </c>
      <c r="C74" s="79" t="s">
        <v>748</v>
      </c>
      <c r="D74" s="274">
        <v>44895</v>
      </c>
      <c r="E74" s="274">
        <v>45184</v>
      </c>
      <c r="F74" s="79">
        <v>5.8</v>
      </c>
      <c r="G74" s="57" t="s">
        <v>476</v>
      </c>
      <c r="H74" s="57" t="s">
        <v>476</v>
      </c>
      <c r="I74" s="57">
        <v>0.08</v>
      </c>
      <c r="J74" s="57">
        <v>5.73</v>
      </c>
    </row>
    <row r="75" spans="2:10" x14ac:dyDescent="0.25">
      <c r="B75" s="89">
        <v>62</v>
      </c>
      <c r="C75" s="79" t="s">
        <v>749</v>
      </c>
      <c r="D75" s="274">
        <v>45013</v>
      </c>
      <c r="E75" s="274">
        <v>45184</v>
      </c>
      <c r="F75" s="79">
        <v>1.06</v>
      </c>
      <c r="G75" s="57" t="s">
        <v>476</v>
      </c>
      <c r="H75" s="57" t="s">
        <v>476</v>
      </c>
      <c r="I75" s="57">
        <v>0.02</v>
      </c>
      <c r="J75" s="57">
        <v>1.05</v>
      </c>
    </row>
    <row r="76" spans="2:10" x14ac:dyDescent="0.25">
      <c r="B76" s="89">
        <v>63</v>
      </c>
      <c r="C76" s="79" t="s">
        <v>750</v>
      </c>
      <c r="D76" s="274">
        <v>44645</v>
      </c>
      <c r="E76" s="274">
        <v>45190</v>
      </c>
      <c r="F76" s="79">
        <v>0.14000000000000001</v>
      </c>
      <c r="G76" s="57" t="s">
        <v>476</v>
      </c>
      <c r="H76" s="57" t="s">
        <v>476</v>
      </c>
      <c r="I76" s="57">
        <v>0.02</v>
      </c>
      <c r="J76" s="57">
        <v>0.12</v>
      </c>
    </row>
    <row r="77" spans="2:10" x14ac:dyDescent="0.25">
      <c r="B77" s="89">
        <v>64</v>
      </c>
      <c r="C77" s="79" t="s">
        <v>751</v>
      </c>
      <c r="D77" s="274">
        <v>44623</v>
      </c>
      <c r="E77" s="274">
        <v>45194</v>
      </c>
      <c r="F77" s="79">
        <v>0.1</v>
      </c>
      <c r="G77" s="57" t="s">
        <v>476</v>
      </c>
      <c r="H77" s="57" t="s">
        <v>476</v>
      </c>
      <c r="I77" s="57">
        <v>0.02</v>
      </c>
      <c r="J77" s="57">
        <v>0.08</v>
      </c>
    </row>
    <row r="78" spans="2:10" x14ac:dyDescent="0.25">
      <c r="B78" s="89">
        <v>65</v>
      </c>
      <c r="C78" s="79" t="s">
        <v>752</v>
      </c>
      <c r="D78" s="274">
        <v>43864</v>
      </c>
      <c r="E78" s="274">
        <v>45195</v>
      </c>
      <c r="F78" s="79">
        <v>0.11</v>
      </c>
      <c r="G78" s="57">
        <v>0.06</v>
      </c>
      <c r="H78" s="57">
        <v>0.06</v>
      </c>
      <c r="I78" s="57">
        <v>0.05</v>
      </c>
      <c r="J78" s="57">
        <v>0</v>
      </c>
    </row>
    <row r="79" spans="2:10" x14ac:dyDescent="0.25">
      <c r="B79" s="89">
        <v>66</v>
      </c>
      <c r="C79" s="79" t="s">
        <v>753</v>
      </c>
      <c r="D79" s="274">
        <v>44270</v>
      </c>
      <c r="E79" s="274">
        <v>45196</v>
      </c>
      <c r="F79" s="79">
        <v>13.37</v>
      </c>
      <c r="G79" s="57" t="s">
        <v>476</v>
      </c>
      <c r="H79" s="57" t="s">
        <v>476</v>
      </c>
      <c r="I79" s="57">
        <v>6.78</v>
      </c>
      <c r="J79" s="57">
        <v>6.59</v>
      </c>
    </row>
    <row r="80" spans="2:10" ht="15" customHeight="1" x14ac:dyDescent="0.25">
      <c r="B80" s="412" t="s">
        <v>754</v>
      </c>
      <c r="C80" s="413"/>
      <c r="D80" s="413"/>
      <c r="E80" s="413"/>
      <c r="F80" s="244">
        <v>330.11</v>
      </c>
      <c r="G80" s="245">
        <v>8.14</v>
      </c>
      <c r="H80" s="248">
        <v>8.14</v>
      </c>
      <c r="I80" s="203">
        <v>20.27</v>
      </c>
      <c r="J80" s="248">
        <v>301.70999999999998</v>
      </c>
    </row>
    <row r="81" spans="2:10" ht="15" customHeight="1" x14ac:dyDescent="0.25">
      <c r="B81" s="415" t="s">
        <v>602</v>
      </c>
      <c r="C81" s="416"/>
      <c r="D81" s="416"/>
      <c r="E81" s="416"/>
      <c r="F81" s="246">
        <v>4385.33</v>
      </c>
      <c r="G81" s="247">
        <v>46.66</v>
      </c>
      <c r="H81" s="248">
        <v>46.66</v>
      </c>
      <c r="I81" s="248">
        <v>128.52000000000001</v>
      </c>
      <c r="J81" s="248">
        <v>4210.07</v>
      </c>
    </row>
    <row r="82" spans="2:10" x14ac:dyDescent="0.25">
      <c r="B82" s="337" t="s">
        <v>449</v>
      </c>
    </row>
    <row r="83" spans="2:10" x14ac:dyDescent="0.25">
      <c r="B83" s="337" t="s">
        <v>755</v>
      </c>
    </row>
    <row r="84" spans="2:10" x14ac:dyDescent="0.25">
      <c r="B84" s="242"/>
    </row>
    <row r="85" spans="2:10" x14ac:dyDescent="0.25">
      <c r="B85" s="242"/>
    </row>
    <row r="86" spans="2:10" x14ac:dyDescent="0.25">
      <c r="B86" s="242"/>
    </row>
    <row r="87" spans="2:10" x14ac:dyDescent="0.25">
      <c r="B87" s="242"/>
    </row>
  </sheetData>
  <mergeCells count="7">
    <mergeCell ref="L3:M4"/>
    <mergeCell ref="B81:E81"/>
    <mergeCell ref="B2:J2"/>
    <mergeCell ref="B3:J3"/>
    <mergeCell ref="B80:E80"/>
    <mergeCell ref="B13:J13"/>
    <mergeCell ref="B5:J5"/>
  </mergeCells>
  <hyperlinks>
    <hyperlink ref="L3:M4" location="'Table of Contents'!A1" display="Go To Table Of Contents" xr:uid="{00000000-0004-0000-14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14"/>
  <sheetViews>
    <sheetView showGridLines="0" workbookViewId="0">
      <selection activeCell="N3" sqref="N3:O4"/>
    </sheetView>
  </sheetViews>
  <sheetFormatPr defaultRowHeight="15" x14ac:dyDescent="0.25"/>
  <cols>
    <col min="1" max="1" width="1.85546875" customWidth="1"/>
    <col min="2" max="2" width="7.42578125" customWidth="1"/>
    <col min="3" max="3" width="54.42578125" style="19" customWidth="1"/>
    <col min="4" max="4" width="12.140625" customWidth="1"/>
    <col min="5" max="6" width="11.28515625" customWidth="1"/>
    <col min="8" max="9" width="10.5703125" customWidth="1"/>
    <col min="11" max="12" width="9.7109375" customWidth="1"/>
    <col min="13" max="13" width="3.140625" customWidth="1"/>
    <col min="14" max="15" width="6.7109375" customWidth="1"/>
  </cols>
  <sheetData>
    <row r="1" spans="1:15" ht="12" customHeight="1" x14ac:dyDescent="0.25"/>
    <row r="2" spans="1:15" x14ac:dyDescent="0.25">
      <c r="B2" s="433" t="s">
        <v>417</v>
      </c>
      <c r="C2" s="433"/>
      <c r="D2" s="433"/>
      <c r="E2" s="433"/>
      <c r="F2" s="433"/>
      <c r="G2" s="266"/>
      <c r="H2" s="266"/>
      <c r="I2" s="266"/>
      <c r="J2" s="266"/>
      <c r="K2" s="266"/>
      <c r="L2" s="266"/>
      <c r="M2" s="2"/>
    </row>
    <row r="3" spans="1:15" ht="15.75" customHeight="1" x14ac:dyDescent="0.25">
      <c r="B3" s="29"/>
      <c r="C3" s="24"/>
      <c r="D3" s="2"/>
      <c r="E3" s="2"/>
      <c r="F3" s="2"/>
      <c r="G3" s="2"/>
      <c r="H3" s="2"/>
      <c r="I3" s="2"/>
      <c r="J3" s="2"/>
      <c r="K3" s="2"/>
      <c r="L3" s="2"/>
      <c r="M3" s="2"/>
      <c r="N3" s="464" t="s">
        <v>341</v>
      </c>
      <c r="O3" s="464"/>
    </row>
    <row r="4" spans="1:15" x14ac:dyDescent="0.25">
      <c r="B4" s="439" t="s">
        <v>89</v>
      </c>
      <c r="C4" s="439" t="s">
        <v>170</v>
      </c>
      <c r="D4" s="486" t="s">
        <v>418</v>
      </c>
      <c r="E4" s="486"/>
      <c r="F4" s="486"/>
      <c r="G4" s="486" t="s">
        <v>477</v>
      </c>
      <c r="H4" s="486"/>
      <c r="I4" s="486"/>
      <c r="J4" s="486" t="s">
        <v>756</v>
      </c>
      <c r="K4" s="486"/>
      <c r="L4" s="486"/>
      <c r="M4" s="2"/>
      <c r="N4" s="464"/>
      <c r="O4" s="464"/>
    </row>
    <row r="5" spans="1:15" x14ac:dyDescent="0.25">
      <c r="B5" s="440"/>
      <c r="C5" s="440" t="s">
        <v>170</v>
      </c>
      <c r="D5" s="487" t="s">
        <v>171</v>
      </c>
      <c r="E5" s="489" t="s">
        <v>172</v>
      </c>
      <c r="F5" s="489"/>
      <c r="G5" s="487" t="s">
        <v>171</v>
      </c>
      <c r="H5" s="489" t="s">
        <v>172</v>
      </c>
      <c r="I5" s="489"/>
      <c r="J5" s="487" t="s">
        <v>171</v>
      </c>
      <c r="K5" s="489" t="s">
        <v>172</v>
      </c>
      <c r="L5" s="489"/>
      <c r="M5" s="2"/>
    </row>
    <row r="6" spans="1:15" ht="24" customHeight="1" x14ac:dyDescent="0.25">
      <c r="B6" s="485"/>
      <c r="C6" s="485"/>
      <c r="D6" s="488"/>
      <c r="E6" s="30" t="s">
        <v>173</v>
      </c>
      <c r="F6" s="30" t="s">
        <v>174</v>
      </c>
      <c r="G6" s="488"/>
      <c r="H6" s="30" t="s">
        <v>173</v>
      </c>
      <c r="I6" s="30" t="s">
        <v>174</v>
      </c>
      <c r="J6" s="488"/>
      <c r="K6" s="30" t="s">
        <v>173</v>
      </c>
      <c r="L6" s="30" t="s">
        <v>174</v>
      </c>
      <c r="M6" s="2"/>
    </row>
    <row r="7" spans="1:15" x14ac:dyDescent="0.25">
      <c r="B7" s="490" t="s">
        <v>175</v>
      </c>
      <c r="C7" s="490"/>
      <c r="D7" s="435"/>
      <c r="E7" s="435"/>
      <c r="F7" s="435"/>
      <c r="G7" s="435"/>
      <c r="H7" s="435"/>
      <c r="I7" s="435"/>
      <c r="J7" s="435"/>
      <c r="K7" s="435"/>
      <c r="L7" s="435"/>
      <c r="M7" s="133"/>
    </row>
    <row r="8" spans="1:15" x14ac:dyDescent="0.25">
      <c r="B8" s="7">
        <v>1</v>
      </c>
      <c r="C8" s="18" t="s">
        <v>176</v>
      </c>
      <c r="D8" s="236">
        <v>497</v>
      </c>
      <c r="E8" s="236">
        <v>531</v>
      </c>
      <c r="F8" s="236">
        <v>450</v>
      </c>
      <c r="G8" s="236">
        <v>681</v>
      </c>
      <c r="H8" s="236">
        <v>612</v>
      </c>
      <c r="I8" s="236">
        <v>507</v>
      </c>
      <c r="J8" s="236">
        <v>127</v>
      </c>
      <c r="K8" s="236">
        <v>867</v>
      </c>
      <c r="L8" s="236">
        <v>724</v>
      </c>
      <c r="M8" s="86"/>
    </row>
    <row r="9" spans="1:15" x14ac:dyDescent="0.25">
      <c r="B9" s="7">
        <v>2</v>
      </c>
      <c r="C9" s="18" t="s">
        <v>177</v>
      </c>
      <c r="D9" s="119">
        <v>1627</v>
      </c>
      <c r="E9" s="119">
        <v>414</v>
      </c>
      <c r="F9" s="119" t="s">
        <v>14</v>
      </c>
      <c r="G9" s="119">
        <v>2036</v>
      </c>
      <c r="H9" s="119">
        <v>456</v>
      </c>
      <c r="I9" s="119" t="s">
        <v>14</v>
      </c>
      <c r="J9" s="119">
        <v>213</v>
      </c>
      <c r="K9" s="119">
        <v>630</v>
      </c>
      <c r="L9" s="119" t="s">
        <v>14</v>
      </c>
      <c r="M9" s="86"/>
    </row>
    <row r="10" spans="1:15" x14ac:dyDescent="0.25">
      <c r="B10" s="491" t="s">
        <v>178</v>
      </c>
      <c r="C10" s="491"/>
      <c r="D10" s="492"/>
      <c r="E10" s="492"/>
      <c r="F10" s="492"/>
      <c r="G10" s="492"/>
      <c r="H10" s="492"/>
      <c r="I10" s="492"/>
      <c r="J10" s="492"/>
      <c r="K10" s="492"/>
      <c r="L10" s="492"/>
      <c r="M10" s="133"/>
    </row>
    <row r="11" spans="1:15" x14ac:dyDescent="0.25">
      <c r="A11" s="120"/>
      <c r="B11" s="121">
        <v>3</v>
      </c>
      <c r="C11" s="122" t="s">
        <v>179</v>
      </c>
      <c r="D11" s="123">
        <v>410</v>
      </c>
      <c r="E11" s="123">
        <v>490</v>
      </c>
      <c r="F11" s="123" t="s">
        <v>14</v>
      </c>
      <c r="G11" s="123">
        <v>551</v>
      </c>
      <c r="H11" s="123">
        <v>531</v>
      </c>
      <c r="I11" s="123" t="s">
        <v>14</v>
      </c>
      <c r="J11" s="123">
        <v>46</v>
      </c>
      <c r="K11" s="123">
        <v>589</v>
      </c>
      <c r="L11" s="123" t="s">
        <v>14</v>
      </c>
      <c r="M11" s="41"/>
    </row>
    <row r="12" spans="1:15" x14ac:dyDescent="0.25">
      <c r="B12" s="7">
        <v>4</v>
      </c>
      <c r="C12" s="18" t="s">
        <v>180</v>
      </c>
      <c r="D12" s="41">
        <v>711</v>
      </c>
      <c r="E12" s="41">
        <v>426</v>
      </c>
      <c r="F12" s="41" t="s">
        <v>14</v>
      </c>
      <c r="G12" s="41">
        <v>1039</v>
      </c>
      <c r="H12" s="41">
        <v>410</v>
      </c>
      <c r="I12" s="41" t="s">
        <v>14</v>
      </c>
      <c r="J12" s="41">
        <v>140</v>
      </c>
      <c r="K12" s="41">
        <v>388</v>
      </c>
      <c r="L12" s="41" t="s">
        <v>14</v>
      </c>
      <c r="M12" s="41"/>
    </row>
    <row r="13" spans="1:15" x14ac:dyDescent="0.25">
      <c r="B13" s="7">
        <v>5</v>
      </c>
      <c r="C13" s="18" t="s">
        <v>181</v>
      </c>
      <c r="D13" s="41">
        <v>236</v>
      </c>
      <c r="E13" s="41">
        <v>509</v>
      </c>
      <c r="F13" s="41" t="s">
        <v>14</v>
      </c>
      <c r="G13" s="41">
        <v>317</v>
      </c>
      <c r="H13" s="41">
        <v>584</v>
      </c>
      <c r="I13" s="41" t="s">
        <v>14</v>
      </c>
      <c r="J13" s="41">
        <v>66</v>
      </c>
      <c r="K13" s="41">
        <v>857</v>
      </c>
      <c r="L13" s="41" t="s">
        <v>14</v>
      </c>
      <c r="M13" s="41"/>
    </row>
    <row r="14" spans="1:15" x14ac:dyDescent="0.25">
      <c r="A14" s="124"/>
      <c r="B14" s="80">
        <v>6</v>
      </c>
      <c r="C14" s="81" t="s">
        <v>182</v>
      </c>
      <c r="D14" s="125">
        <v>355</v>
      </c>
      <c r="E14" s="125">
        <v>582</v>
      </c>
      <c r="F14" s="125" t="s">
        <v>14</v>
      </c>
      <c r="G14" s="125">
        <v>529</v>
      </c>
      <c r="H14" s="125">
        <v>650</v>
      </c>
      <c r="I14" s="125" t="s">
        <v>14</v>
      </c>
      <c r="J14" s="125">
        <v>115</v>
      </c>
      <c r="K14" s="125">
        <v>797</v>
      </c>
      <c r="L14" s="125" t="s">
        <v>14</v>
      </c>
      <c r="M14" s="41"/>
    </row>
  </sheetData>
  <mergeCells count="15">
    <mergeCell ref="N3:O4"/>
    <mergeCell ref="J5:J6"/>
    <mergeCell ref="K5:L5"/>
    <mergeCell ref="B7:L7"/>
    <mergeCell ref="B10:L10"/>
    <mergeCell ref="J4:L4"/>
    <mergeCell ref="B2:F2"/>
    <mergeCell ref="B4:B6"/>
    <mergeCell ref="C4:C6"/>
    <mergeCell ref="D4:F4"/>
    <mergeCell ref="G4:I4"/>
    <mergeCell ref="D5:D6"/>
    <mergeCell ref="E5:F5"/>
    <mergeCell ref="G5:G6"/>
    <mergeCell ref="H5:I5"/>
  </mergeCells>
  <hyperlinks>
    <hyperlink ref="N3:O4" location="'Table of Contents'!A1" display="Go To Table Of Contents" xr:uid="{00000000-0004-0000-15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I20"/>
  <sheetViews>
    <sheetView showGridLines="0" workbookViewId="0">
      <selection activeCell="B11" sqref="B11"/>
    </sheetView>
  </sheetViews>
  <sheetFormatPr defaultRowHeight="15" x14ac:dyDescent="0.25"/>
  <cols>
    <col min="1" max="1" width="1.85546875" customWidth="1"/>
    <col min="2" max="2" width="16.85546875" style="19" customWidth="1"/>
    <col min="3" max="3" width="17.7109375" customWidth="1"/>
    <col min="4" max="4" width="17.5703125" customWidth="1"/>
    <col min="5" max="5" width="15.7109375" customWidth="1"/>
    <col min="6" max="6" width="15.28515625" customWidth="1"/>
    <col min="7" max="7" width="4" customWidth="1"/>
    <col min="8" max="9" width="6.28515625" customWidth="1"/>
  </cols>
  <sheetData>
    <row r="1" spans="2:9" ht="12.75" customHeight="1" x14ac:dyDescent="0.25"/>
    <row r="2" spans="2:9" ht="15" customHeight="1" x14ac:dyDescent="0.25">
      <c r="B2" s="493" t="s">
        <v>757</v>
      </c>
      <c r="C2" s="493"/>
      <c r="D2" s="493"/>
      <c r="E2" s="493"/>
      <c r="F2" s="493"/>
      <c r="H2" s="438" t="s">
        <v>341</v>
      </c>
      <c r="I2" s="438"/>
    </row>
    <row r="3" spans="2:9" ht="15" customHeight="1" x14ac:dyDescent="0.25">
      <c r="B3" s="483" t="s">
        <v>183</v>
      </c>
      <c r="C3" s="483"/>
      <c r="D3" s="483"/>
      <c r="E3" s="483"/>
      <c r="F3" s="483"/>
      <c r="H3" s="438"/>
      <c r="I3" s="438"/>
    </row>
    <row r="4" spans="2:9" ht="25.5" x14ac:dyDescent="0.25">
      <c r="B4" s="15" t="s">
        <v>184</v>
      </c>
      <c r="C4" s="15" t="s">
        <v>185</v>
      </c>
      <c r="D4" s="15" t="s">
        <v>186</v>
      </c>
      <c r="E4" s="15" t="s">
        <v>187</v>
      </c>
      <c r="F4" s="15" t="s">
        <v>188</v>
      </c>
    </row>
    <row r="5" spans="2:9" x14ac:dyDescent="0.25">
      <c r="B5" s="494" t="s">
        <v>189</v>
      </c>
      <c r="C5" s="494"/>
      <c r="D5" s="494"/>
      <c r="E5" s="494"/>
      <c r="F5" s="494"/>
    </row>
    <row r="6" spans="2:9" x14ac:dyDescent="0.25">
      <c r="B6" s="157" t="s">
        <v>249</v>
      </c>
      <c r="C6" s="252">
        <v>0</v>
      </c>
      <c r="D6" s="158">
        <v>476.26</v>
      </c>
      <c r="E6" s="158">
        <v>0.21</v>
      </c>
      <c r="F6" s="158">
        <v>476.05</v>
      </c>
    </row>
    <row r="7" spans="2:9" x14ac:dyDescent="0.25">
      <c r="B7" s="55" t="s">
        <v>302</v>
      </c>
      <c r="C7" s="104">
        <v>476.05</v>
      </c>
      <c r="D7" s="104">
        <v>116.18</v>
      </c>
      <c r="E7" s="251">
        <v>0</v>
      </c>
      <c r="F7" s="104">
        <v>592.23</v>
      </c>
    </row>
    <row r="8" spans="2:9" x14ac:dyDescent="0.25">
      <c r="B8" s="55" t="s">
        <v>376</v>
      </c>
      <c r="C8" s="104">
        <v>592.23</v>
      </c>
      <c r="D8" s="104">
        <v>25.93</v>
      </c>
      <c r="E8" s="251">
        <v>4.84</v>
      </c>
      <c r="F8" s="104">
        <v>613.32000000000005</v>
      </c>
    </row>
    <row r="9" spans="2:9" x14ac:dyDescent="0.25">
      <c r="B9" s="55" t="s">
        <v>478</v>
      </c>
      <c r="C9" s="104">
        <v>613.32000000000005</v>
      </c>
      <c r="D9" s="104">
        <v>596.1</v>
      </c>
      <c r="E9" s="251">
        <v>0</v>
      </c>
      <c r="F9" s="104">
        <v>1209.42</v>
      </c>
    </row>
    <row r="10" spans="2:9" x14ac:dyDescent="0.25">
      <c r="B10" s="55" t="s">
        <v>461</v>
      </c>
      <c r="C10" s="104">
        <v>1209.42</v>
      </c>
      <c r="D10" s="104">
        <v>144.83000000000001</v>
      </c>
      <c r="E10" s="251">
        <v>9.26</v>
      </c>
      <c r="F10" s="251">
        <v>1344.99</v>
      </c>
    </row>
    <row r="11" spans="2:9" x14ac:dyDescent="0.25">
      <c r="B11" s="55" t="s">
        <v>482</v>
      </c>
      <c r="C11" s="104">
        <v>1344.99</v>
      </c>
      <c r="D11" s="104">
        <v>15.01</v>
      </c>
      <c r="E11" s="251">
        <v>0</v>
      </c>
      <c r="F11" s="251">
        <v>1360.01</v>
      </c>
    </row>
    <row r="12" spans="2:9" x14ac:dyDescent="0.25">
      <c r="B12" s="436" t="s">
        <v>190</v>
      </c>
      <c r="C12" s="436"/>
      <c r="D12" s="436"/>
      <c r="E12" s="436"/>
      <c r="F12" s="436"/>
    </row>
    <row r="13" spans="2:9" x14ac:dyDescent="0.25">
      <c r="B13" s="159" t="s">
        <v>249</v>
      </c>
      <c r="C13" s="251">
        <v>0</v>
      </c>
      <c r="D13" s="251">
        <v>109.7</v>
      </c>
      <c r="E13" s="251">
        <v>0</v>
      </c>
      <c r="F13" s="251">
        <v>109.7</v>
      </c>
    </row>
    <row r="14" spans="2:9" x14ac:dyDescent="0.25">
      <c r="B14" s="160" t="s">
        <v>302</v>
      </c>
      <c r="C14" s="251">
        <v>109.7</v>
      </c>
      <c r="D14" s="251">
        <v>112.06</v>
      </c>
      <c r="E14" s="251">
        <v>0</v>
      </c>
      <c r="F14" s="251">
        <v>221.76</v>
      </c>
    </row>
    <row r="15" spans="2:9" x14ac:dyDescent="0.25">
      <c r="B15" s="55" t="s">
        <v>376</v>
      </c>
      <c r="C15" s="251">
        <v>221.76</v>
      </c>
      <c r="D15" s="251">
        <v>127.94</v>
      </c>
      <c r="E15" s="251">
        <v>0.03</v>
      </c>
      <c r="F15" s="251">
        <v>349.67</v>
      </c>
    </row>
    <row r="16" spans="2:9" x14ac:dyDescent="0.25">
      <c r="B16" s="55" t="s">
        <v>478</v>
      </c>
      <c r="C16" s="251">
        <v>349.67</v>
      </c>
      <c r="D16" s="251">
        <v>241.29</v>
      </c>
      <c r="E16" s="251">
        <v>10.42</v>
      </c>
      <c r="F16" s="251">
        <v>580.54</v>
      </c>
    </row>
    <row r="17" spans="2:7" x14ac:dyDescent="0.25">
      <c r="B17" s="55" t="s">
        <v>461</v>
      </c>
      <c r="C17" s="338">
        <v>580.54</v>
      </c>
      <c r="D17" s="338">
        <v>92.57</v>
      </c>
      <c r="E17" s="251">
        <v>0</v>
      </c>
      <c r="F17" s="338">
        <v>673.11</v>
      </c>
    </row>
    <row r="18" spans="2:7" x14ac:dyDescent="0.25">
      <c r="B18" s="359" t="s">
        <v>482</v>
      </c>
      <c r="C18" s="338">
        <v>673.11</v>
      </c>
      <c r="D18" s="338">
        <v>6.34</v>
      </c>
      <c r="E18" s="338">
        <v>0</v>
      </c>
      <c r="F18" s="338">
        <v>679.45</v>
      </c>
      <c r="G18" s="359"/>
    </row>
    <row r="19" spans="2:7" ht="30.75" customHeight="1" x14ac:dyDescent="0.25">
      <c r="B19" s="359"/>
      <c r="C19" s="359"/>
      <c r="D19" s="359"/>
      <c r="E19" s="359"/>
      <c r="F19" s="359"/>
      <c r="G19" s="359"/>
    </row>
    <row r="20" spans="2:7" x14ac:dyDescent="0.25">
      <c r="B20" s="332"/>
      <c r="C20" s="333"/>
      <c r="D20" s="333"/>
      <c r="E20" s="333"/>
      <c r="F20" s="333"/>
      <c r="G20" s="333"/>
    </row>
  </sheetData>
  <mergeCells count="5">
    <mergeCell ref="H2:I3"/>
    <mergeCell ref="B2:F2"/>
    <mergeCell ref="B3:F3"/>
    <mergeCell ref="B5:F5"/>
    <mergeCell ref="B12:F12"/>
  </mergeCells>
  <hyperlinks>
    <hyperlink ref="H2:I3" location="'Table of Contents'!A1" display="Go To Table Of Contents" xr:uid="{00000000-0004-0000-16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O17"/>
  <sheetViews>
    <sheetView showGridLines="0" workbookViewId="0">
      <selection activeCell="B12" sqref="B12"/>
    </sheetView>
  </sheetViews>
  <sheetFormatPr defaultRowHeight="15" x14ac:dyDescent="0.25"/>
  <cols>
    <col min="1" max="1" width="1.85546875" customWidth="1"/>
    <col min="2" max="2" width="13.85546875" style="19" customWidth="1"/>
    <col min="4" max="4" width="10.85546875" customWidth="1"/>
    <col min="6" max="6" width="10.42578125" bestFit="1" customWidth="1"/>
    <col min="8" max="8" width="9.42578125" bestFit="1" customWidth="1"/>
    <col min="11" max="11" width="3.7109375" customWidth="1"/>
    <col min="12" max="13" width="6.7109375" customWidth="1"/>
  </cols>
  <sheetData>
    <row r="1" spans="2:15" ht="12" customHeight="1" x14ac:dyDescent="0.25"/>
    <row r="2" spans="2:15" ht="15" customHeight="1" x14ac:dyDescent="0.25">
      <c r="B2" s="495" t="s">
        <v>419</v>
      </c>
      <c r="C2" s="495"/>
      <c r="D2" s="495"/>
      <c r="E2" s="495"/>
      <c r="F2" s="495"/>
      <c r="G2" s="495"/>
      <c r="H2" s="495"/>
      <c r="I2" s="495"/>
      <c r="J2" s="495"/>
      <c r="L2" s="438" t="s">
        <v>341</v>
      </c>
      <c r="M2" s="438"/>
    </row>
    <row r="3" spans="2:15" x14ac:dyDescent="0.25">
      <c r="B3" s="496" t="s">
        <v>88</v>
      </c>
      <c r="C3" s="496"/>
      <c r="D3" s="496"/>
      <c r="E3" s="496"/>
      <c r="F3" s="496"/>
      <c r="G3" s="496"/>
      <c r="H3" s="496"/>
      <c r="I3" s="496"/>
      <c r="J3" s="496"/>
      <c r="L3" s="438"/>
      <c r="M3" s="438"/>
    </row>
    <row r="4" spans="2:15" ht="17.25" customHeight="1" x14ac:dyDescent="0.25">
      <c r="B4" s="445" t="s">
        <v>138</v>
      </c>
      <c r="C4" s="445" t="s">
        <v>191</v>
      </c>
      <c r="D4" s="445"/>
      <c r="E4" s="445"/>
      <c r="F4" s="445"/>
      <c r="G4" s="445" t="s">
        <v>20</v>
      </c>
      <c r="H4" s="445"/>
      <c r="I4" s="445" t="s">
        <v>192</v>
      </c>
      <c r="J4" s="445"/>
    </row>
    <row r="5" spans="2:15" ht="28.5" customHeight="1" x14ac:dyDescent="0.25">
      <c r="B5" s="445"/>
      <c r="C5" s="445" t="s">
        <v>193</v>
      </c>
      <c r="D5" s="445"/>
      <c r="E5" s="445" t="s">
        <v>194</v>
      </c>
      <c r="F5" s="445"/>
      <c r="G5" s="445"/>
      <c r="H5" s="445"/>
      <c r="I5" s="445"/>
      <c r="J5" s="445"/>
    </row>
    <row r="6" spans="2:15" ht="27" customHeight="1" x14ac:dyDescent="0.25">
      <c r="B6" s="439"/>
      <c r="C6" s="95" t="s">
        <v>99</v>
      </c>
      <c r="D6" s="95" t="s">
        <v>195</v>
      </c>
      <c r="E6" s="95" t="s">
        <v>99</v>
      </c>
      <c r="F6" s="95" t="s">
        <v>195</v>
      </c>
      <c r="G6" s="95" t="s">
        <v>99</v>
      </c>
      <c r="H6" s="95" t="s">
        <v>195</v>
      </c>
      <c r="I6" s="95" t="s">
        <v>196</v>
      </c>
      <c r="J6" s="95" t="s">
        <v>197</v>
      </c>
    </row>
    <row r="7" spans="2:15" x14ac:dyDescent="0.25">
      <c r="B7" s="46" t="s">
        <v>249</v>
      </c>
      <c r="C7" s="41">
        <v>3</v>
      </c>
      <c r="D7" s="41">
        <v>49.66</v>
      </c>
      <c r="E7" s="41">
        <v>22</v>
      </c>
      <c r="F7" s="41">
        <v>3289.85</v>
      </c>
      <c r="G7" s="41">
        <v>25</v>
      </c>
      <c r="H7" s="41">
        <v>3339.51</v>
      </c>
      <c r="I7" s="41">
        <v>24</v>
      </c>
      <c r="J7" s="41">
        <v>1</v>
      </c>
    </row>
    <row r="8" spans="2:15" x14ac:dyDescent="0.25">
      <c r="B8" s="46" t="s">
        <v>302</v>
      </c>
      <c r="C8" s="41">
        <v>23</v>
      </c>
      <c r="D8" s="41">
        <v>2485.94</v>
      </c>
      <c r="E8" s="41">
        <v>239</v>
      </c>
      <c r="F8" s="41">
        <v>37632.83</v>
      </c>
      <c r="G8" s="41">
        <v>262</v>
      </c>
      <c r="H8" s="250">
        <v>40118.769999999997</v>
      </c>
      <c r="I8" s="41">
        <v>256</v>
      </c>
      <c r="J8" s="41">
        <v>6</v>
      </c>
    </row>
    <row r="9" spans="2:15" x14ac:dyDescent="0.25">
      <c r="B9" s="46" t="s">
        <v>376</v>
      </c>
      <c r="C9" s="41">
        <v>86</v>
      </c>
      <c r="D9" s="250">
        <v>3397.57</v>
      </c>
      <c r="E9" s="41">
        <v>875</v>
      </c>
      <c r="F9" s="250">
        <v>63616.92</v>
      </c>
      <c r="G9" s="41">
        <v>961</v>
      </c>
      <c r="H9" s="250">
        <v>67014.490000000005</v>
      </c>
      <c r="I9" s="41">
        <v>946</v>
      </c>
      <c r="J9" s="41">
        <v>15</v>
      </c>
    </row>
    <row r="10" spans="2:15" x14ac:dyDescent="0.25">
      <c r="B10" s="46" t="s">
        <v>460</v>
      </c>
      <c r="C10" s="41">
        <v>70</v>
      </c>
      <c r="D10" s="41">
        <v>10396.9</v>
      </c>
      <c r="E10" s="41">
        <v>687</v>
      </c>
      <c r="F10" s="41">
        <v>35886.93</v>
      </c>
      <c r="G10" s="41">
        <v>757</v>
      </c>
      <c r="H10" s="41">
        <v>46283.83</v>
      </c>
      <c r="I10" s="41">
        <v>756</v>
      </c>
      <c r="J10" s="41">
        <v>1</v>
      </c>
    </row>
    <row r="11" spans="2:15" x14ac:dyDescent="0.25">
      <c r="B11" s="46" t="s">
        <v>461</v>
      </c>
      <c r="C11" s="41">
        <v>37</v>
      </c>
      <c r="D11" s="41">
        <v>1364.43</v>
      </c>
      <c r="E11" s="41">
        <v>77</v>
      </c>
      <c r="F11" s="41">
        <v>3047.52</v>
      </c>
      <c r="G11" s="41">
        <v>114</v>
      </c>
      <c r="H11" s="250">
        <v>4411.95</v>
      </c>
      <c r="I11" s="41">
        <v>114</v>
      </c>
      <c r="J11" s="41">
        <v>0</v>
      </c>
    </row>
    <row r="12" spans="2:15" x14ac:dyDescent="0.25">
      <c r="B12" s="55" t="s">
        <v>482</v>
      </c>
      <c r="C12" s="41">
        <v>65</v>
      </c>
      <c r="D12" s="41">
        <v>279.74</v>
      </c>
      <c r="E12" s="41">
        <v>105</v>
      </c>
      <c r="F12" s="41">
        <v>2468.54</v>
      </c>
      <c r="G12" s="41">
        <v>170</v>
      </c>
      <c r="H12" s="250">
        <v>2748.28</v>
      </c>
      <c r="I12" s="41">
        <v>143</v>
      </c>
      <c r="J12" s="41">
        <v>27</v>
      </c>
    </row>
    <row r="13" spans="2:15" x14ac:dyDescent="0.25">
      <c r="B13" s="202" t="s">
        <v>20</v>
      </c>
      <c r="C13" s="203">
        <v>284</v>
      </c>
      <c r="D13" s="203">
        <v>17974.240000000002</v>
      </c>
      <c r="E13" s="203">
        <v>2005</v>
      </c>
      <c r="F13" s="248">
        <v>145942.59</v>
      </c>
      <c r="G13" s="203">
        <v>2289</v>
      </c>
      <c r="H13" s="248">
        <v>163916.82999999999</v>
      </c>
      <c r="I13" s="203">
        <v>2239</v>
      </c>
      <c r="J13" s="203">
        <v>50</v>
      </c>
      <c r="O13" s="1"/>
    </row>
    <row r="14" spans="2:15" x14ac:dyDescent="0.25">
      <c r="B14" s="160" t="s">
        <v>434</v>
      </c>
      <c r="C14" s="161"/>
      <c r="D14" s="161"/>
      <c r="E14" s="161"/>
      <c r="F14" s="161"/>
      <c r="G14" s="1"/>
      <c r="H14" s="1"/>
      <c r="I14" s="1"/>
      <c r="J14" s="1"/>
    </row>
    <row r="15" spans="2:15" x14ac:dyDescent="0.25">
      <c r="B15" s="160" t="s">
        <v>390</v>
      </c>
      <c r="C15" s="161"/>
      <c r="D15" s="161"/>
      <c r="E15" s="161"/>
      <c r="F15" s="161"/>
      <c r="G15" s="1"/>
      <c r="H15" s="1"/>
      <c r="I15" s="1"/>
      <c r="J15" s="1"/>
    </row>
    <row r="16" spans="2:15" x14ac:dyDescent="0.25">
      <c r="B16" s="293" t="s">
        <v>758</v>
      </c>
      <c r="C16" s="162"/>
      <c r="D16" s="162"/>
      <c r="E16" s="162"/>
      <c r="F16" s="162"/>
    </row>
    <row r="17" spans="2:2" x14ac:dyDescent="0.25">
      <c r="B17" s="267"/>
    </row>
  </sheetData>
  <mergeCells count="9">
    <mergeCell ref="L2:M3"/>
    <mergeCell ref="B2:J2"/>
    <mergeCell ref="B3:J3"/>
    <mergeCell ref="B4:B6"/>
    <mergeCell ref="C4:F4"/>
    <mergeCell ref="G4:H5"/>
    <mergeCell ref="I4:J5"/>
    <mergeCell ref="C5:D5"/>
    <mergeCell ref="E5:F5"/>
  </mergeCells>
  <hyperlinks>
    <hyperlink ref="L2:M3" location="'Table of Contents'!A1" display="Go To Table Of Contents" xr:uid="{00000000-0004-0000-1700-000000000000}"/>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CB06-5E39-4404-A7F6-D8FC306CED5B}">
  <dimension ref="B1:N16"/>
  <sheetViews>
    <sheetView showGridLines="0" workbookViewId="0">
      <selection activeCell="K2" sqref="K2:L3"/>
    </sheetView>
  </sheetViews>
  <sheetFormatPr defaultRowHeight="15" x14ac:dyDescent="0.25"/>
  <cols>
    <col min="1" max="1" width="1.85546875" customWidth="1"/>
    <col min="2" max="2" width="16.7109375" style="19" customWidth="1"/>
    <col min="3" max="3" width="10.28515625" customWidth="1"/>
    <col min="4" max="4" width="15.85546875" customWidth="1"/>
    <col min="5" max="5" width="16.42578125" customWidth="1"/>
    <col min="6" max="6" width="14.42578125" customWidth="1"/>
    <col min="7" max="7" width="15.28515625" customWidth="1"/>
    <col min="8" max="8" width="16.85546875" customWidth="1"/>
    <col min="9" max="9" width="14.140625" customWidth="1"/>
    <col min="10" max="10" width="3.7109375" customWidth="1"/>
    <col min="11" max="12" width="6.7109375" customWidth="1"/>
  </cols>
  <sheetData>
    <row r="1" spans="2:14" ht="12" customHeight="1" x14ac:dyDescent="0.25"/>
    <row r="2" spans="2:14" ht="15" customHeight="1" x14ac:dyDescent="0.25">
      <c r="B2" s="495" t="s">
        <v>426</v>
      </c>
      <c r="C2" s="495"/>
      <c r="D2" s="495"/>
      <c r="E2" s="495"/>
      <c r="F2" s="495"/>
      <c r="G2" s="495"/>
      <c r="H2" s="495"/>
      <c r="I2" s="495"/>
      <c r="K2" s="438" t="s">
        <v>341</v>
      </c>
      <c r="L2" s="438"/>
    </row>
    <row r="3" spans="2:14" x14ac:dyDescent="0.25">
      <c r="B3" s="496"/>
      <c r="C3" s="496"/>
      <c r="D3" s="496"/>
      <c r="E3" s="496"/>
      <c r="F3" s="496"/>
      <c r="G3" s="496"/>
      <c r="H3" s="496"/>
      <c r="I3" s="496"/>
      <c r="K3" s="438"/>
      <c r="L3" s="438"/>
    </row>
    <row r="4" spans="2:14" ht="17.25" customHeight="1" x14ac:dyDescent="0.25">
      <c r="B4" s="445" t="s">
        <v>138</v>
      </c>
      <c r="C4" s="439" t="s">
        <v>421</v>
      </c>
      <c r="D4" s="441" t="s">
        <v>420</v>
      </c>
      <c r="E4" s="443"/>
      <c r="F4" s="439" t="s">
        <v>451</v>
      </c>
      <c r="G4" s="441" t="s">
        <v>424</v>
      </c>
      <c r="H4" s="443"/>
      <c r="I4" s="439" t="s">
        <v>425</v>
      </c>
    </row>
    <row r="5" spans="2:14" ht="29.25" customHeight="1" x14ac:dyDescent="0.25">
      <c r="B5" s="445"/>
      <c r="C5" s="485"/>
      <c r="D5" s="15" t="s">
        <v>422</v>
      </c>
      <c r="E5" s="15" t="s">
        <v>423</v>
      </c>
      <c r="F5" s="485"/>
      <c r="G5" s="15" t="s">
        <v>422</v>
      </c>
      <c r="H5" s="15" t="s">
        <v>423</v>
      </c>
      <c r="I5" s="485"/>
    </row>
    <row r="6" spans="2:14" x14ac:dyDescent="0.25">
      <c r="B6" s="46" t="s">
        <v>249</v>
      </c>
      <c r="C6" s="41">
        <v>25</v>
      </c>
      <c r="D6" s="41">
        <v>0</v>
      </c>
      <c r="E6" s="41">
        <v>0</v>
      </c>
      <c r="F6" s="41">
        <v>2</v>
      </c>
      <c r="G6" s="41">
        <v>0</v>
      </c>
      <c r="H6" s="41">
        <v>0</v>
      </c>
      <c r="I6" s="41">
        <v>0</v>
      </c>
    </row>
    <row r="7" spans="2:14" x14ac:dyDescent="0.25">
      <c r="B7" s="46" t="s">
        <v>302</v>
      </c>
      <c r="C7" s="41">
        <v>262</v>
      </c>
      <c r="D7" s="41">
        <v>6</v>
      </c>
      <c r="E7" s="41">
        <v>1</v>
      </c>
      <c r="F7" s="41">
        <v>35</v>
      </c>
      <c r="G7" s="41">
        <v>2</v>
      </c>
      <c r="H7" s="41">
        <v>1</v>
      </c>
      <c r="I7" s="41">
        <v>9</v>
      </c>
    </row>
    <row r="8" spans="2:14" x14ac:dyDescent="0.25">
      <c r="B8" s="46" t="s">
        <v>376</v>
      </c>
      <c r="C8" s="41">
        <v>961</v>
      </c>
      <c r="D8" s="41">
        <v>15</v>
      </c>
      <c r="E8" s="41">
        <v>16</v>
      </c>
      <c r="F8" s="41">
        <v>399</v>
      </c>
      <c r="G8" s="41">
        <v>0</v>
      </c>
      <c r="H8" s="41">
        <v>7</v>
      </c>
      <c r="I8" s="41">
        <v>34</v>
      </c>
    </row>
    <row r="9" spans="2:14" x14ac:dyDescent="0.25">
      <c r="B9" s="46" t="s">
        <v>460</v>
      </c>
      <c r="C9" s="41">
        <v>757</v>
      </c>
      <c r="D9" s="41">
        <v>17</v>
      </c>
      <c r="E9" s="41">
        <v>30</v>
      </c>
      <c r="F9" s="41">
        <v>485</v>
      </c>
      <c r="G9" s="41">
        <v>13</v>
      </c>
      <c r="H9" s="41">
        <v>20</v>
      </c>
      <c r="I9" s="41">
        <v>196</v>
      </c>
    </row>
    <row r="10" spans="2:14" x14ac:dyDescent="0.25">
      <c r="B10" s="46" t="s">
        <v>461</v>
      </c>
      <c r="C10" s="41">
        <v>114</v>
      </c>
      <c r="D10" s="41">
        <v>0</v>
      </c>
      <c r="E10" s="41">
        <v>2</v>
      </c>
      <c r="F10" s="41">
        <v>55</v>
      </c>
      <c r="G10" s="41">
        <v>6</v>
      </c>
      <c r="H10" s="41">
        <v>10</v>
      </c>
      <c r="I10" s="41">
        <v>30</v>
      </c>
    </row>
    <row r="11" spans="2:14" x14ac:dyDescent="0.25">
      <c r="B11" s="55" t="s">
        <v>482</v>
      </c>
      <c r="C11" s="41">
        <v>170</v>
      </c>
      <c r="D11" s="41">
        <v>0</v>
      </c>
      <c r="E11" s="41">
        <v>1</v>
      </c>
      <c r="F11" s="41">
        <v>15</v>
      </c>
      <c r="G11" s="41">
        <v>3</v>
      </c>
      <c r="H11" s="41">
        <v>0</v>
      </c>
      <c r="I11" s="41">
        <v>13</v>
      </c>
    </row>
    <row r="12" spans="2:14" x14ac:dyDescent="0.25">
      <c r="B12" s="202" t="s">
        <v>20</v>
      </c>
      <c r="C12" s="203">
        <v>2289</v>
      </c>
      <c r="D12" s="203">
        <v>38</v>
      </c>
      <c r="E12" s="203">
        <v>50</v>
      </c>
      <c r="F12" s="203">
        <v>991</v>
      </c>
      <c r="G12" s="203">
        <v>24</v>
      </c>
      <c r="H12" s="203">
        <v>38</v>
      </c>
      <c r="I12" s="203">
        <v>282</v>
      </c>
      <c r="N12" s="1"/>
    </row>
    <row r="13" spans="2:14" x14ac:dyDescent="0.25">
      <c r="B13" s="24" t="s">
        <v>452</v>
      </c>
      <c r="C13" s="161"/>
      <c r="D13" s="161"/>
      <c r="E13" s="161"/>
      <c r="F13" s="161"/>
      <c r="G13" s="1"/>
      <c r="H13" s="1"/>
      <c r="I13" s="1"/>
    </row>
    <row r="14" spans="2:14" x14ac:dyDescent="0.25">
      <c r="B14" s="24"/>
      <c r="C14" s="161"/>
      <c r="D14" s="161"/>
      <c r="E14" s="161"/>
      <c r="F14" s="161"/>
      <c r="G14" s="1"/>
      <c r="H14" s="1"/>
      <c r="I14" s="1"/>
    </row>
    <row r="15" spans="2:14" x14ac:dyDescent="0.25">
      <c r="B15" s="267"/>
      <c r="C15" s="162"/>
      <c r="D15" s="162"/>
      <c r="E15" s="162"/>
      <c r="F15" s="162"/>
    </row>
    <row r="16" spans="2:14" x14ac:dyDescent="0.25">
      <c r="B16" s="267"/>
    </row>
  </sheetData>
  <mergeCells count="9">
    <mergeCell ref="K2:L3"/>
    <mergeCell ref="B3:I3"/>
    <mergeCell ref="B4:B5"/>
    <mergeCell ref="D4:E4"/>
    <mergeCell ref="F4:F5"/>
    <mergeCell ref="C4:C5"/>
    <mergeCell ref="G4:H4"/>
    <mergeCell ref="I4:I5"/>
    <mergeCell ref="B2:I2"/>
  </mergeCells>
  <hyperlinks>
    <hyperlink ref="K2:L3" location="'Table of Contents'!A1" display="Go To Table Of Contents" xr:uid="{22F1978F-9534-42D8-943F-5D47A8233C99}"/>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DBE91-2F20-4FA2-9D5E-41F5079A8E4E}">
  <dimension ref="A1:L13"/>
  <sheetViews>
    <sheetView showGridLines="0" workbookViewId="0">
      <selection activeCell="K2" sqref="K2:L3"/>
    </sheetView>
  </sheetViews>
  <sheetFormatPr defaultRowHeight="15" x14ac:dyDescent="0.25"/>
  <cols>
    <col min="1" max="1" width="9.42578125" style="19" customWidth="1"/>
    <col min="2" max="2" width="22.140625" bestFit="1" customWidth="1"/>
    <col min="3" max="3" width="25.140625" bestFit="1" customWidth="1"/>
    <col min="4" max="4" width="16.42578125" customWidth="1"/>
    <col min="5" max="5" width="14.42578125" customWidth="1"/>
    <col min="6" max="6" width="15.28515625" customWidth="1"/>
    <col min="7" max="9" width="16.85546875" customWidth="1"/>
    <col min="10" max="10" width="3.7109375" customWidth="1"/>
    <col min="11" max="12" width="6.7109375" customWidth="1"/>
  </cols>
  <sheetData>
    <row r="1" spans="1:12" ht="12" customHeight="1" x14ac:dyDescent="0.25"/>
    <row r="2" spans="1:12" ht="15" customHeight="1" x14ac:dyDescent="0.25">
      <c r="A2" s="495" t="s">
        <v>760</v>
      </c>
      <c r="B2" s="495"/>
      <c r="C2" s="495"/>
      <c r="D2" s="495"/>
      <c r="E2" s="495"/>
      <c r="F2" s="495"/>
      <c r="G2" s="495"/>
      <c r="H2" s="495"/>
      <c r="I2" s="495"/>
      <c r="K2" s="438" t="s">
        <v>341</v>
      </c>
      <c r="L2" s="438"/>
    </row>
    <row r="3" spans="1:12" x14ac:dyDescent="0.25">
      <c r="A3" s="496" t="s">
        <v>88</v>
      </c>
      <c r="B3" s="496"/>
      <c r="C3" s="496"/>
      <c r="D3" s="496"/>
      <c r="E3" s="496"/>
      <c r="F3" s="496"/>
      <c r="G3" s="496"/>
      <c r="H3" s="496"/>
      <c r="I3" s="496"/>
      <c r="K3" s="438"/>
      <c r="L3" s="438"/>
    </row>
    <row r="4" spans="1:12" ht="42.75" customHeight="1" x14ac:dyDescent="0.25">
      <c r="A4" s="23" t="s">
        <v>89</v>
      </c>
      <c r="B4" s="23" t="s">
        <v>761</v>
      </c>
      <c r="C4" s="358" t="s">
        <v>762</v>
      </c>
      <c r="D4" s="330" t="s">
        <v>763</v>
      </c>
      <c r="E4" s="23" t="s">
        <v>764</v>
      </c>
      <c r="F4" s="358" t="s">
        <v>765</v>
      </c>
      <c r="G4" s="330" t="s">
        <v>766</v>
      </c>
      <c r="H4" s="330" t="s">
        <v>767</v>
      </c>
      <c r="I4" s="330" t="s">
        <v>768</v>
      </c>
    </row>
    <row r="5" spans="1:12" ht="15" customHeight="1" x14ac:dyDescent="0.25">
      <c r="A5" s="357">
        <v>1</v>
      </c>
      <c r="B5" s="93" t="s">
        <v>770</v>
      </c>
      <c r="C5" s="498" t="s">
        <v>777</v>
      </c>
      <c r="D5" s="449" t="s">
        <v>769</v>
      </c>
      <c r="E5" s="497">
        <v>44825</v>
      </c>
      <c r="F5" s="497">
        <v>45182</v>
      </c>
      <c r="G5" s="499">
        <v>278.07</v>
      </c>
      <c r="H5" s="499">
        <v>68.17</v>
      </c>
      <c r="I5" s="500">
        <v>24.52</v>
      </c>
    </row>
    <row r="6" spans="1:12" x14ac:dyDescent="0.25">
      <c r="A6" s="357">
        <v>2</v>
      </c>
      <c r="B6" s="93" t="s">
        <v>771</v>
      </c>
      <c r="C6" s="498"/>
      <c r="D6" s="449"/>
      <c r="E6" s="497"/>
      <c r="F6" s="497"/>
      <c r="G6" s="499"/>
      <c r="H6" s="499"/>
      <c r="I6" s="500"/>
    </row>
    <row r="7" spans="1:12" x14ac:dyDescent="0.25">
      <c r="A7" s="357">
        <v>3</v>
      </c>
      <c r="B7" s="93" t="s">
        <v>772</v>
      </c>
      <c r="C7" s="498"/>
      <c r="D7" s="449"/>
      <c r="E7" s="497"/>
      <c r="F7" s="497"/>
      <c r="G7" s="499"/>
      <c r="H7" s="499"/>
      <c r="I7" s="500"/>
    </row>
    <row r="8" spans="1:12" x14ac:dyDescent="0.25">
      <c r="A8" s="357">
        <v>4</v>
      </c>
      <c r="B8" s="93" t="s">
        <v>773</v>
      </c>
      <c r="C8" s="498"/>
      <c r="D8" s="449"/>
      <c r="E8" s="497"/>
      <c r="F8" s="497"/>
      <c r="G8" s="499"/>
      <c r="H8" s="499"/>
      <c r="I8" s="500"/>
    </row>
    <row r="9" spans="1:12" x14ac:dyDescent="0.25">
      <c r="A9" s="357">
        <v>5</v>
      </c>
      <c r="B9" s="93" t="s">
        <v>774</v>
      </c>
      <c r="C9" s="498"/>
      <c r="D9" s="449"/>
      <c r="E9" s="497"/>
      <c r="F9" s="497"/>
      <c r="G9" s="499"/>
      <c r="H9" s="499"/>
      <c r="I9" s="500"/>
    </row>
    <row r="10" spans="1:12" x14ac:dyDescent="0.25">
      <c r="A10" s="357">
        <v>6</v>
      </c>
      <c r="B10" s="93" t="s">
        <v>775</v>
      </c>
      <c r="C10" s="498"/>
      <c r="D10" s="449"/>
      <c r="E10" s="497"/>
      <c r="F10" s="497"/>
      <c r="G10" s="499"/>
      <c r="H10" s="499"/>
      <c r="I10" s="500"/>
    </row>
    <row r="11" spans="1:12" x14ac:dyDescent="0.25">
      <c r="A11" s="357">
        <v>7</v>
      </c>
      <c r="B11" s="93" t="s">
        <v>776</v>
      </c>
      <c r="C11" s="498"/>
      <c r="D11" s="449"/>
      <c r="E11" s="497"/>
      <c r="F11" s="497"/>
      <c r="G11" s="499"/>
      <c r="H11" s="499"/>
      <c r="I11" s="501"/>
    </row>
    <row r="12" spans="1:12" x14ac:dyDescent="0.25">
      <c r="A12" s="412" t="s">
        <v>601</v>
      </c>
      <c r="B12" s="413"/>
      <c r="C12" s="413"/>
      <c r="D12" s="413"/>
      <c r="E12" s="413"/>
      <c r="F12" s="413"/>
      <c r="G12" s="244">
        <v>278.07</v>
      </c>
      <c r="H12" s="245">
        <v>68.17</v>
      </c>
      <c r="I12" s="360" t="s">
        <v>778</v>
      </c>
    </row>
    <row r="13" spans="1:12" x14ac:dyDescent="0.25">
      <c r="A13" s="415" t="s">
        <v>602</v>
      </c>
      <c r="B13" s="416"/>
      <c r="C13" s="416"/>
      <c r="D13" s="416"/>
      <c r="E13" s="416"/>
      <c r="F13" s="416"/>
      <c r="G13" s="246">
        <v>1749.95</v>
      </c>
      <c r="H13" s="247">
        <v>91.27</v>
      </c>
      <c r="I13" s="360" t="s">
        <v>779</v>
      </c>
    </row>
  </sheetData>
  <mergeCells count="12">
    <mergeCell ref="A2:I2"/>
    <mergeCell ref="K2:L3"/>
    <mergeCell ref="A3:I3"/>
    <mergeCell ref="C5:C11"/>
    <mergeCell ref="G5:G11"/>
    <mergeCell ref="H5:H11"/>
    <mergeCell ref="I5:I11"/>
    <mergeCell ref="A12:F12"/>
    <mergeCell ref="A13:F13"/>
    <mergeCell ref="D5:D11"/>
    <mergeCell ref="E5:E11"/>
    <mergeCell ref="F5:F11"/>
  </mergeCells>
  <hyperlinks>
    <hyperlink ref="K2:L3" location="'Table of Contents'!A1" display="Go To Table Of Contents" xr:uid="{492C933A-90B3-4809-97A4-49F8F56882F2}"/>
  </hyperlinks>
  <pageMargins left="0.7" right="0.7" top="0.75" bottom="0.75" header="0.3" footer="0.3"/>
  <ignoredErrors>
    <ignoredError sqref="I12:I13"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6"/>
  <sheetViews>
    <sheetView showGridLines="0" workbookViewId="0">
      <selection activeCell="P12" sqref="P12"/>
    </sheetView>
  </sheetViews>
  <sheetFormatPr defaultRowHeight="15" x14ac:dyDescent="0.25"/>
  <cols>
    <col min="1" max="1" width="1.85546875" style="50" customWidth="1"/>
    <col min="2" max="2" width="1.85546875" customWidth="1"/>
    <col min="3" max="3" width="28.140625" style="19" customWidth="1"/>
    <col min="10" max="10" width="9.42578125" customWidth="1"/>
    <col min="12" max="12" width="3.7109375" customWidth="1"/>
    <col min="13" max="14" width="7" customWidth="1"/>
  </cols>
  <sheetData>
    <row r="1" spans="3:14" ht="11.25" customHeight="1" x14ac:dyDescent="0.25"/>
    <row r="2" spans="3:14" ht="15" customHeight="1" x14ac:dyDescent="0.25">
      <c r="C2" s="495" t="s">
        <v>759</v>
      </c>
      <c r="D2" s="495"/>
      <c r="E2" s="495"/>
      <c r="F2" s="495"/>
      <c r="G2" s="495"/>
      <c r="H2" s="495"/>
      <c r="I2" s="495"/>
      <c r="J2" s="495"/>
      <c r="K2" s="495"/>
      <c r="M2" s="438" t="s">
        <v>341</v>
      </c>
      <c r="N2" s="438"/>
    </row>
    <row r="3" spans="3:14" x14ac:dyDescent="0.25">
      <c r="C3" s="496" t="s">
        <v>1</v>
      </c>
      <c r="D3" s="496"/>
      <c r="E3" s="496"/>
      <c r="F3" s="496"/>
      <c r="G3" s="496"/>
      <c r="H3" s="496"/>
      <c r="I3" s="496"/>
      <c r="J3" s="496"/>
      <c r="K3" s="496"/>
      <c r="M3" s="438"/>
      <c r="N3" s="438"/>
    </row>
    <row r="4" spans="3:14" x14ac:dyDescent="0.25">
      <c r="C4" s="445" t="s">
        <v>198</v>
      </c>
      <c r="D4" s="445" t="s">
        <v>199</v>
      </c>
      <c r="E4" s="445"/>
      <c r="F4" s="445"/>
      <c r="G4" s="445"/>
      <c r="H4" s="445" t="s">
        <v>228</v>
      </c>
      <c r="I4" s="445"/>
      <c r="J4" s="445"/>
      <c r="K4" s="445"/>
    </row>
    <row r="5" spans="3:14" x14ac:dyDescent="0.25">
      <c r="C5" s="445"/>
      <c r="D5" s="23" t="s">
        <v>453</v>
      </c>
      <c r="E5" s="23" t="s">
        <v>200</v>
      </c>
      <c r="F5" s="23" t="s">
        <v>201</v>
      </c>
      <c r="G5" s="23" t="s">
        <v>20</v>
      </c>
      <c r="H5" s="23" t="s">
        <v>453</v>
      </c>
      <c r="I5" s="23" t="s">
        <v>200</v>
      </c>
      <c r="J5" s="23" t="s">
        <v>201</v>
      </c>
      <c r="K5" s="23" t="s">
        <v>20</v>
      </c>
    </row>
    <row r="6" spans="3:14" x14ac:dyDescent="0.25">
      <c r="C6" s="55" t="s">
        <v>202</v>
      </c>
      <c r="D6" s="41">
        <v>497</v>
      </c>
      <c r="E6" s="41">
        <v>294</v>
      </c>
      <c r="F6" s="41">
        <v>95</v>
      </c>
      <c r="G6" s="41">
        <v>886</v>
      </c>
      <c r="H6" s="41">
        <v>275</v>
      </c>
      <c r="I6" s="41">
        <v>167</v>
      </c>
      <c r="J6" s="41">
        <v>56</v>
      </c>
      <c r="K6" s="41">
        <v>498</v>
      </c>
    </row>
    <row r="7" spans="3:14" x14ac:dyDescent="0.25">
      <c r="C7" s="55" t="s">
        <v>203</v>
      </c>
      <c r="D7" s="41">
        <v>504</v>
      </c>
      <c r="E7" s="41">
        <v>215</v>
      </c>
      <c r="F7" s="41">
        <v>78</v>
      </c>
      <c r="G7" s="41">
        <v>797</v>
      </c>
      <c r="H7" s="41">
        <v>239</v>
      </c>
      <c r="I7" s="41">
        <v>117</v>
      </c>
      <c r="J7" s="41">
        <v>42</v>
      </c>
      <c r="K7" s="41">
        <v>398</v>
      </c>
    </row>
    <row r="8" spans="3:14" x14ac:dyDescent="0.25">
      <c r="C8" s="55" t="s">
        <v>204</v>
      </c>
      <c r="D8" s="41">
        <v>430</v>
      </c>
      <c r="E8" s="41">
        <v>153</v>
      </c>
      <c r="F8" s="41">
        <v>39</v>
      </c>
      <c r="G8" s="41">
        <v>622</v>
      </c>
      <c r="H8" s="41">
        <v>237</v>
      </c>
      <c r="I8" s="41">
        <v>75</v>
      </c>
      <c r="J8" s="41">
        <v>24</v>
      </c>
      <c r="K8" s="41">
        <v>336</v>
      </c>
    </row>
    <row r="9" spans="3:14" x14ac:dyDescent="0.25">
      <c r="C9" s="55" t="s">
        <v>205</v>
      </c>
      <c r="D9" s="41">
        <v>363</v>
      </c>
      <c r="E9" s="41">
        <v>132</v>
      </c>
      <c r="F9" s="41">
        <v>52</v>
      </c>
      <c r="G9" s="41">
        <v>547</v>
      </c>
      <c r="H9" s="41">
        <v>216</v>
      </c>
      <c r="I9" s="41">
        <v>72</v>
      </c>
      <c r="J9" s="41">
        <v>24</v>
      </c>
      <c r="K9" s="41">
        <v>312</v>
      </c>
    </row>
    <row r="10" spans="3:14" x14ac:dyDescent="0.25">
      <c r="C10" s="55" t="s">
        <v>206</v>
      </c>
      <c r="D10" s="41">
        <v>155</v>
      </c>
      <c r="E10" s="41">
        <v>90</v>
      </c>
      <c r="F10" s="41">
        <v>20</v>
      </c>
      <c r="G10" s="41">
        <v>265</v>
      </c>
      <c r="H10" s="41">
        <v>82</v>
      </c>
      <c r="I10" s="41">
        <v>46</v>
      </c>
      <c r="J10" s="41">
        <v>13</v>
      </c>
      <c r="K10" s="41">
        <v>141</v>
      </c>
    </row>
    <row r="11" spans="3:14" x14ac:dyDescent="0.25">
      <c r="C11" s="55" t="s">
        <v>207</v>
      </c>
      <c r="D11" s="41">
        <v>440</v>
      </c>
      <c r="E11" s="41">
        <v>235</v>
      </c>
      <c r="F11" s="41">
        <v>89</v>
      </c>
      <c r="G11" s="41">
        <v>764</v>
      </c>
      <c r="H11" s="41">
        <v>203</v>
      </c>
      <c r="I11" s="41">
        <v>123</v>
      </c>
      <c r="J11" s="41">
        <v>57</v>
      </c>
      <c r="K11" s="41">
        <v>383</v>
      </c>
    </row>
    <row r="12" spans="3:14" x14ac:dyDescent="0.25">
      <c r="C12" s="55" t="s">
        <v>208</v>
      </c>
      <c r="D12" s="41">
        <v>235</v>
      </c>
      <c r="E12" s="41">
        <v>42</v>
      </c>
      <c r="F12" s="41">
        <v>26</v>
      </c>
      <c r="G12" s="41">
        <v>303</v>
      </c>
      <c r="H12" s="41">
        <v>145</v>
      </c>
      <c r="I12" s="41">
        <v>21</v>
      </c>
      <c r="J12" s="41">
        <v>14</v>
      </c>
      <c r="K12" s="41">
        <v>180</v>
      </c>
    </row>
    <row r="13" spans="3:14" x14ac:dyDescent="0.25">
      <c r="C13" s="55" t="s">
        <v>209</v>
      </c>
      <c r="D13" s="41">
        <v>79</v>
      </c>
      <c r="E13" s="41">
        <v>31</v>
      </c>
      <c r="F13" s="41">
        <v>12</v>
      </c>
      <c r="G13" s="41">
        <v>122</v>
      </c>
      <c r="H13" s="41">
        <v>39</v>
      </c>
      <c r="I13" s="41">
        <v>17</v>
      </c>
      <c r="J13" s="41">
        <v>6</v>
      </c>
      <c r="K13" s="41">
        <v>62</v>
      </c>
    </row>
    <row r="14" spans="3:14" x14ac:dyDescent="0.25">
      <c r="C14" s="202" t="s">
        <v>438</v>
      </c>
      <c r="D14" s="203">
        <v>2703</v>
      </c>
      <c r="E14" s="203">
        <v>1192</v>
      </c>
      <c r="F14" s="203">
        <v>411</v>
      </c>
      <c r="G14" s="203">
        <v>4306</v>
      </c>
      <c r="H14" s="203">
        <v>1436</v>
      </c>
      <c r="I14" s="203">
        <v>638</v>
      </c>
      <c r="J14" s="203">
        <v>236</v>
      </c>
      <c r="K14" s="203">
        <v>2310</v>
      </c>
    </row>
    <row r="15" spans="3:14" x14ac:dyDescent="0.25">
      <c r="C15" s="202" t="s">
        <v>439</v>
      </c>
      <c r="D15" s="203">
        <v>35</v>
      </c>
      <c r="E15" s="203">
        <v>12</v>
      </c>
      <c r="F15" s="203">
        <v>18</v>
      </c>
      <c r="G15" s="203">
        <v>65</v>
      </c>
      <c r="H15" s="203">
        <v>33</v>
      </c>
      <c r="I15" s="203">
        <v>10</v>
      </c>
      <c r="J15" s="203">
        <v>16</v>
      </c>
      <c r="K15" s="203">
        <v>59</v>
      </c>
    </row>
    <row r="16" spans="3:14" x14ac:dyDescent="0.25">
      <c r="C16" s="202" t="s">
        <v>440</v>
      </c>
      <c r="D16" s="203">
        <v>2738</v>
      </c>
      <c r="E16" s="203">
        <v>1204</v>
      </c>
      <c r="F16" s="203">
        <v>429</v>
      </c>
      <c r="G16" s="203">
        <v>4371</v>
      </c>
      <c r="H16" s="203">
        <v>1469</v>
      </c>
      <c r="I16" s="203">
        <v>648</v>
      </c>
      <c r="J16" s="203">
        <v>252</v>
      </c>
      <c r="K16" s="203">
        <v>2369</v>
      </c>
    </row>
  </sheetData>
  <mergeCells count="6">
    <mergeCell ref="M2:N3"/>
    <mergeCell ref="C2:K2"/>
    <mergeCell ref="C3:K3"/>
    <mergeCell ref="C4:C5"/>
    <mergeCell ref="D4:G4"/>
    <mergeCell ref="H4:K4"/>
  </mergeCells>
  <hyperlinks>
    <hyperlink ref="M2:N3" location="'Table of Contents'!A1" display="Go To Table Of Contents" xr:uid="{00000000-0004-0000-1800-000000000000}"/>
  </hyperlinks>
  <pageMargins left="0.7" right="0.7" top="0.75" bottom="0.75" header="0.3" footer="0.3"/>
  <pageSetup orientation="portrait" horizontalDpi="90" verticalDpi="9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K20"/>
  <sheetViews>
    <sheetView showGridLines="0" workbookViewId="0">
      <selection activeCell="G19" sqref="G19"/>
    </sheetView>
  </sheetViews>
  <sheetFormatPr defaultRowHeight="15" x14ac:dyDescent="0.25"/>
  <cols>
    <col min="1" max="1" width="1.85546875" customWidth="1"/>
    <col min="2" max="2" width="20.85546875" style="19" customWidth="1"/>
    <col min="3" max="3" width="12.42578125" customWidth="1"/>
    <col min="4" max="4" width="13.42578125" customWidth="1"/>
    <col min="5" max="5" width="16" customWidth="1"/>
    <col min="6" max="6" width="15.5703125" customWidth="1"/>
    <col min="8" max="8" width="12.7109375" customWidth="1"/>
    <col min="9" max="9" width="2.28515625" customWidth="1"/>
    <col min="10" max="11" width="6.85546875" customWidth="1"/>
  </cols>
  <sheetData>
    <row r="1" spans="2:11" ht="12" customHeight="1" x14ac:dyDescent="0.25"/>
    <row r="2" spans="2:11" ht="15" customHeight="1" x14ac:dyDescent="0.25">
      <c r="B2" s="433" t="s">
        <v>480</v>
      </c>
      <c r="C2" s="433"/>
      <c r="D2" s="433"/>
      <c r="E2" s="433"/>
      <c r="F2" s="433"/>
      <c r="G2" s="433"/>
      <c r="H2" s="433"/>
      <c r="J2" s="438" t="s">
        <v>341</v>
      </c>
      <c r="K2" s="438"/>
    </row>
    <row r="3" spans="2:11" x14ac:dyDescent="0.25">
      <c r="B3" s="33"/>
      <c r="C3" s="32"/>
      <c r="D3" s="32"/>
      <c r="E3" s="2"/>
      <c r="F3" s="2"/>
      <c r="G3" s="2"/>
      <c r="H3" s="3" t="s">
        <v>1</v>
      </c>
      <c r="J3" s="438"/>
      <c r="K3" s="438"/>
    </row>
    <row r="4" spans="2:11" x14ac:dyDescent="0.25">
      <c r="B4" s="445" t="s">
        <v>210</v>
      </c>
      <c r="C4" s="439" t="s">
        <v>211</v>
      </c>
      <c r="D4" s="439" t="s">
        <v>212</v>
      </c>
      <c r="E4" s="445" t="s">
        <v>213</v>
      </c>
      <c r="F4" s="445"/>
      <c r="G4" s="445"/>
      <c r="H4" s="439" t="s">
        <v>214</v>
      </c>
    </row>
    <row r="5" spans="2:11" ht="25.5" x14ac:dyDescent="0.25">
      <c r="B5" s="439"/>
      <c r="C5" s="440"/>
      <c r="D5" s="440"/>
      <c r="E5" s="23" t="s">
        <v>215</v>
      </c>
      <c r="F5" s="23" t="s">
        <v>394</v>
      </c>
      <c r="G5" s="23" t="s">
        <v>216</v>
      </c>
      <c r="H5" s="440"/>
    </row>
    <row r="6" spans="2:11" x14ac:dyDescent="0.25">
      <c r="B6" s="84" t="s">
        <v>441</v>
      </c>
      <c r="C6" s="41">
        <v>0</v>
      </c>
      <c r="D6" s="41">
        <v>977</v>
      </c>
      <c r="E6" s="41">
        <v>0</v>
      </c>
      <c r="F6" s="41">
        <v>0</v>
      </c>
      <c r="G6" s="41">
        <v>0</v>
      </c>
      <c r="H6" s="41">
        <v>977</v>
      </c>
    </row>
    <row r="7" spans="2:11" x14ac:dyDescent="0.25">
      <c r="B7" s="94" t="s">
        <v>217</v>
      </c>
      <c r="C7" s="41">
        <v>0</v>
      </c>
      <c r="D7" s="41">
        <v>96</v>
      </c>
      <c r="E7" s="41">
        <v>0</v>
      </c>
      <c r="F7" s="41">
        <v>0</v>
      </c>
      <c r="G7" s="41">
        <v>0</v>
      </c>
      <c r="H7" s="41">
        <v>96</v>
      </c>
    </row>
    <row r="8" spans="2:11" x14ac:dyDescent="0.25">
      <c r="B8" s="49" t="s">
        <v>11</v>
      </c>
      <c r="C8" s="41">
        <v>96</v>
      </c>
      <c r="D8" s="41">
        <v>1716</v>
      </c>
      <c r="E8" s="41">
        <v>0</v>
      </c>
      <c r="F8" s="41">
        <v>0</v>
      </c>
      <c r="G8" s="41">
        <v>0</v>
      </c>
      <c r="H8" s="41">
        <v>1812</v>
      </c>
    </row>
    <row r="9" spans="2:11" x14ac:dyDescent="0.25">
      <c r="B9" s="49" t="s">
        <v>12</v>
      </c>
      <c r="C9" s="41">
        <v>1812</v>
      </c>
      <c r="D9" s="41">
        <v>648</v>
      </c>
      <c r="E9" s="41">
        <v>4</v>
      </c>
      <c r="F9" s="41">
        <v>0</v>
      </c>
      <c r="G9" s="41">
        <v>0</v>
      </c>
      <c r="H9" s="41">
        <v>2456</v>
      </c>
    </row>
    <row r="10" spans="2:11" x14ac:dyDescent="0.25">
      <c r="B10" s="44" t="s">
        <v>249</v>
      </c>
      <c r="C10" s="41">
        <v>2456</v>
      </c>
      <c r="D10" s="41">
        <v>554</v>
      </c>
      <c r="E10" s="41">
        <v>0</v>
      </c>
      <c r="F10" s="41">
        <v>1</v>
      </c>
      <c r="G10" s="41">
        <v>5</v>
      </c>
      <c r="H10" s="41">
        <v>3004</v>
      </c>
    </row>
    <row r="11" spans="2:11" x14ac:dyDescent="0.25">
      <c r="B11" s="44" t="s">
        <v>302</v>
      </c>
      <c r="C11" s="41">
        <v>3004</v>
      </c>
      <c r="D11" s="41">
        <v>506</v>
      </c>
      <c r="E11" s="41">
        <v>0</v>
      </c>
      <c r="F11" s="41">
        <v>1</v>
      </c>
      <c r="G11" s="41">
        <v>5</v>
      </c>
      <c r="H11" s="41">
        <v>3504</v>
      </c>
    </row>
    <row r="12" spans="2:11" x14ac:dyDescent="0.25">
      <c r="B12" s="44" t="s">
        <v>376</v>
      </c>
      <c r="C12" s="41">
        <v>3504</v>
      </c>
      <c r="D12" s="41">
        <v>549</v>
      </c>
      <c r="E12" s="41">
        <v>1</v>
      </c>
      <c r="F12" s="41">
        <v>0</v>
      </c>
      <c r="G12" s="41">
        <v>8</v>
      </c>
      <c r="H12" s="41">
        <v>4044</v>
      </c>
    </row>
    <row r="13" spans="2:11" x14ac:dyDescent="0.25">
      <c r="B13" s="46" t="s">
        <v>460</v>
      </c>
      <c r="C13" s="41">
        <v>4044</v>
      </c>
      <c r="D13" s="41">
        <v>209</v>
      </c>
      <c r="E13" s="41">
        <v>2</v>
      </c>
      <c r="F13" s="41">
        <v>0</v>
      </c>
      <c r="G13" s="41">
        <v>5</v>
      </c>
      <c r="H13" s="41">
        <v>4246</v>
      </c>
    </row>
    <row r="14" spans="2:11" x14ac:dyDescent="0.25">
      <c r="B14" s="46" t="s">
        <v>461</v>
      </c>
      <c r="C14" s="41">
        <v>4246</v>
      </c>
      <c r="D14" s="41">
        <v>27</v>
      </c>
      <c r="E14" s="41">
        <v>0</v>
      </c>
      <c r="F14" s="41">
        <v>0</v>
      </c>
      <c r="G14" s="41">
        <v>0</v>
      </c>
      <c r="H14" s="41">
        <v>4273</v>
      </c>
    </row>
    <row r="15" spans="2:11" x14ac:dyDescent="0.25">
      <c r="B15" s="46" t="s">
        <v>781</v>
      </c>
      <c r="C15" s="41">
        <v>4273</v>
      </c>
      <c r="D15" s="41">
        <v>34</v>
      </c>
      <c r="E15" s="41">
        <v>1</v>
      </c>
      <c r="F15" s="41">
        <v>0</v>
      </c>
      <c r="G15" s="41">
        <v>0</v>
      </c>
      <c r="H15" s="41">
        <v>4306</v>
      </c>
    </row>
    <row r="16" spans="2:11" x14ac:dyDescent="0.25">
      <c r="B16" s="227" t="s">
        <v>438</v>
      </c>
      <c r="C16" s="228" t="s">
        <v>14</v>
      </c>
      <c r="D16" s="228">
        <v>4339</v>
      </c>
      <c r="E16" s="228">
        <v>8</v>
      </c>
      <c r="F16" s="228">
        <v>2</v>
      </c>
      <c r="G16" s="228">
        <v>23</v>
      </c>
      <c r="H16" s="228">
        <v>4306</v>
      </c>
    </row>
    <row r="17" spans="2:8" x14ac:dyDescent="0.25">
      <c r="B17" s="227" t="s">
        <v>439</v>
      </c>
      <c r="C17" s="228" t="s">
        <v>14</v>
      </c>
      <c r="D17" s="228">
        <v>65</v>
      </c>
      <c r="E17" s="228">
        <v>0</v>
      </c>
      <c r="F17" s="228">
        <v>0</v>
      </c>
      <c r="G17" s="228">
        <v>0</v>
      </c>
      <c r="H17" s="228">
        <v>65</v>
      </c>
    </row>
    <row r="18" spans="2:8" x14ac:dyDescent="0.25">
      <c r="B18" s="227" t="s">
        <v>440</v>
      </c>
      <c r="C18" s="228" t="s">
        <v>14</v>
      </c>
      <c r="D18" s="228">
        <v>4404</v>
      </c>
      <c r="E18" s="228">
        <v>8</v>
      </c>
      <c r="F18" s="228">
        <v>2</v>
      </c>
      <c r="G18" s="228">
        <v>23</v>
      </c>
      <c r="H18" s="228">
        <v>4371</v>
      </c>
    </row>
    <row r="19" spans="2:8" ht="18.75" customHeight="1" x14ac:dyDescent="0.25">
      <c r="B19" s="160" t="s">
        <v>427</v>
      </c>
      <c r="C19" s="24"/>
      <c r="D19" s="24"/>
      <c r="E19" s="24"/>
      <c r="F19" s="24"/>
      <c r="G19" s="24"/>
      <c r="H19" s="2"/>
    </row>
    <row r="20" spans="2:8" x14ac:dyDescent="0.25">
      <c r="B20" s="24"/>
      <c r="C20" s="2"/>
      <c r="D20" s="2"/>
      <c r="E20" s="2"/>
      <c r="F20" s="2"/>
      <c r="G20" s="2"/>
      <c r="H20" s="2"/>
    </row>
  </sheetData>
  <mergeCells count="7">
    <mergeCell ref="J2:K3"/>
    <mergeCell ref="B2:H2"/>
    <mergeCell ref="B4:B5"/>
    <mergeCell ref="C4:C5"/>
    <mergeCell ref="D4:D5"/>
    <mergeCell ref="E4:G4"/>
    <mergeCell ref="H4:H5"/>
  </mergeCells>
  <hyperlinks>
    <hyperlink ref="J2:K3" location="'Table of Contents'!A1" display="Go To Table Of Contents" xr:uid="{00000000-0004-0000-19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V62"/>
  <sheetViews>
    <sheetView showGridLines="0" zoomScaleNormal="100" workbookViewId="0">
      <selection activeCell="M14" sqref="M14"/>
    </sheetView>
  </sheetViews>
  <sheetFormatPr defaultRowHeight="15" x14ac:dyDescent="0.25"/>
  <cols>
    <col min="1" max="1" width="1.7109375" customWidth="1"/>
    <col min="2" max="2" width="19.28515625" customWidth="1"/>
    <col min="3" max="3" width="17.28515625" customWidth="1"/>
    <col min="4" max="4" width="32.5703125" customWidth="1"/>
    <col min="5" max="5" width="2.28515625" customWidth="1"/>
    <col min="9" max="9" width="35.140625" customWidth="1"/>
    <col min="10" max="10" width="1.7109375" customWidth="1"/>
    <col min="11" max="11" width="1.85546875" style="51" customWidth="1"/>
    <col min="12" max="12" width="1.85546875" customWidth="1"/>
    <col min="13" max="13" width="14.140625" style="19" customWidth="1"/>
    <col min="14" max="14" width="12.85546875" customWidth="1"/>
    <col min="15" max="15" width="12.5703125" customWidth="1"/>
    <col min="16" max="16" width="14.28515625" customWidth="1"/>
    <col min="17" max="17" width="14.7109375" customWidth="1"/>
    <col min="18" max="18" width="13.28515625" customWidth="1"/>
    <col min="19" max="19" width="14.85546875" customWidth="1"/>
    <col min="20" max="20" width="12.85546875" customWidth="1"/>
    <col min="21" max="21" width="2.42578125" customWidth="1"/>
    <col min="22" max="22" width="12.5703125" customWidth="1"/>
  </cols>
  <sheetData>
    <row r="1" spans="2:22" ht="12" customHeight="1" x14ac:dyDescent="0.25"/>
    <row r="2" spans="2:22" ht="15.75" x14ac:dyDescent="0.25">
      <c r="B2" s="383"/>
      <c r="C2" s="383"/>
      <c r="D2" s="383"/>
      <c r="F2" s="383"/>
      <c r="G2" s="383"/>
      <c r="H2" s="383"/>
      <c r="I2" s="383"/>
      <c r="J2" s="85"/>
      <c r="M2" s="384" t="s">
        <v>0</v>
      </c>
      <c r="N2" s="384"/>
      <c r="O2" s="384"/>
      <c r="P2" s="384"/>
      <c r="Q2" s="384"/>
      <c r="R2" s="384"/>
      <c r="S2" s="384"/>
      <c r="T2" s="384"/>
      <c r="V2" s="377" t="s">
        <v>341</v>
      </c>
    </row>
    <row r="3" spans="2:22" ht="19.5" customHeight="1" x14ac:dyDescent="0.25">
      <c r="M3" s="24"/>
      <c r="N3" s="2"/>
      <c r="O3" s="2"/>
      <c r="P3" s="2"/>
      <c r="Q3" s="2"/>
      <c r="R3" s="2"/>
      <c r="S3" s="2"/>
      <c r="T3" s="3" t="s">
        <v>1</v>
      </c>
      <c r="V3" s="377"/>
    </row>
    <row r="4" spans="2:22" ht="15" customHeight="1" x14ac:dyDescent="0.25">
      <c r="M4" s="378" t="s">
        <v>2</v>
      </c>
      <c r="N4" s="379" t="s">
        <v>3</v>
      </c>
      <c r="O4" s="379" t="s">
        <v>4</v>
      </c>
      <c r="P4" s="379" t="s">
        <v>365</v>
      </c>
      <c r="Q4" s="379"/>
      <c r="R4" s="379"/>
      <c r="S4" s="379"/>
      <c r="T4" s="379" t="s">
        <v>5</v>
      </c>
    </row>
    <row r="5" spans="2:22" ht="40.5" x14ac:dyDescent="0.25">
      <c r="M5" s="378"/>
      <c r="N5" s="380"/>
      <c r="O5" s="380"/>
      <c r="P5" s="6" t="s">
        <v>6</v>
      </c>
      <c r="Q5" s="6" t="s">
        <v>7</v>
      </c>
      <c r="R5" s="6" t="s">
        <v>8</v>
      </c>
      <c r="S5" s="6" t="s">
        <v>9</v>
      </c>
      <c r="T5" s="380"/>
    </row>
    <row r="6" spans="2:22" x14ac:dyDescent="0.25">
      <c r="M6" s="31" t="s">
        <v>10</v>
      </c>
      <c r="N6" s="4">
        <v>0</v>
      </c>
      <c r="O6" s="4">
        <v>37</v>
      </c>
      <c r="P6" s="4">
        <v>1</v>
      </c>
      <c r="Q6" s="4">
        <v>0</v>
      </c>
      <c r="R6" s="4">
        <v>0</v>
      </c>
      <c r="S6" s="4">
        <v>0</v>
      </c>
      <c r="T6" s="4">
        <v>36</v>
      </c>
    </row>
    <row r="7" spans="2:22" x14ac:dyDescent="0.25">
      <c r="M7" s="38" t="s">
        <v>11</v>
      </c>
      <c r="N7" s="5">
        <v>36</v>
      </c>
      <c r="O7" s="5">
        <v>707</v>
      </c>
      <c r="P7" s="5">
        <v>95</v>
      </c>
      <c r="Q7" s="5">
        <v>0</v>
      </c>
      <c r="R7" s="5">
        <v>19</v>
      </c>
      <c r="S7" s="5">
        <v>91</v>
      </c>
      <c r="T7" s="5">
        <v>538</v>
      </c>
    </row>
    <row r="8" spans="2:22" x14ac:dyDescent="0.25">
      <c r="M8" s="31" t="s">
        <v>12</v>
      </c>
      <c r="N8" s="4">
        <v>538</v>
      </c>
      <c r="O8" s="4">
        <v>1157</v>
      </c>
      <c r="P8" s="4">
        <v>155</v>
      </c>
      <c r="Q8" s="4">
        <v>97</v>
      </c>
      <c r="R8" s="4">
        <v>77</v>
      </c>
      <c r="S8" s="4">
        <v>304</v>
      </c>
      <c r="T8" s="4">
        <v>1062</v>
      </c>
    </row>
    <row r="9" spans="2:22" x14ac:dyDescent="0.25">
      <c r="M9" s="31" t="s">
        <v>249</v>
      </c>
      <c r="N9" s="4">
        <v>1062</v>
      </c>
      <c r="O9" s="4">
        <v>1989</v>
      </c>
      <c r="P9" s="4">
        <v>343</v>
      </c>
      <c r="Q9" s="4">
        <v>216</v>
      </c>
      <c r="R9" s="4">
        <v>133</v>
      </c>
      <c r="S9" s="4">
        <v>540</v>
      </c>
      <c r="T9" s="86">
        <v>1819</v>
      </c>
    </row>
    <row r="10" spans="2:22" x14ac:dyDescent="0.25">
      <c r="M10" s="31" t="s">
        <v>302</v>
      </c>
      <c r="N10" s="5">
        <v>1819</v>
      </c>
      <c r="O10" s="5">
        <v>537</v>
      </c>
      <c r="P10" s="5">
        <v>89</v>
      </c>
      <c r="Q10" s="5">
        <v>162</v>
      </c>
      <c r="R10" s="5">
        <v>121</v>
      </c>
      <c r="S10" s="5">
        <v>350</v>
      </c>
      <c r="T10" s="5">
        <v>1634</v>
      </c>
    </row>
    <row r="11" spans="2:22" x14ac:dyDescent="0.25">
      <c r="M11" s="31" t="s">
        <v>376</v>
      </c>
      <c r="N11" s="5">
        <v>1634</v>
      </c>
      <c r="O11" s="5">
        <v>891</v>
      </c>
      <c r="P11" s="5">
        <v>116</v>
      </c>
      <c r="Q11" s="5">
        <v>184</v>
      </c>
      <c r="R11" s="5">
        <v>147</v>
      </c>
      <c r="S11" s="5">
        <v>342</v>
      </c>
      <c r="T11" s="5">
        <v>1736</v>
      </c>
    </row>
    <row r="12" spans="2:22" x14ac:dyDescent="0.25">
      <c r="M12" s="31" t="s">
        <v>460</v>
      </c>
      <c r="N12" s="5">
        <v>1736</v>
      </c>
      <c r="O12" s="5">
        <v>1261</v>
      </c>
      <c r="P12" s="5">
        <v>172</v>
      </c>
      <c r="Q12" s="5">
        <v>200</v>
      </c>
      <c r="R12" s="5">
        <v>184</v>
      </c>
      <c r="S12" s="5">
        <v>409</v>
      </c>
      <c r="T12" s="5">
        <v>2032</v>
      </c>
    </row>
    <row r="13" spans="2:22" x14ac:dyDescent="0.25">
      <c r="M13" s="31" t="s">
        <v>461</v>
      </c>
      <c r="N13" s="5">
        <v>2032</v>
      </c>
      <c r="O13" s="5">
        <v>247</v>
      </c>
      <c r="P13" s="5">
        <v>36</v>
      </c>
      <c r="Q13" s="5">
        <v>44</v>
      </c>
      <c r="R13" s="5">
        <v>42</v>
      </c>
      <c r="S13" s="5">
        <v>96</v>
      </c>
      <c r="T13" s="5">
        <v>2061</v>
      </c>
    </row>
    <row r="14" spans="2:22" x14ac:dyDescent="0.25">
      <c r="M14" s="31" t="s">
        <v>482</v>
      </c>
      <c r="N14" s="5">
        <v>2061</v>
      </c>
      <c r="O14" s="5">
        <v>232</v>
      </c>
      <c r="P14" s="5">
        <v>46</v>
      </c>
      <c r="Q14" s="5">
        <v>44</v>
      </c>
      <c r="R14" s="5">
        <v>85</v>
      </c>
      <c r="S14" s="5">
        <v>117</v>
      </c>
      <c r="T14" s="5">
        <v>2001</v>
      </c>
    </row>
    <row r="15" spans="2:22" x14ac:dyDescent="0.25">
      <c r="M15" s="255" t="s">
        <v>13</v>
      </c>
      <c r="N15" s="256" t="s">
        <v>14</v>
      </c>
      <c r="O15" s="256">
        <v>7058</v>
      </c>
      <c r="P15" s="256">
        <v>1053</v>
      </c>
      <c r="Q15" s="256">
        <v>947</v>
      </c>
      <c r="R15" s="256">
        <v>808</v>
      </c>
      <c r="S15" s="256">
        <v>2249</v>
      </c>
      <c r="T15" s="256">
        <v>2001</v>
      </c>
    </row>
    <row r="16" spans="2:22" ht="52.5" customHeight="1" x14ac:dyDescent="0.25">
      <c r="M16" s="385" t="s">
        <v>483</v>
      </c>
      <c r="N16" s="385"/>
      <c r="O16" s="385"/>
      <c r="P16" s="385"/>
      <c r="Q16" s="385"/>
      <c r="R16" s="385"/>
      <c r="S16" s="385"/>
      <c r="T16" s="385"/>
    </row>
    <row r="17" spans="13:22" x14ac:dyDescent="0.25">
      <c r="M17" s="381"/>
      <c r="N17" s="381"/>
      <c r="O17" s="381"/>
      <c r="P17" s="381"/>
      <c r="Q17" s="381"/>
      <c r="R17" s="381"/>
      <c r="S17" s="313"/>
      <c r="T17" s="313"/>
    </row>
    <row r="18" spans="13:22" ht="15" customHeight="1" x14ac:dyDescent="0.25">
      <c r="M18" s="382"/>
      <c r="N18" s="382"/>
      <c r="O18" s="382"/>
      <c r="P18" s="382"/>
      <c r="Q18" s="382"/>
      <c r="R18" s="382"/>
      <c r="S18" s="382"/>
      <c r="T18" s="382"/>
    </row>
    <row r="20" spans="13:22" x14ac:dyDescent="0.25">
      <c r="M20" s="82"/>
      <c r="N20" s="83"/>
      <c r="O20" s="83"/>
      <c r="P20" s="83"/>
      <c r="Q20" s="83"/>
      <c r="R20" s="83"/>
      <c r="S20" s="83"/>
      <c r="T20" s="83"/>
    </row>
    <row r="21" spans="13:22" ht="15" customHeight="1" x14ac:dyDescent="0.25">
      <c r="M21" s="82"/>
      <c r="N21" s="82"/>
      <c r="O21" s="82"/>
      <c r="P21" s="82"/>
      <c r="Q21" s="82"/>
      <c r="R21" s="82"/>
      <c r="S21" s="82"/>
      <c r="T21" s="82"/>
      <c r="U21" s="171"/>
      <c r="V21" s="171"/>
    </row>
    <row r="22" spans="13:22" ht="15" customHeight="1" x14ac:dyDescent="0.25">
      <c r="M22" s="82"/>
      <c r="N22" s="82"/>
      <c r="O22" s="82"/>
      <c r="P22" s="82"/>
      <c r="Q22" s="82"/>
      <c r="R22" s="82"/>
      <c r="S22" s="82"/>
      <c r="T22" s="82"/>
      <c r="U22" s="171"/>
      <c r="V22" s="171"/>
    </row>
    <row r="23" spans="13:22" x14ac:dyDescent="0.25">
      <c r="M23" s="82"/>
      <c r="N23" s="82"/>
      <c r="O23" s="82"/>
      <c r="P23" s="82"/>
      <c r="Q23" s="82"/>
      <c r="R23" s="82"/>
      <c r="S23" s="82"/>
      <c r="T23" s="82"/>
      <c r="U23" s="171">
        <f>1514/3247*100</f>
        <v>46.627656298121344</v>
      </c>
      <c r="V23" s="171"/>
    </row>
    <row r="24" spans="13:22" x14ac:dyDescent="0.25">
      <c r="M24" s="82"/>
      <c r="N24" s="82"/>
      <c r="O24" s="82"/>
      <c r="P24" s="82"/>
      <c r="Q24" s="82"/>
      <c r="R24" s="82"/>
      <c r="S24" s="82"/>
      <c r="T24" s="82"/>
      <c r="U24" s="171" t="s">
        <v>9</v>
      </c>
      <c r="V24" s="171"/>
    </row>
    <row r="25" spans="13:22" x14ac:dyDescent="0.25">
      <c r="M25" s="82"/>
      <c r="N25" s="82"/>
      <c r="O25" s="82"/>
      <c r="P25" s="82"/>
      <c r="Q25" s="82"/>
      <c r="R25" s="82"/>
      <c r="S25" s="82"/>
      <c r="T25" s="82"/>
      <c r="U25" s="172">
        <v>46.627656298121344</v>
      </c>
      <c r="V25" s="171"/>
    </row>
    <row r="26" spans="13:22" x14ac:dyDescent="0.25">
      <c r="M26" s="82"/>
      <c r="N26" s="82"/>
      <c r="O26" s="82"/>
      <c r="P26" s="82"/>
      <c r="Q26" s="82"/>
      <c r="R26" s="82"/>
      <c r="S26" s="82"/>
      <c r="T26" s="82"/>
      <c r="U26" s="171"/>
      <c r="V26" s="171"/>
    </row>
    <row r="27" spans="13:22" x14ac:dyDescent="0.25">
      <c r="M27" s="82"/>
      <c r="N27" s="82"/>
      <c r="O27" s="82"/>
      <c r="P27" s="82"/>
      <c r="Q27" s="82"/>
      <c r="R27" s="82"/>
      <c r="S27" s="82"/>
      <c r="T27" s="82"/>
      <c r="U27" s="171"/>
      <c r="V27" s="171"/>
    </row>
    <row r="28" spans="13:22" x14ac:dyDescent="0.25">
      <c r="M28" s="82"/>
      <c r="N28" s="82"/>
      <c r="O28" s="82"/>
      <c r="P28" s="82"/>
      <c r="Q28" s="82"/>
      <c r="R28" s="82"/>
      <c r="S28" s="82"/>
      <c r="T28" s="82"/>
      <c r="U28" s="171"/>
      <c r="V28" s="171"/>
    </row>
    <row r="29" spans="13:22" x14ac:dyDescent="0.25">
      <c r="M29" s="82"/>
      <c r="N29" s="82"/>
      <c r="O29" s="82"/>
      <c r="P29" s="82"/>
      <c r="Q29" s="82"/>
      <c r="R29" s="82"/>
      <c r="S29" s="82"/>
      <c r="T29" s="82"/>
      <c r="U29" s="171"/>
      <c r="V29" s="171"/>
    </row>
    <row r="30" spans="13:22" x14ac:dyDescent="0.25">
      <c r="M30" s="82"/>
      <c r="N30" s="82"/>
      <c r="O30" s="82"/>
      <c r="P30" s="82"/>
      <c r="Q30" s="82"/>
      <c r="R30" s="82"/>
      <c r="S30" s="82"/>
      <c r="T30" s="82"/>
      <c r="U30" s="171"/>
      <c r="V30" s="171"/>
    </row>
    <row r="31" spans="13:22" x14ac:dyDescent="0.25">
      <c r="M31" s="82"/>
      <c r="N31" s="82"/>
      <c r="O31" s="82"/>
      <c r="P31" s="82"/>
      <c r="Q31" s="82"/>
      <c r="R31" s="82"/>
      <c r="S31" s="82"/>
      <c r="T31" s="82"/>
      <c r="U31" s="171"/>
      <c r="V31" s="171"/>
    </row>
    <row r="32" spans="13:22" x14ac:dyDescent="0.25">
      <c r="M32" s="82"/>
      <c r="N32" s="82"/>
      <c r="O32" s="82"/>
      <c r="P32" s="82"/>
      <c r="Q32" s="82"/>
      <c r="R32" s="82"/>
      <c r="S32" s="82"/>
      <c r="T32" s="82"/>
      <c r="U32" s="171"/>
      <c r="V32" s="171"/>
    </row>
    <row r="33" spans="13:22" x14ac:dyDescent="0.25">
      <c r="M33" s="82"/>
      <c r="N33" s="82"/>
      <c r="O33" s="82"/>
      <c r="P33" s="82"/>
      <c r="Q33" s="82"/>
      <c r="R33" s="82"/>
      <c r="S33" s="82"/>
      <c r="T33" s="82"/>
      <c r="U33" s="171"/>
      <c r="V33" s="171"/>
    </row>
    <row r="34" spans="13:22" x14ac:dyDescent="0.25">
      <c r="M34" s="82"/>
      <c r="N34" s="82"/>
      <c r="O34" s="82"/>
      <c r="P34" s="82"/>
      <c r="Q34" s="82"/>
      <c r="R34" s="82"/>
      <c r="S34" s="82"/>
      <c r="T34" s="82"/>
      <c r="U34" s="171"/>
      <c r="V34" s="171"/>
    </row>
    <row r="35" spans="13:22" x14ac:dyDescent="0.25">
      <c r="M35" s="82"/>
      <c r="N35" s="82"/>
      <c r="O35" s="82"/>
      <c r="P35" s="82"/>
      <c r="Q35" s="82"/>
      <c r="R35" s="82"/>
      <c r="S35" s="82"/>
      <c r="T35" s="82"/>
      <c r="U35" s="171"/>
      <c r="V35" s="171"/>
    </row>
    <row r="36" spans="13:22" x14ac:dyDescent="0.25">
      <c r="M36" s="82"/>
      <c r="N36" s="82"/>
      <c r="O36" s="82"/>
      <c r="P36" s="82"/>
      <c r="Q36" s="82"/>
      <c r="R36" s="82"/>
      <c r="S36" s="82"/>
      <c r="T36" s="82"/>
      <c r="U36" s="171"/>
      <c r="V36" s="171"/>
    </row>
    <row r="37" spans="13:22" x14ac:dyDescent="0.25">
      <c r="M37" s="82"/>
      <c r="N37" s="82"/>
      <c r="O37" s="82"/>
      <c r="P37" s="82"/>
      <c r="Q37" s="82"/>
      <c r="R37" s="82"/>
      <c r="S37" s="82"/>
      <c r="T37" s="82"/>
      <c r="U37" s="171"/>
      <c r="V37" s="171"/>
    </row>
    <row r="38" spans="13:22" x14ac:dyDescent="0.25">
      <c r="M38" s="82"/>
      <c r="N38" s="82"/>
      <c r="O38" s="82"/>
      <c r="P38" s="82"/>
      <c r="Q38" s="82"/>
      <c r="R38" s="82"/>
      <c r="S38" s="82"/>
      <c r="T38" s="82"/>
      <c r="U38" s="171"/>
      <c r="V38" s="171"/>
    </row>
    <row r="39" spans="13:22" x14ac:dyDescent="0.25">
      <c r="M39" s="82"/>
      <c r="N39" s="82"/>
      <c r="O39" s="82"/>
      <c r="P39" s="82"/>
      <c r="Q39" s="82"/>
      <c r="R39" s="82"/>
      <c r="S39" s="82"/>
      <c r="T39" s="82"/>
      <c r="U39" s="171"/>
      <c r="V39" s="171"/>
    </row>
    <row r="40" spans="13:22" x14ac:dyDescent="0.25">
      <c r="M40" s="82"/>
      <c r="N40" s="82"/>
      <c r="O40" s="82"/>
      <c r="P40" s="82"/>
      <c r="Q40" s="82"/>
      <c r="R40" s="82"/>
      <c r="S40" s="82"/>
      <c r="T40" s="82"/>
      <c r="U40" s="171"/>
      <c r="V40" s="171"/>
    </row>
    <row r="41" spans="13:22" x14ac:dyDescent="0.25">
      <c r="M41" s="82"/>
      <c r="N41" s="82"/>
      <c r="O41" s="82"/>
      <c r="P41" s="82"/>
      <c r="Q41" s="82"/>
      <c r="R41" s="82"/>
      <c r="S41" s="82"/>
      <c r="T41" s="82"/>
      <c r="U41" s="171"/>
      <c r="V41" s="171"/>
    </row>
    <row r="42" spans="13:22" x14ac:dyDescent="0.25">
      <c r="M42" s="82"/>
      <c r="N42" s="82"/>
      <c r="O42" s="82"/>
      <c r="P42" s="82"/>
      <c r="Q42" s="82"/>
      <c r="R42" s="82"/>
      <c r="S42" s="82"/>
      <c r="T42" s="82"/>
      <c r="U42" s="171"/>
      <c r="V42" s="171"/>
    </row>
    <row r="43" spans="13:22" x14ac:dyDescent="0.25">
      <c r="M43" s="82"/>
      <c r="N43" s="82"/>
      <c r="O43" s="82"/>
      <c r="P43" s="82"/>
      <c r="Q43" s="82"/>
      <c r="R43" s="82"/>
      <c r="S43" s="82"/>
      <c r="T43" s="82"/>
      <c r="U43" s="171"/>
      <c r="V43" s="171"/>
    </row>
    <row r="44" spans="13:22" x14ac:dyDescent="0.25">
      <c r="M44" s="238"/>
      <c r="N44" s="237"/>
      <c r="O44" s="237"/>
      <c r="P44" s="237"/>
      <c r="Q44" s="237"/>
      <c r="R44" s="237"/>
      <c r="S44" s="237"/>
      <c r="T44" s="237"/>
      <c r="U44" s="171"/>
      <c r="V44" s="171"/>
    </row>
    <row r="45" spans="13:22" x14ac:dyDescent="0.25">
      <c r="M45" s="170"/>
      <c r="N45" s="171"/>
      <c r="O45" s="171"/>
      <c r="P45" s="171"/>
      <c r="Q45" s="171"/>
      <c r="R45" s="171"/>
      <c r="S45" s="171"/>
      <c r="T45" s="171"/>
      <c r="U45" s="171"/>
      <c r="V45" s="171"/>
    </row>
    <row r="46" spans="13:22" x14ac:dyDescent="0.25">
      <c r="M46" s="170"/>
      <c r="N46" s="171"/>
      <c r="O46" s="171"/>
      <c r="P46" s="171"/>
      <c r="Q46" s="171"/>
      <c r="R46" s="171"/>
      <c r="S46" s="171"/>
      <c r="T46" s="171"/>
      <c r="U46" s="171"/>
      <c r="V46" s="171"/>
    </row>
    <row r="47" spans="13:22" x14ac:dyDescent="0.25">
      <c r="M47" s="170"/>
      <c r="N47" s="171"/>
      <c r="O47" s="171"/>
      <c r="P47" s="171"/>
      <c r="Q47" s="171"/>
      <c r="R47" s="171"/>
      <c r="S47" s="171"/>
      <c r="T47" s="171"/>
      <c r="U47" s="171"/>
      <c r="V47" s="171"/>
    </row>
    <row r="48" spans="13:22" x14ac:dyDescent="0.25">
      <c r="M48" s="170"/>
      <c r="N48" s="171"/>
      <c r="O48" s="171"/>
      <c r="P48" s="171"/>
      <c r="Q48" s="171"/>
      <c r="R48" s="171"/>
      <c r="S48" s="171"/>
      <c r="T48" s="171"/>
      <c r="U48" s="171"/>
      <c r="V48" s="171"/>
    </row>
    <row r="49" spans="13:22" x14ac:dyDescent="0.25">
      <c r="M49" s="170"/>
      <c r="N49" s="171"/>
      <c r="O49" s="171"/>
      <c r="P49" s="171"/>
      <c r="Q49" s="171"/>
      <c r="R49" s="171"/>
      <c r="S49" s="171"/>
      <c r="T49" s="171"/>
      <c r="U49" s="171"/>
      <c r="V49" s="171"/>
    </row>
    <row r="50" spans="13:22" x14ac:dyDescent="0.25">
      <c r="M50" s="170"/>
      <c r="N50" s="171"/>
      <c r="O50" s="171"/>
      <c r="P50" s="171"/>
      <c r="Q50" s="171"/>
      <c r="R50" s="171"/>
      <c r="S50" s="171"/>
      <c r="T50" s="171"/>
      <c r="U50" s="171"/>
      <c r="V50" s="171"/>
    </row>
    <row r="51" spans="13:22" x14ac:dyDescent="0.25">
      <c r="M51" s="170"/>
      <c r="N51" s="171"/>
      <c r="O51" s="171"/>
      <c r="P51" s="171"/>
      <c r="Q51" s="171"/>
      <c r="R51" s="171"/>
      <c r="S51" s="171"/>
      <c r="T51" s="171"/>
      <c r="U51" s="171"/>
      <c r="V51" s="171"/>
    </row>
    <row r="52" spans="13:22" x14ac:dyDescent="0.25">
      <c r="M52" s="170"/>
      <c r="N52" s="171"/>
      <c r="O52" s="171"/>
      <c r="P52" s="171"/>
      <c r="Q52" s="171"/>
      <c r="R52" s="171"/>
      <c r="S52" s="171"/>
      <c r="T52" s="171"/>
      <c r="U52" s="171"/>
      <c r="V52" s="171"/>
    </row>
    <row r="53" spans="13:22" x14ac:dyDescent="0.25">
      <c r="M53" s="170"/>
      <c r="N53" s="171"/>
      <c r="O53" s="171"/>
      <c r="P53" s="171"/>
      <c r="Q53" s="171"/>
      <c r="R53" s="171"/>
      <c r="S53" s="171"/>
      <c r="T53" s="171"/>
      <c r="U53" s="171"/>
      <c r="V53" s="171"/>
    </row>
    <row r="54" spans="13:22" x14ac:dyDescent="0.25">
      <c r="M54" s="170"/>
      <c r="N54" s="171"/>
      <c r="O54" s="171"/>
      <c r="P54" s="171"/>
      <c r="Q54" s="171"/>
      <c r="R54" s="171"/>
      <c r="S54" s="171"/>
      <c r="T54" s="171"/>
      <c r="U54" s="171"/>
      <c r="V54" s="171"/>
    </row>
    <row r="55" spans="13:22" x14ac:dyDescent="0.25">
      <c r="M55" s="170"/>
      <c r="N55" s="171"/>
      <c r="O55" s="171"/>
      <c r="P55" s="171"/>
      <c r="Q55" s="171"/>
      <c r="R55" s="171"/>
      <c r="S55" s="171"/>
      <c r="T55" s="171"/>
      <c r="U55" s="171"/>
      <c r="V55" s="171"/>
    </row>
    <row r="56" spans="13:22" x14ac:dyDescent="0.25">
      <c r="M56" s="170"/>
      <c r="N56" s="171"/>
      <c r="O56" s="171"/>
      <c r="P56" s="171"/>
      <c r="Q56" s="171"/>
      <c r="R56" s="171"/>
      <c r="S56" s="171"/>
      <c r="T56" s="171"/>
      <c r="U56" s="171"/>
      <c r="V56" s="171"/>
    </row>
    <row r="57" spans="13:22" x14ac:dyDescent="0.25">
      <c r="M57" s="170"/>
      <c r="N57" s="171"/>
      <c r="O57" s="171"/>
      <c r="P57" s="171"/>
      <c r="Q57" s="171"/>
      <c r="R57" s="171"/>
      <c r="S57" s="171"/>
      <c r="T57" s="171"/>
      <c r="U57" s="171"/>
      <c r="V57" s="171"/>
    </row>
    <row r="58" spans="13:22" x14ac:dyDescent="0.25">
      <c r="M58" s="170"/>
      <c r="N58" s="171"/>
      <c r="O58" s="171"/>
      <c r="P58" s="171"/>
      <c r="Q58" s="171"/>
      <c r="R58" s="171"/>
      <c r="S58" s="171"/>
      <c r="T58" s="171"/>
      <c r="U58" s="171"/>
      <c r="V58" s="171"/>
    </row>
    <row r="59" spans="13:22" x14ac:dyDescent="0.25">
      <c r="M59" s="170"/>
      <c r="N59" s="171"/>
      <c r="O59" s="171"/>
      <c r="P59" s="171"/>
      <c r="Q59" s="171"/>
      <c r="R59" s="171"/>
      <c r="S59" s="171"/>
      <c r="T59" s="171"/>
      <c r="U59" s="171"/>
      <c r="V59" s="171"/>
    </row>
    <row r="60" spans="13:22" x14ac:dyDescent="0.25">
      <c r="M60" s="170"/>
      <c r="N60" s="171"/>
      <c r="O60" s="171"/>
      <c r="P60" s="171"/>
      <c r="Q60" s="171"/>
      <c r="R60" s="171"/>
      <c r="S60" s="171"/>
      <c r="T60" s="171"/>
      <c r="U60" s="171"/>
      <c r="V60" s="171"/>
    </row>
    <row r="61" spans="13:22" x14ac:dyDescent="0.25">
      <c r="M61" s="170"/>
      <c r="N61" s="171"/>
      <c r="O61" s="171"/>
      <c r="P61" s="171"/>
      <c r="Q61" s="171"/>
      <c r="R61" s="171"/>
      <c r="S61" s="171"/>
      <c r="T61" s="171"/>
      <c r="U61" s="171"/>
      <c r="V61" s="171"/>
    </row>
    <row r="62" spans="13:22" x14ac:dyDescent="0.25">
      <c r="M62" s="170"/>
      <c r="N62" s="171"/>
      <c r="O62" s="171"/>
      <c r="P62" s="171"/>
      <c r="Q62" s="171"/>
      <c r="R62" s="171"/>
      <c r="S62" s="171"/>
      <c r="T62" s="171"/>
      <c r="U62" s="171"/>
      <c r="V62" s="171"/>
    </row>
  </sheetData>
  <mergeCells count="12">
    <mergeCell ref="M17:R17"/>
    <mergeCell ref="M18:T18"/>
    <mergeCell ref="B2:D2"/>
    <mergeCell ref="F2:I2"/>
    <mergeCell ref="M2:T2"/>
    <mergeCell ref="M16:T16"/>
    <mergeCell ref="V2:V3"/>
    <mergeCell ref="M4:M5"/>
    <mergeCell ref="N4:N5"/>
    <mergeCell ref="O4:O5"/>
    <mergeCell ref="P4:S4"/>
    <mergeCell ref="T4:T5"/>
  </mergeCells>
  <hyperlinks>
    <hyperlink ref="V2:V3" location="'Table of Contents'!A1" display="Go to Table of Contents" xr:uid="{00000000-0004-0000-0200-000000000000}"/>
  </hyperlinks>
  <pageMargins left="0.7" right="0.7" top="0.75" bottom="0.75" header="0.3" footer="0.3"/>
  <pageSetup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H13"/>
  <sheetViews>
    <sheetView showGridLines="0" workbookViewId="0">
      <selection activeCell="G2" sqref="G2:H3"/>
    </sheetView>
  </sheetViews>
  <sheetFormatPr defaultRowHeight="15" x14ac:dyDescent="0.25"/>
  <cols>
    <col min="1" max="1" width="1.85546875" customWidth="1"/>
    <col min="2" max="2" width="33.42578125" style="19" customWidth="1"/>
    <col min="3" max="5" width="13.7109375" customWidth="1"/>
    <col min="6" max="6" width="4.42578125" customWidth="1"/>
    <col min="7" max="8" width="6.140625" customWidth="1"/>
  </cols>
  <sheetData>
    <row r="1" spans="2:8" ht="11.25" customHeight="1" x14ac:dyDescent="0.25"/>
    <row r="2" spans="2:8" ht="15" customHeight="1" x14ac:dyDescent="0.25">
      <c r="B2" s="433" t="s">
        <v>782</v>
      </c>
      <c r="C2" s="433"/>
      <c r="D2" s="433"/>
      <c r="E2" s="433"/>
      <c r="G2" s="438" t="s">
        <v>341</v>
      </c>
      <c r="H2" s="438"/>
    </row>
    <row r="3" spans="2:8" ht="15.75" x14ac:dyDescent="0.25">
      <c r="B3" s="34"/>
      <c r="C3" s="1"/>
      <c r="D3" s="1"/>
      <c r="E3" s="1"/>
      <c r="G3" s="438"/>
      <c r="H3" s="438"/>
    </row>
    <row r="4" spans="2:8" x14ac:dyDescent="0.25">
      <c r="B4" s="35" t="s">
        <v>218</v>
      </c>
      <c r="C4" s="502" t="s">
        <v>219</v>
      </c>
      <c r="D4" s="502"/>
      <c r="E4" s="502"/>
    </row>
    <row r="5" spans="2:8" x14ac:dyDescent="0.25">
      <c r="B5" s="47"/>
      <c r="C5" s="35" t="s">
        <v>220</v>
      </c>
      <c r="D5" s="23" t="s">
        <v>221</v>
      </c>
      <c r="E5" s="23" t="s">
        <v>20</v>
      </c>
    </row>
    <row r="6" spans="2:8" x14ac:dyDescent="0.25">
      <c r="B6" s="48" t="s">
        <v>222</v>
      </c>
      <c r="C6" s="41">
        <v>2153</v>
      </c>
      <c r="D6" s="41">
        <v>211</v>
      </c>
      <c r="E6" s="41">
        <v>2364</v>
      </c>
    </row>
    <row r="7" spans="2:8" x14ac:dyDescent="0.25">
      <c r="B7" s="48" t="s">
        <v>223</v>
      </c>
      <c r="C7" s="41">
        <v>595</v>
      </c>
      <c r="D7" s="41">
        <v>132</v>
      </c>
      <c r="E7" s="41">
        <v>727</v>
      </c>
    </row>
    <row r="8" spans="2:8" x14ac:dyDescent="0.25">
      <c r="B8" s="48" t="s">
        <v>224</v>
      </c>
      <c r="C8" s="41">
        <v>186</v>
      </c>
      <c r="D8" s="41">
        <v>19</v>
      </c>
      <c r="E8" s="41">
        <v>205</v>
      </c>
    </row>
    <row r="9" spans="2:8" x14ac:dyDescent="0.25">
      <c r="B9" s="48" t="s">
        <v>225</v>
      </c>
      <c r="C9" s="41">
        <v>234</v>
      </c>
      <c r="D9" s="41">
        <v>33</v>
      </c>
      <c r="E9" s="41">
        <v>267</v>
      </c>
    </row>
    <row r="10" spans="2:8" x14ac:dyDescent="0.25">
      <c r="B10" s="48" t="s">
        <v>226</v>
      </c>
      <c r="C10" s="41">
        <v>678</v>
      </c>
      <c r="D10" s="41">
        <v>33</v>
      </c>
      <c r="E10" s="41">
        <v>711</v>
      </c>
    </row>
    <row r="11" spans="2:8" x14ac:dyDescent="0.25">
      <c r="B11" s="2" t="s">
        <v>369</v>
      </c>
      <c r="C11" s="41">
        <v>28</v>
      </c>
      <c r="D11" s="41">
        <v>4</v>
      </c>
      <c r="E11" s="118">
        <v>32</v>
      </c>
    </row>
    <row r="12" spans="2:8" x14ac:dyDescent="0.25">
      <c r="B12" s="229" t="s">
        <v>20</v>
      </c>
      <c r="C12" s="230">
        <v>3874</v>
      </c>
      <c r="D12" s="230">
        <v>432</v>
      </c>
      <c r="E12" s="230">
        <v>4306</v>
      </c>
    </row>
    <row r="13" spans="2:8" x14ac:dyDescent="0.25">
      <c r="B13" s="334"/>
    </row>
  </sheetData>
  <mergeCells count="3">
    <mergeCell ref="B2:E2"/>
    <mergeCell ref="C4:E4"/>
    <mergeCell ref="G2:H3"/>
  </mergeCells>
  <hyperlinks>
    <hyperlink ref="G2:H3" location="'Table of Contents'!A1" display="Go To Table Of Contents" xr:uid="{00000000-0004-0000-1A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M17"/>
  <sheetViews>
    <sheetView showGridLines="0" workbookViewId="0">
      <selection activeCell="B15" sqref="B15:G15"/>
    </sheetView>
  </sheetViews>
  <sheetFormatPr defaultRowHeight="15" x14ac:dyDescent="0.25"/>
  <cols>
    <col min="1" max="1" width="1.85546875" customWidth="1"/>
    <col min="2" max="2" width="16.85546875" customWidth="1"/>
    <col min="3" max="10" width="12.85546875" customWidth="1"/>
    <col min="11" max="11" width="3.5703125" customWidth="1"/>
    <col min="12" max="13" width="6.7109375" customWidth="1"/>
  </cols>
  <sheetData>
    <row r="2" spans="2:13" ht="15" customHeight="1" x14ac:dyDescent="0.25">
      <c r="B2" s="424" t="s">
        <v>783</v>
      </c>
      <c r="C2" s="424"/>
      <c r="D2" s="424"/>
      <c r="E2" s="424"/>
      <c r="F2" s="424"/>
      <c r="G2" s="424"/>
      <c r="H2" s="424"/>
      <c r="I2" s="424"/>
      <c r="J2" s="424"/>
      <c r="L2" s="438" t="s">
        <v>341</v>
      </c>
      <c r="M2" s="438"/>
    </row>
    <row r="3" spans="2:13" x14ac:dyDescent="0.25">
      <c r="B3" s="504" t="s">
        <v>1</v>
      </c>
      <c r="C3" s="504"/>
      <c r="D3" s="504"/>
      <c r="E3" s="504"/>
      <c r="F3" s="504"/>
      <c r="G3" s="504"/>
      <c r="H3" s="504"/>
      <c r="I3" s="504"/>
      <c r="J3" s="504"/>
      <c r="L3" s="438"/>
      <c r="M3" s="438"/>
    </row>
    <row r="4" spans="2:13" x14ac:dyDescent="0.25">
      <c r="B4" s="505" t="s">
        <v>227</v>
      </c>
      <c r="C4" s="439" t="s">
        <v>199</v>
      </c>
      <c r="D4" s="439"/>
      <c r="E4" s="439"/>
      <c r="F4" s="439"/>
      <c r="G4" s="439" t="s">
        <v>228</v>
      </c>
      <c r="H4" s="439"/>
      <c r="I4" s="439"/>
      <c r="J4" s="439"/>
    </row>
    <row r="5" spans="2:13" ht="18" customHeight="1" x14ac:dyDescent="0.25">
      <c r="B5" s="506"/>
      <c r="C5" s="23" t="s">
        <v>453</v>
      </c>
      <c r="D5" s="23" t="s">
        <v>200</v>
      </c>
      <c r="E5" s="23" t="s">
        <v>201</v>
      </c>
      <c r="F5" s="23" t="s">
        <v>20</v>
      </c>
      <c r="G5" s="23" t="s">
        <v>453</v>
      </c>
      <c r="H5" s="23" t="s">
        <v>200</v>
      </c>
      <c r="I5" s="23" t="s">
        <v>201</v>
      </c>
      <c r="J5" s="23" t="s">
        <v>20</v>
      </c>
    </row>
    <row r="6" spans="2:13" x14ac:dyDescent="0.25">
      <c r="B6" s="56" t="s">
        <v>361</v>
      </c>
      <c r="C6" s="41">
        <v>12</v>
      </c>
      <c r="D6" s="41">
        <v>9</v>
      </c>
      <c r="E6" s="41" t="s">
        <v>784</v>
      </c>
      <c r="F6" s="41">
        <v>21</v>
      </c>
      <c r="G6" s="41">
        <v>6</v>
      </c>
      <c r="H6" s="41">
        <v>3</v>
      </c>
      <c r="I6" s="41" t="s">
        <v>784</v>
      </c>
      <c r="J6" s="41">
        <v>9</v>
      </c>
    </row>
    <row r="7" spans="2:13" x14ac:dyDescent="0.25">
      <c r="B7" s="56" t="s">
        <v>296</v>
      </c>
      <c r="C7" s="41">
        <v>217</v>
      </c>
      <c r="D7" s="41">
        <v>71</v>
      </c>
      <c r="E7" s="41">
        <v>16</v>
      </c>
      <c r="F7" s="41">
        <v>304</v>
      </c>
      <c r="G7" s="41">
        <v>129</v>
      </c>
      <c r="H7" s="41">
        <v>48</v>
      </c>
      <c r="I7" s="41">
        <v>9</v>
      </c>
      <c r="J7" s="41">
        <v>186</v>
      </c>
    </row>
    <row r="8" spans="2:13" x14ac:dyDescent="0.25">
      <c r="B8" s="56" t="s">
        <v>229</v>
      </c>
      <c r="C8" s="41">
        <v>956</v>
      </c>
      <c r="D8" s="41">
        <v>377</v>
      </c>
      <c r="E8" s="41">
        <v>56</v>
      </c>
      <c r="F8" s="41">
        <v>1389</v>
      </c>
      <c r="G8" s="41">
        <v>532</v>
      </c>
      <c r="H8" s="41">
        <v>215</v>
      </c>
      <c r="I8" s="41">
        <v>30</v>
      </c>
      <c r="J8" s="41">
        <v>777</v>
      </c>
    </row>
    <row r="9" spans="2:13" x14ac:dyDescent="0.25">
      <c r="B9" s="56" t="s">
        <v>230</v>
      </c>
      <c r="C9" s="41">
        <v>809</v>
      </c>
      <c r="D9" s="41">
        <v>334</v>
      </c>
      <c r="E9" s="41">
        <v>104</v>
      </c>
      <c r="F9" s="41">
        <v>1247</v>
      </c>
      <c r="G9" s="41">
        <v>430</v>
      </c>
      <c r="H9" s="41">
        <v>193</v>
      </c>
      <c r="I9" s="41">
        <v>63</v>
      </c>
      <c r="J9" s="41">
        <v>686</v>
      </c>
    </row>
    <row r="10" spans="2:13" x14ac:dyDescent="0.25">
      <c r="B10" s="56" t="s">
        <v>231</v>
      </c>
      <c r="C10" s="41">
        <v>649</v>
      </c>
      <c r="D10" s="41">
        <v>344</v>
      </c>
      <c r="E10" s="41">
        <v>206</v>
      </c>
      <c r="F10" s="41">
        <v>1199</v>
      </c>
      <c r="G10" s="41">
        <v>339</v>
      </c>
      <c r="H10" s="41">
        <v>179</v>
      </c>
      <c r="I10" s="41">
        <v>134</v>
      </c>
      <c r="J10" s="41">
        <v>652</v>
      </c>
    </row>
    <row r="11" spans="2:13" x14ac:dyDescent="0.25">
      <c r="B11" s="56" t="s">
        <v>232</v>
      </c>
      <c r="C11" s="41">
        <v>57</v>
      </c>
      <c r="D11" s="41">
        <v>51</v>
      </c>
      <c r="E11" s="41">
        <v>26</v>
      </c>
      <c r="F11" s="41">
        <v>134</v>
      </c>
      <c r="G11" s="41" t="s">
        <v>14</v>
      </c>
      <c r="H11" s="41" t="s">
        <v>14</v>
      </c>
      <c r="I11" s="41" t="s">
        <v>14</v>
      </c>
      <c r="J11" s="41" t="s">
        <v>14</v>
      </c>
    </row>
    <row r="12" spans="2:13" x14ac:dyDescent="0.25">
      <c r="B12" s="56" t="s">
        <v>233</v>
      </c>
      <c r="C12" s="41">
        <v>2</v>
      </c>
      <c r="D12" s="41">
        <v>6</v>
      </c>
      <c r="E12" s="41">
        <v>3</v>
      </c>
      <c r="F12" s="41">
        <v>11</v>
      </c>
      <c r="G12" s="41" t="s">
        <v>14</v>
      </c>
      <c r="H12" s="41" t="s">
        <v>14</v>
      </c>
      <c r="I12" s="41" t="s">
        <v>14</v>
      </c>
      <c r="J12" s="41" t="s">
        <v>14</v>
      </c>
    </row>
    <row r="13" spans="2:13" x14ac:dyDescent="0.25">
      <c r="B13" s="56" t="s">
        <v>234</v>
      </c>
      <c r="C13" s="41">
        <v>1</v>
      </c>
      <c r="D13" s="41" t="s">
        <v>784</v>
      </c>
      <c r="E13" s="41" t="s">
        <v>784</v>
      </c>
      <c r="F13" s="41">
        <v>1</v>
      </c>
      <c r="G13" s="41" t="s">
        <v>14</v>
      </c>
      <c r="H13" s="41" t="s">
        <v>14</v>
      </c>
      <c r="I13" s="41" t="s">
        <v>14</v>
      </c>
      <c r="J13" s="41" t="s">
        <v>14</v>
      </c>
    </row>
    <row r="14" spans="2:13" x14ac:dyDescent="0.25">
      <c r="B14" s="202" t="s">
        <v>442</v>
      </c>
      <c r="C14" s="203">
        <v>2703</v>
      </c>
      <c r="D14" s="203">
        <v>1192</v>
      </c>
      <c r="E14" s="203">
        <v>411</v>
      </c>
      <c r="F14" s="203">
        <v>4306</v>
      </c>
      <c r="G14" s="203">
        <v>1436</v>
      </c>
      <c r="H14" s="203">
        <v>638</v>
      </c>
      <c r="I14" s="203">
        <v>236</v>
      </c>
      <c r="J14" s="203">
        <v>2310</v>
      </c>
    </row>
    <row r="15" spans="2:13" ht="22.5" customHeight="1" x14ac:dyDescent="0.25">
      <c r="B15" s="437" t="s">
        <v>785</v>
      </c>
      <c r="C15" s="503"/>
      <c r="D15" s="503"/>
      <c r="E15" s="503"/>
      <c r="F15" s="503"/>
      <c r="G15" s="503"/>
    </row>
    <row r="16" spans="2:13" x14ac:dyDescent="0.25">
      <c r="B16" s="503"/>
      <c r="C16" s="503"/>
      <c r="D16" s="503"/>
      <c r="E16" s="503"/>
      <c r="F16" s="503"/>
      <c r="G16" s="503"/>
    </row>
    <row r="17" spans="2:7" x14ac:dyDescent="0.25">
      <c r="B17" s="503"/>
      <c r="C17" s="503"/>
      <c r="D17" s="503"/>
      <c r="E17" s="503"/>
      <c r="F17" s="503"/>
      <c r="G17" s="503"/>
    </row>
  </sheetData>
  <mergeCells count="9">
    <mergeCell ref="B17:G17"/>
    <mergeCell ref="B15:G15"/>
    <mergeCell ref="B16:G16"/>
    <mergeCell ref="L2:M3"/>
    <mergeCell ref="B2:J2"/>
    <mergeCell ref="B3:J3"/>
    <mergeCell ref="B4:B5"/>
    <mergeCell ref="C4:F4"/>
    <mergeCell ref="G4:J4"/>
  </mergeCells>
  <hyperlinks>
    <hyperlink ref="L2:M3" location="'Table of Contents'!A1" display="Go To Table Of Contents" xr:uid="{00000000-0004-0000-1B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R12"/>
  <sheetViews>
    <sheetView showGridLines="0" workbookViewId="0">
      <selection activeCell="Q2" sqref="Q2:R3"/>
    </sheetView>
  </sheetViews>
  <sheetFormatPr defaultRowHeight="15" x14ac:dyDescent="0.25"/>
  <cols>
    <col min="1" max="1" width="1.85546875" customWidth="1"/>
    <col min="2" max="2" width="9.140625" customWidth="1"/>
    <col min="9" max="9" width="5.5703125" customWidth="1"/>
    <col min="10" max="10" width="1.85546875" customWidth="1"/>
    <col min="11" max="11" width="1.85546875" style="50" customWidth="1"/>
    <col min="12" max="12" width="1.85546875" customWidth="1"/>
    <col min="13" max="13" width="23.42578125" customWidth="1"/>
    <col min="14" max="14" width="20.28515625" customWidth="1"/>
    <col min="15" max="15" width="20.140625" customWidth="1"/>
    <col min="16" max="16" width="6.5703125" bestFit="1" customWidth="1"/>
    <col min="17" max="18" width="6.140625" customWidth="1"/>
  </cols>
  <sheetData>
    <row r="1" spans="2:18" ht="11.25" customHeight="1" x14ac:dyDescent="0.25"/>
    <row r="2" spans="2:18" ht="15.75" customHeight="1" x14ac:dyDescent="0.25">
      <c r="B2" s="383"/>
      <c r="C2" s="383"/>
      <c r="D2" s="383"/>
      <c r="E2" s="383"/>
      <c r="F2" s="383"/>
      <c r="G2" s="383"/>
      <c r="H2" s="383"/>
      <c r="I2" s="383"/>
      <c r="M2" s="424" t="s">
        <v>786</v>
      </c>
      <c r="N2" s="424"/>
      <c r="O2" s="424"/>
      <c r="Q2" s="438" t="s">
        <v>341</v>
      </c>
      <c r="R2" s="438"/>
    </row>
    <row r="3" spans="2:18" x14ac:dyDescent="0.25">
      <c r="M3" s="36"/>
      <c r="Q3" s="438"/>
      <c r="R3" s="438"/>
    </row>
    <row r="4" spans="2:18" ht="19.899999999999999" customHeight="1" x14ac:dyDescent="0.25">
      <c r="M4" s="445" t="s">
        <v>94</v>
      </c>
      <c r="N4" s="507" t="s">
        <v>16</v>
      </c>
      <c r="O4" s="508"/>
    </row>
    <row r="5" spans="2:18" ht="34.9" customHeight="1" x14ac:dyDescent="0.25">
      <c r="M5" s="439"/>
      <c r="N5" s="26" t="s">
        <v>235</v>
      </c>
      <c r="O5" s="26" t="s">
        <v>236</v>
      </c>
      <c r="P5" s="171"/>
      <c r="Q5" s="171"/>
    </row>
    <row r="6" spans="2:18" x14ac:dyDescent="0.25">
      <c r="M6" s="12" t="s">
        <v>85</v>
      </c>
      <c r="N6" s="92">
        <v>150</v>
      </c>
      <c r="O6" s="92">
        <v>392</v>
      </c>
      <c r="P6" s="325"/>
      <c r="Q6" s="291"/>
    </row>
    <row r="7" spans="2:18" x14ac:dyDescent="0.25">
      <c r="M7" s="12" t="s">
        <v>84</v>
      </c>
      <c r="N7" s="92">
        <v>776</v>
      </c>
      <c r="O7" s="92">
        <v>2348</v>
      </c>
      <c r="P7" s="325"/>
      <c r="Q7" s="291"/>
    </row>
    <row r="8" spans="2:18" x14ac:dyDescent="0.25">
      <c r="M8" s="12" t="s">
        <v>83</v>
      </c>
      <c r="N8" s="92">
        <v>590</v>
      </c>
      <c r="O8" s="92">
        <v>2681</v>
      </c>
      <c r="P8" s="325"/>
      <c r="Q8" s="291"/>
    </row>
    <row r="9" spans="2:18" x14ac:dyDescent="0.25">
      <c r="M9" s="231" t="s">
        <v>20</v>
      </c>
      <c r="N9" s="281">
        <v>1516</v>
      </c>
      <c r="O9" s="281">
        <v>5421</v>
      </c>
      <c r="P9" s="325"/>
      <c r="Q9" s="171"/>
    </row>
    <row r="10" spans="2:18" x14ac:dyDescent="0.25">
      <c r="P10" s="171"/>
      <c r="Q10" s="171"/>
    </row>
    <row r="11" spans="2:18" x14ac:dyDescent="0.25">
      <c r="P11" s="171"/>
      <c r="Q11" s="171"/>
    </row>
    <row r="12" spans="2:18" x14ac:dyDescent="0.25">
      <c r="P12" s="171"/>
      <c r="Q12" s="171"/>
    </row>
  </sheetData>
  <mergeCells count="5">
    <mergeCell ref="M2:O2"/>
    <mergeCell ref="M4:M5"/>
    <mergeCell ref="N4:O4"/>
    <mergeCell ref="B2:I2"/>
    <mergeCell ref="Q2:R3"/>
  </mergeCells>
  <hyperlinks>
    <hyperlink ref="Q2:R3" location="'Table of Contents'!A1" display="Go To Table Of Contents" xr:uid="{00000000-0004-0000-1C00-000000000000}"/>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H15"/>
  <sheetViews>
    <sheetView showGridLines="0" workbookViewId="0">
      <selection activeCell="G2" sqref="G2:H3"/>
    </sheetView>
  </sheetViews>
  <sheetFormatPr defaultRowHeight="15" x14ac:dyDescent="0.25"/>
  <cols>
    <col min="1" max="1" width="1.85546875" customWidth="1"/>
    <col min="2" max="2" width="23.42578125" style="19" customWidth="1"/>
    <col min="3" max="3" width="14" customWidth="1"/>
    <col min="4" max="4" width="15.28515625" customWidth="1"/>
    <col min="5" max="5" width="13.28515625" customWidth="1"/>
    <col min="6" max="6" width="4.28515625" customWidth="1"/>
    <col min="7" max="8" width="6" customWidth="1"/>
  </cols>
  <sheetData>
    <row r="1" spans="2:8" ht="11.25" customHeight="1" x14ac:dyDescent="0.25"/>
    <row r="2" spans="2:8" ht="15" customHeight="1" x14ac:dyDescent="0.25">
      <c r="B2" s="424" t="s">
        <v>787</v>
      </c>
      <c r="C2" s="424"/>
      <c r="D2" s="424"/>
      <c r="E2" s="424"/>
      <c r="G2" s="438" t="s">
        <v>341</v>
      </c>
      <c r="H2" s="438"/>
    </row>
    <row r="3" spans="2:8" x14ac:dyDescent="0.25">
      <c r="B3" s="24"/>
      <c r="C3" s="2"/>
      <c r="D3" s="2"/>
      <c r="E3" s="2"/>
      <c r="G3" s="438"/>
      <c r="H3" s="438"/>
    </row>
    <row r="4" spans="2:8" x14ac:dyDescent="0.25">
      <c r="B4" s="445" t="s">
        <v>237</v>
      </c>
      <c r="C4" s="445" t="s">
        <v>238</v>
      </c>
      <c r="D4" s="445"/>
      <c r="E4" s="445"/>
    </row>
    <row r="5" spans="2:8" ht="25.5" x14ac:dyDescent="0.25">
      <c r="B5" s="439"/>
      <c r="C5" s="23" t="s">
        <v>239</v>
      </c>
      <c r="D5" s="23" t="s">
        <v>240</v>
      </c>
      <c r="E5" s="23" t="s">
        <v>241</v>
      </c>
    </row>
    <row r="6" spans="2:8" x14ac:dyDescent="0.25">
      <c r="B6" s="42" t="s">
        <v>217</v>
      </c>
      <c r="C6" s="41">
        <v>3</v>
      </c>
      <c r="D6" s="41">
        <v>0</v>
      </c>
      <c r="E6" s="41">
        <v>3</v>
      </c>
    </row>
    <row r="7" spans="2:8" x14ac:dyDescent="0.25">
      <c r="B7" s="42" t="s">
        <v>11</v>
      </c>
      <c r="C7" s="41">
        <v>73</v>
      </c>
      <c r="D7" s="41">
        <v>1</v>
      </c>
      <c r="E7" s="41">
        <v>75</v>
      </c>
    </row>
    <row r="8" spans="2:8" x14ac:dyDescent="0.25">
      <c r="B8" s="42" t="s">
        <v>12</v>
      </c>
      <c r="C8" s="41">
        <v>13</v>
      </c>
      <c r="D8" s="41">
        <v>40</v>
      </c>
      <c r="E8" s="41">
        <v>48</v>
      </c>
    </row>
    <row r="9" spans="2:8" x14ac:dyDescent="0.25">
      <c r="B9" s="42" t="s">
        <v>249</v>
      </c>
      <c r="C9" s="86">
        <v>23</v>
      </c>
      <c r="D9" s="86">
        <v>2</v>
      </c>
      <c r="E9" s="86">
        <v>69</v>
      </c>
    </row>
    <row r="10" spans="2:8" x14ac:dyDescent="0.25">
      <c r="B10" s="42" t="s">
        <v>302</v>
      </c>
      <c r="C10" s="86">
        <v>14</v>
      </c>
      <c r="D10" s="86">
        <v>0</v>
      </c>
      <c r="E10" s="86">
        <v>83</v>
      </c>
    </row>
    <row r="11" spans="2:8" x14ac:dyDescent="0.25">
      <c r="B11" s="42" t="s">
        <v>376</v>
      </c>
      <c r="C11" s="41">
        <v>10</v>
      </c>
      <c r="D11" s="41">
        <v>2</v>
      </c>
      <c r="E11" s="41">
        <v>91</v>
      </c>
    </row>
    <row r="12" spans="2:8" x14ac:dyDescent="0.25">
      <c r="B12" s="46" t="s">
        <v>460</v>
      </c>
      <c r="C12" s="41">
        <v>17</v>
      </c>
      <c r="D12" s="41">
        <v>1</v>
      </c>
      <c r="E12" s="41">
        <v>107</v>
      </c>
    </row>
    <row r="13" spans="2:8" x14ac:dyDescent="0.25">
      <c r="B13" s="46" t="s">
        <v>461</v>
      </c>
      <c r="C13" s="41">
        <v>2</v>
      </c>
      <c r="D13" s="41">
        <v>0</v>
      </c>
      <c r="E13" s="41">
        <v>109</v>
      </c>
    </row>
    <row r="14" spans="2:8" x14ac:dyDescent="0.25">
      <c r="B14" s="46" t="s">
        <v>482</v>
      </c>
      <c r="C14" s="41">
        <v>4</v>
      </c>
      <c r="D14" s="41">
        <v>0</v>
      </c>
      <c r="E14" s="41">
        <v>113</v>
      </c>
    </row>
    <row r="15" spans="2:8" x14ac:dyDescent="0.25">
      <c r="B15" s="202" t="s">
        <v>20</v>
      </c>
      <c r="C15" s="203">
        <v>159</v>
      </c>
      <c r="D15" s="203">
        <v>46</v>
      </c>
      <c r="E15" s="203">
        <v>113</v>
      </c>
    </row>
  </sheetData>
  <mergeCells count="4">
    <mergeCell ref="B2:E2"/>
    <mergeCell ref="B4:B5"/>
    <mergeCell ref="C4:E4"/>
    <mergeCell ref="G2:H3"/>
  </mergeCells>
  <hyperlinks>
    <hyperlink ref="G2:H3" location="'Table of Contents'!A1" display="Go To Table Of Contents" xr:uid="{00000000-0004-0000-1D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K13"/>
  <sheetViews>
    <sheetView showGridLines="0" workbookViewId="0">
      <selection activeCell="J2" sqref="J2:K3"/>
    </sheetView>
  </sheetViews>
  <sheetFormatPr defaultRowHeight="15" x14ac:dyDescent="0.25"/>
  <cols>
    <col min="1" max="1" width="1.85546875" customWidth="1"/>
    <col min="2" max="2" width="17" style="19" customWidth="1"/>
    <col min="3" max="3" width="14" bestFit="1" customWidth="1"/>
    <col min="4" max="4" width="11.140625" bestFit="1" customWidth="1"/>
    <col min="5" max="5" width="12.85546875" bestFit="1" customWidth="1"/>
    <col min="6" max="6" width="11.140625" bestFit="1" customWidth="1"/>
    <col min="7" max="7" width="12.140625" bestFit="1" customWidth="1"/>
    <col min="8" max="8" width="11.7109375" bestFit="1" customWidth="1"/>
    <col min="9" max="9" width="3.85546875" customWidth="1"/>
    <col min="10" max="11" width="6" customWidth="1"/>
  </cols>
  <sheetData>
    <row r="1" spans="2:11" ht="11.25" customHeight="1" x14ac:dyDescent="0.25"/>
    <row r="2" spans="2:11" ht="15" customHeight="1" x14ac:dyDescent="0.25">
      <c r="B2" s="424" t="s">
        <v>458</v>
      </c>
      <c r="C2" s="424"/>
      <c r="D2" s="424"/>
      <c r="E2" s="424"/>
      <c r="F2" s="424"/>
      <c r="G2" s="424"/>
      <c r="H2" s="424"/>
      <c r="J2" s="438" t="s">
        <v>341</v>
      </c>
      <c r="K2" s="438"/>
    </row>
    <row r="3" spans="2:11" x14ac:dyDescent="0.25">
      <c r="B3" s="24"/>
      <c r="C3" s="2"/>
      <c r="D3" s="2"/>
      <c r="E3" s="2"/>
      <c r="J3" s="438"/>
      <c r="K3" s="438"/>
    </row>
    <row r="4" spans="2:11" ht="15.6" customHeight="1" x14ac:dyDescent="0.25">
      <c r="B4" s="445" t="s">
        <v>138</v>
      </c>
      <c r="C4" s="462" t="s">
        <v>242</v>
      </c>
      <c r="D4" s="509"/>
      <c r="E4" s="509"/>
      <c r="F4" s="509"/>
      <c r="G4" s="509"/>
      <c r="H4" s="509"/>
    </row>
    <row r="5" spans="2:11" ht="63.75" x14ac:dyDescent="0.25">
      <c r="B5" s="439"/>
      <c r="C5" s="23" t="s">
        <v>243</v>
      </c>
      <c r="D5" s="23" t="s">
        <v>244</v>
      </c>
      <c r="E5" s="23" t="s">
        <v>245</v>
      </c>
      <c r="F5" s="23" t="s">
        <v>246</v>
      </c>
      <c r="G5" s="23" t="s">
        <v>247</v>
      </c>
      <c r="H5" s="23" t="s">
        <v>248</v>
      </c>
    </row>
    <row r="6" spans="2:11" x14ac:dyDescent="0.25">
      <c r="B6" s="45" t="s">
        <v>12</v>
      </c>
      <c r="C6" s="324">
        <v>16</v>
      </c>
      <c r="D6" s="324" t="s">
        <v>391</v>
      </c>
      <c r="E6" s="324">
        <v>7</v>
      </c>
      <c r="F6" s="324">
        <v>100</v>
      </c>
      <c r="G6" s="324">
        <v>4</v>
      </c>
      <c r="H6" s="324">
        <v>11</v>
      </c>
    </row>
    <row r="7" spans="2:11" x14ac:dyDescent="0.25">
      <c r="B7" s="45" t="s">
        <v>249</v>
      </c>
      <c r="C7" s="324">
        <v>11</v>
      </c>
      <c r="D7" s="324">
        <v>30</v>
      </c>
      <c r="E7" s="324">
        <v>9</v>
      </c>
      <c r="F7" s="324">
        <v>157</v>
      </c>
      <c r="G7" s="324">
        <v>9</v>
      </c>
      <c r="H7" s="324">
        <v>127</v>
      </c>
    </row>
    <row r="8" spans="2:11" x14ac:dyDescent="0.25">
      <c r="B8" s="31" t="s">
        <v>302</v>
      </c>
      <c r="C8" s="324">
        <v>14</v>
      </c>
      <c r="D8" s="324">
        <v>193</v>
      </c>
      <c r="E8" s="324">
        <v>66</v>
      </c>
      <c r="F8" s="324">
        <v>102</v>
      </c>
      <c r="G8" s="324">
        <v>42</v>
      </c>
      <c r="H8" s="324">
        <v>102</v>
      </c>
    </row>
    <row r="9" spans="2:11" x14ac:dyDescent="0.25">
      <c r="B9" s="31" t="s">
        <v>376</v>
      </c>
      <c r="C9" s="324">
        <v>13</v>
      </c>
      <c r="D9" s="324">
        <v>133</v>
      </c>
      <c r="E9" s="324">
        <v>56</v>
      </c>
      <c r="F9" s="324">
        <v>81</v>
      </c>
      <c r="G9" s="324">
        <v>23</v>
      </c>
      <c r="H9" s="324">
        <v>12</v>
      </c>
    </row>
    <row r="10" spans="2:11" x14ac:dyDescent="0.25">
      <c r="B10" s="46" t="s">
        <v>460</v>
      </c>
      <c r="C10" s="324">
        <v>15</v>
      </c>
      <c r="D10" s="324">
        <v>231</v>
      </c>
      <c r="E10" s="324">
        <v>104</v>
      </c>
      <c r="F10" s="324">
        <v>192</v>
      </c>
      <c r="G10" s="324">
        <v>85</v>
      </c>
      <c r="H10" s="324">
        <v>125</v>
      </c>
    </row>
    <row r="11" spans="2:11" x14ac:dyDescent="0.25">
      <c r="B11" s="46" t="s">
        <v>461</v>
      </c>
      <c r="C11" s="324">
        <v>1</v>
      </c>
      <c r="D11" s="324">
        <v>45</v>
      </c>
      <c r="E11" s="324">
        <v>15</v>
      </c>
      <c r="F11" s="324">
        <v>28</v>
      </c>
      <c r="G11" s="324">
        <v>21</v>
      </c>
      <c r="H11" s="324">
        <v>37</v>
      </c>
    </row>
    <row r="12" spans="2:11" x14ac:dyDescent="0.25">
      <c r="B12" s="46" t="s">
        <v>482</v>
      </c>
      <c r="C12" s="324">
        <v>1</v>
      </c>
      <c r="D12" s="324">
        <v>58</v>
      </c>
      <c r="E12" s="324">
        <v>12</v>
      </c>
      <c r="F12" s="324">
        <v>41</v>
      </c>
      <c r="G12" s="324">
        <v>0</v>
      </c>
      <c r="H12" s="324">
        <v>31</v>
      </c>
    </row>
    <row r="13" spans="2:11" x14ac:dyDescent="0.25">
      <c r="B13" s="202" t="s">
        <v>20</v>
      </c>
      <c r="C13" s="203">
        <v>71</v>
      </c>
      <c r="D13" s="203">
        <v>690</v>
      </c>
      <c r="E13" s="203">
        <v>269</v>
      </c>
      <c r="F13" s="203">
        <v>701</v>
      </c>
      <c r="G13" s="203">
        <v>184</v>
      </c>
      <c r="H13" s="203">
        <v>445</v>
      </c>
    </row>
  </sheetData>
  <mergeCells count="4">
    <mergeCell ref="B2:H2"/>
    <mergeCell ref="B4:B5"/>
    <mergeCell ref="C4:H4"/>
    <mergeCell ref="J2:K3"/>
  </mergeCells>
  <hyperlinks>
    <hyperlink ref="J2:K3" location="'Table of Contents'!A1" display="Go To Table Of Contents" xr:uid="{00000000-0004-0000-1E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I14"/>
  <sheetViews>
    <sheetView showGridLines="0" workbookViewId="0">
      <selection activeCell="H2" sqref="H2:I3"/>
    </sheetView>
  </sheetViews>
  <sheetFormatPr defaultColWidth="8.7109375" defaultRowHeight="14.45" customHeight="1" x14ac:dyDescent="0.25"/>
  <cols>
    <col min="1" max="1" width="1.85546875" style="1" customWidth="1"/>
    <col min="2" max="2" width="33.42578125" style="39" customWidth="1"/>
    <col min="3" max="3" width="11.42578125" style="1" customWidth="1"/>
    <col min="4" max="4" width="10.5703125" style="1" customWidth="1"/>
    <col min="5" max="5" width="11.5703125" style="1" customWidth="1"/>
    <col min="6" max="6" width="11.28515625" style="1" customWidth="1"/>
    <col min="7" max="7" width="3.28515625" style="1" customWidth="1"/>
    <col min="8" max="9" width="6.28515625" style="1" customWidth="1"/>
    <col min="10" max="16384" width="8.7109375" style="1"/>
  </cols>
  <sheetData>
    <row r="2" spans="2:9" ht="14.45" customHeight="1" x14ac:dyDescent="0.25">
      <c r="B2" s="511" t="s">
        <v>457</v>
      </c>
      <c r="C2" s="511"/>
      <c r="D2" s="511"/>
      <c r="E2" s="511"/>
      <c r="F2" s="511"/>
      <c r="H2" s="438" t="s">
        <v>341</v>
      </c>
      <c r="I2" s="438"/>
    </row>
    <row r="3" spans="2:9" ht="14.45" customHeight="1" x14ac:dyDescent="0.25">
      <c r="B3" s="504"/>
      <c r="C3" s="504"/>
      <c r="D3" s="504"/>
      <c r="E3" s="504"/>
      <c r="F3" s="504"/>
      <c r="H3" s="438"/>
      <c r="I3" s="438"/>
    </row>
    <row r="4" spans="2:9" ht="14.45" customHeight="1" x14ac:dyDescent="0.25">
      <c r="B4" s="512" t="s">
        <v>138</v>
      </c>
      <c r="C4" s="514" t="s">
        <v>250</v>
      </c>
      <c r="D4" s="515"/>
      <c r="E4" s="515"/>
      <c r="F4" s="516"/>
    </row>
    <row r="5" spans="2:9" ht="14.45" customHeight="1" x14ac:dyDescent="0.25">
      <c r="B5" s="513"/>
      <c r="C5" s="23" t="s">
        <v>453</v>
      </c>
      <c r="D5" s="37" t="s">
        <v>200</v>
      </c>
      <c r="E5" s="37" t="s">
        <v>201</v>
      </c>
      <c r="F5" s="37" t="s">
        <v>20</v>
      </c>
    </row>
    <row r="6" spans="2:9" ht="14.45" customHeight="1" x14ac:dyDescent="0.25">
      <c r="B6" s="55" t="s">
        <v>249</v>
      </c>
      <c r="C6" s="275">
        <v>1160</v>
      </c>
      <c r="D6" s="275">
        <v>695</v>
      </c>
      <c r="E6" s="276">
        <v>320</v>
      </c>
      <c r="F6" s="41">
        <v>2175</v>
      </c>
    </row>
    <row r="7" spans="2:9" ht="14.45" customHeight="1" x14ac:dyDescent="0.25">
      <c r="B7" s="55" t="s">
        <v>302</v>
      </c>
      <c r="C7" s="275">
        <v>18465</v>
      </c>
      <c r="D7" s="275">
        <v>8746</v>
      </c>
      <c r="E7" s="276">
        <v>4647</v>
      </c>
      <c r="F7" s="41">
        <v>31858</v>
      </c>
    </row>
    <row r="8" spans="2:9" ht="14.45" customHeight="1" x14ac:dyDescent="0.25">
      <c r="B8" s="55" t="s">
        <v>376</v>
      </c>
      <c r="C8" s="275">
        <v>14123</v>
      </c>
      <c r="D8" s="275">
        <v>7890</v>
      </c>
      <c r="E8" s="276">
        <v>3872</v>
      </c>
      <c r="F8" s="41">
        <v>25885</v>
      </c>
    </row>
    <row r="9" spans="2:9" ht="14.45" customHeight="1" x14ac:dyDescent="0.25">
      <c r="B9" s="46" t="s">
        <v>460</v>
      </c>
      <c r="C9" s="275">
        <v>22185</v>
      </c>
      <c r="D9" s="275">
        <v>10732</v>
      </c>
      <c r="E9" s="276">
        <v>3433</v>
      </c>
      <c r="F9" s="41">
        <v>36350</v>
      </c>
    </row>
    <row r="10" spans="2:9" ht="14.45" customHeight="1" x14ac:dyDescent="0.25">
      <c r="B10" s="46" t="s">
        <v>461</v>
      </c>
      <c r="C10" s="275">
        <v>1612</v>
      </c>
      <c r="D10" s="275">
        <v>2726</v>
      </c>
      <c r="E10" s="276">
        <v>661</v>
      </c>
      <c r="F10" s="41">
        <v>4999</v>
      </c>
    </row>
    <row r="11" spans="2:9" ht="14.45" customHeight="1" x14ac:dyDescent="0.25">
      <c r="B11" s="46" t="s">
        <v>482</v>
      </c>
      <c r="C11" s="275">
        <v>1737</v>
      </c>
      <c r="D11" s="275">
        <v>1694</v>
      </c>
      <c r="E11" s="276">
        <v>848</v>
      </c>
      <c r="F11" s="41">
        <v>4279</v>
      </c>
    </row>
    <row r="12" spans="2:9" ht="14.45" customHeight="1" x14ac:dyDescent="0.25">
      <c r="B12" s="232" t="s">
        <v>20</v>
      </c>
      <c r="C12" s="282">
        <v>59282</v>
      </c>
      <c r="D12" s="282">
        <v>32483</v>
      </c>
      <c r="E12" s="282">
        <v>13781</v>
      </c>
      <c r="F12" s="282">
        <v>105546</v>
      </c>
    </row>
    <row r="13" spans="2:9" ht="14.45" customHeight="1" x14ac:dyDescent="0.25">
      <c r="B13" s="510" t="s">
        <v>443</v>
      </c>
      <c r="C13" s="510"/>
      <c r="D13" s="510"/>
      <c r="E13" s="510"/>
      <c r="F13" s="510"/>
    </row>
    <row r="14" spans="2:9" ht="14.45" customHeight="1" x14ac:dyDescent="0.25">
      <c r="B14" s="232" t="s">
        <v>444</v>
      </c>
      <c r="C14" s="282">
        <v>21.93</v>
      </c>
      <c r="D14" s="282">
        <v>27.25</v>
      </c>
      <c r="E14" s="282">
        <v>33.53</v>
      </c>
      <c r="F14" s="282">
        <v>24.51</v>
      </c>
    </row>
  </sheetData>
  <mergeCells count="6">
    <mergeCell ref="H2:I3"/>
    <mergeCell ref="B13:F13"/>
    <mergeCell ref="B2:F2"/>
    <mergeCell ref="B3:F3"/>
    <mergeCell ref="B4:B5"/>
    <mergeCell ref="C4:F4"/>
  </mergeCells>
  <hyperlinks>
    <hyperlink ref="H2:I3" location="'Table of Contents'!A1" display="Go To Table Of Contents" xr:uid="{00000000-0004-0000-1F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AI33"/>
  <sheetViews>
    <sheetView showGridLines="0" workbookViewId="0">
      <selection activeCell="AE2" sqref="AE2:AF3"/>
    </sheetView>
  </sheetViews>
  <sheetFormatPr defaultRowHeight="15" x14ac:dyDescent="0.25"/>
  <cols>
    <col min="1" max="1" width="1.85546875" customWidth="1"/>
    <col min="12" max="12" width="1.85546875" customWidth="1"/>
    <col min="13" max="13" width="1.85546875" style="50" customWidth="1"/>
    <col min="14" max="14" width="1.85546875" customWidth="1"/>
    <col min="15" max="15" width="15.7109375" style="19" bestFit="1" customWidth="1"/>
    <col min="16" max="16" width="7.85546875" bestFit="1" customWidth="1"/>
    <col min="17" max="17" width="6.140625" bestFit="1" customWidth="1"/>
    <col min="18" max="18" width="10" bestFit="1" customWidth="1"/>
    <col min="19" max="19" width="7.85546875" bestFit="1" customWidth="1"/>
    <col min="20" max="20" width="10.28515625" style="19" customWidth="1"/>
    <col min="21" max="21" width="10.85546875" style="19" customWidth="1"/>
    <col min="22" max="22" width="10.5703125" style="19" customWidth="1"/>
    <col min="23" max="23" width="10.5703125" style="19" bestFit="1" customWidth="1"/>
    <col min="24" max="24" width="10" style="19" customWidth="1"/>
    <col min="25" max="25" width="8.7109375" style="19" customWidth="1"/>
    <col min="26" max="26" width="12" style="19" bestFit="1" customWidth="1"/>
    <col min="27" max="27" width="12.28515625" style="19" bestFit="1" customWidth="1"/>
    <col min="28" max="28" width="12" style="19" customWidth="1"/>
    <col min="29" max="29" width="12.42578125" style="19" customWidth="1"/>
    <col min="30" max="30" width="2.85546875" customWidth="1"/>
    <col min="31" max="31" width="6.42578125" customWidth="1"/>
    <col min="32" max="32" width="7.28515625" customWidth="1"/>
    <col min="34" max="34" width="18.5703125" customWidth="1"/>
  </cols>
  <sheetData>
    <row r="2" spans="2:35" ht="15.75" customHeight="1" x14ac:dyDescent="0.25">
      <c r="B2" s="383"/>
      <c r="C2" s="383"/>
      <c r="D2" s="383"/>
      <c r="E2" s="383"/>
      <c r="F2" s="383"/>
      <c r="G2" s="383"/>
      <c r="H2" s="383"/>
      <c r="I2" s="383"/>
      <c r="J2" s="383"/>
      <c r="K2" s="383"/>
      <c r="O2" s="406" t="s">
        <v>456</v>
      </c>
      <c r="P2" s="406"/>
      <c r="Q2" s="406"/>
      <c r="R2" s="406"/>
      <c r="S2" s="406"/>
      <c r="T2" s="406"/>
      <c r="U2" s="406"/>
      <c r="V2" s="406"/>
      <c r="W2" s="406"/>
      <c r="X2" s="406"/>
      <c r="Y2" s="406"/>
      <c r="Z2" s="406"/>
      <c r="AA2" s="406"/>
      <c r="AB2" s="406"/>
      <c r="AC2" s="406"/>
      <c r="AE2" s="438" t="s">
        <v>341</v>
      </c>
      <c r="AF2" s="438"/>
    </row>
    <row r="3" spans="2:35" ht="15" customHeight="1" x14ac:dyDescent="0.25">
      <c r="O3" s="519" t="s">
        <v>251</v>
      </c>
      <c r="P3" s="519"/>
      <c r="Q3" s="519"/>
      <c r="R3" s="519"/>
      <c r="S3" s="519"/>
      <c r="T3" s="519"/>
      <c r="U3" s="519"/>
      <c r="V3" s="519"/>
      <c r="W3" s="519"/>
      <c r="X3" s="519"/>
      <c r="Y3" s="519"/>
      <c r="Z3" s="519"/>
      <c r="AA3" s="519"/>
      <c r="AB3" s="519"/>
      <c r="AC3" s="519"/>
      <c r="AE3" s="438"/>
      <c r="AF3" s="438"/>
    </row>
    <row r="4" spans="2:35" ht="48" customHeight="1" x14ac:dyDescent="0.25">
      <c r="O4" s="445" t="s">
        <v>252</v>
      </c>
      <c r="P4" s="445" t="s">
        <v>253</v>
      </c>
      <c r="Q4" s="445"/>
      <c r="R4" s="445" t="s">
        <v>254</v>
      </c>
      <c r="S4" s="445"/>
      <c r="T4" s="445" t="s">
        <v>255</v>
      </c>
      <c r="U4" s="445"/>
      <c r="V4" s="445" t="s">
        <v>256</v>
      </c>
      <c r="W4" s="445"/>
      <c r="X4" s="467" t="s">
        <v>257</v>
      </c>
      <c r="Y4" s="520"/>
      <c r="Z4" s="15" t="s">
        <v>258</v>
      </c>
      <c r="AA4" s="462" t="s">
        <v>259</v>
      </c>
      <c r="AB4" s="509"/>
      <c r="AC4" s="462" t="s">
        <v>260</v>
      </c>
    </row>
    <row r="5" spans="2:35" ht="27.75" customHeight="1" x14ac:dyDescent="0.25">
      <c r="O5" s="439"/>
      <c r="P5" s="23" t="s">
        <v>261</v>
      </c>
      <c r="Q5" s="23" t="s">
        <v>262</v>
      </c>
      <c r="R5" s="23" t="s">
        <v>261</v>
      </c>
      <c r="S5" s="23" t="s">
        <v>262</v>
      </c>
      <c r="T5" s="23" t="s">
        <v>261</v>
      </c>
      <c r="U5" s="23" t="s">
        <v>262</v>
      </c>
      <c r="V5" s="23" t="s">
        <v>261</v>
      </c>
      <c r="W5" s="23" t="s">
        <v>262</v>
      </c>
      <c r="X5" s="23" t="s">
        <v>261</v>
      </c>
      <c r="Y5" s="23" t="s">
        <v>262</v>
      </c>
      <c r="Z5" s="23" t="s">
        <v>263</v>
      </c>
      <c r="AA5" s="23" t="s">
        <v>319</v>
      </c>
      <c r="AB5" s="23" t="s">
        <v>348</v>
      </c>
      <c r="AC5" s="462"/>
    </row>
    <row r="6" spans="2:35" x14ac:dyDescent="0.25">
      <c r="O6" s="126" t="s">
        <v>12</v>
      </c>
      <c r="P6" s="278">
        <v>173</v>
      </c>
      <c r="Q6" s="277" t="s">
        <v>14</v>
      </c>
      <c r="R6" s="277">
        <v>114</v>
      </c>
      <c r="S6" s="277">
        <v>169</v>
      </c>
      <c r="T6" s="277">
        <v>1266445</v>
      </c>
      <c r="U6" s="277">
        <v>230</v>
      </c>
      <c r="V6" s="277">
        <v>1955230</v>
      </c>
      <c r="W6" s="277">
        <v>316</v>
      </c>
      <c r="X6" s="277">
        <v>4114988</v>
      </c>
      <c r="Y6" s="277">
        <v>16224</v>
      </c>
      <c r="Z6" s="277">
        <v>15148</v>
      </c>
      <c r="AA6" s="277">
        <v>13799</v>
      </c>
      <c r="AB6" s="355">
        <v>48428</v>
      </c>
      <c r="AC6" s="277">
        <v>54</v>
      </c>
    </row>
    <row r="7" spans="2:35" x14ac:dyDescent="0.25">
      <c r="O7" s="213" t="s">
        <v>249</v>
      </c>
      <c r="P7" s="105">
        <v>267</v>
      </c>
      <c r="Q7" s="105" t="s">
        <v>14</v>
      </c>
      <c r="R7" s="105">
        <v>381</v>
      </c>
      <c r="S7" s="105">
        <v>543</v>
      </c>
      <c r="T7" s="105">
        <v>6551739</v>
      </c>
      <c r="U7" s="105">
        <v>6191</v>
      </c>
      <c r="V7" s="105">
        <v>9417317</v>
      </c>
      <c r="W7" s="105">
        <v>167719</v>
      </c>
      <c r="X7" s="105">
        <v>7873689</v>
      </c>
      <c r="Y7" s="105">
        <v>31910</v>
      </c>
      <c r="Z7" s="279">
        <v>73332</v>
      </c>
      <c r="AA7" s="279">
        <v>109726</v>
      </c>
      <c r="AB7" s="279">
        <v>118428</v>
      </c>
      <c r="AC7" s="279">
        <v>240075</v>
      </c>
    </row>
    <row r="8" spans="2:35" x14ac:dyDescent="0.25">
      <c r="O8" s="285" t="s">
        <v>302</v>
      </c>
      <c r="P8" s="277">
        <v>289</v>
      </c>
      <c r="Q8" s="277" t="s">
        <v>14</v>
      </c>
      <c r="R8" s="277">
        <v>621</v>
      </c>
      <c r="S8" s="277">
        <v>675</v>
      </c>
      <c r="T8" s="277">
        <v>8988348</v>
      </c>
      <c r="U8" s="277">
        <v>9066</v>
      </c>
      <c r="V8" s="277">
        <v>14565545</v>
      </c>
      <c r="W8" s="277">
        <v>292206</v>
      </c>
      <c r="X8" s="277">
        <v>13195075</v>
      </c>
      <c r="Y8" s="277">
        <v>36770</v>
      </c>
      <c r="Z8" s="277">
        <v>139980</v>
      </c>
      <c r="AA8" s="277">
        <v>283839</v>
      </c>
      <c r="AB8" s="277">
        <v>499957</v>
      </c>
      <c r="AC8" s="279">
        <v>442584</v>
      </c>
    </row>
    <row r="9" spans="2:35" x14ac:dyDescent="0.25">
      <c r="O9" s="285" t="s">
        <v>376</v>
      </c>
      <c r="P9" s="277">
        <v>347</v>
      </c>
      <c r="Q9" s="277" t="s">
        <v>14</v>
      </c>
      <c r="R9" s="277">
        <v>692</v>
      </c>
      <c r="S9" s="277">
        <v>779</v>
      </c>
      <c r="T9" s="277">
        <v>9494394</v>
      </c>
      <c r="U9" s="277">
        <v>3312</v>
      </c>
      <c r="V9" s="277">
        <v>14039325</v>
      </c>
      <c r="W9" s="277">
        <v>185166</v>
      </c>
      <c r="X9" s="277">
        <v>14539538</v>
      </c>
      <c r="Y9" s="277">
        <v>42894</v>
      </c>
      <c r="Z9" s="277">
        <v>241753</v>
      </c>
      <c r="AA9" s="277">
        <v>514932</v>
      </c>
      <c r="AB9" s="277">
        <v>682369</v>
      </c>
      <c r="AC9" s="279">
        <v>299584</v>
      </c>
    </row>
    <row r="10" spans="2:35" x14ac:dyDescent="0.25">
      <c r="O10" s="46" t="s">
        <v>460</v>
      </c>
      <c r="P10" s="277">
        <v>415</v>
      </c>
      <c r="Q10" s="277" t="s">
        <v>14</v>
      </c>
      <c r="R10" s="277">
        <v>770</v>
      </c>
      <c r="S10" s="277">
        <v>1204</v>
      </c>
      <c r="T10" s="277">
        <v>18391569</v>
      </c>
      <c r="U10" s="277">
        <v>11529</v>
      </c>
      <c r="V10" s="277">
        <v>25946358</v>
      </c>
      <c r="W10" s="277">
        <v>333694</v>
      </c>
      <c r="X10" s="277">
        <v>18829291</v>
      </c>
      <c r="Y10" s="277">
        <v>53691</v>
      </c>
      <c r="Z10" s="277">
        <v>678212</v>
      </c>
      <c r="AA10" s="277">
        <v>802698</v>
      </c>
      <c r="AB10" s="277">
        <v>812320</v>
      </c>
      <c r="AC10" s="279">
        <v>612901</v>
      </c>
    </row>
    <row r="11" spans="2:35" x14ac:dyDescent="0.25">
      <c r="O11" s="46" t="s">
        <v>461</v>
      </c>
      <c r="P11" s="277">
        <v>436</v>
      </c>
      <c r="Q11" s="277" t="s">
        <v>14</v>
      </c>
      <c r="R11" s="277">
        <v>804</v>
      </c>
      <c r="S11" s="277">
        <v>1335</v>
      </c>
      <c r="T11" s="277">
        <v>23052250</v>
      </c>
      <c r="U11" s="277">
        <v>12884</v>
      </c>
      <c r="V11" s="277">
        <v>31913174</v>
      </c>
      <c r="W11" s="277">
        <v>368272</v>
      </c>
      <c r="X11" s="277">
        <v>19981407</v>
      </c>
      <c r="Y11" s="277">
        <v>57957</v>
      </c>
      <c r="Z11" s="277">
        <v>892776</v>
      </c>
      <c r="AA11" s="277">
        <v>907464</v>
      </c>
      <c r="AB11" s="277">
        <v>974675</v>
      </c>
      <c r="AC11" s="279">
        <v>1056664</v>
      </c>
    </row>
    <row r="12" spans="2:35" x14ac:dyDescent="0.25">
      <c r="O12" s="46" t="s">
        <v>482</v>
      </c>
      <c r="P12" s="277">
        <v>454</v>
      </c>
      <c r="Q12" s="277" t="s">
        <v>14</v>
      </c>
      <c r="R12" s="277">
        <v>857</v>
      </c>
      <c r="S12" s="277">
        <v>1556</v>
      </c>
      <c r="T12" s="277">
        <v>22676047</v>
      </c>
      <c r="U12" s="277">
        <v>12437</v>
      </c>
      <c r="V12" s="277">
        <v>33978876</v>
      </c>
      <c r="W12" s="277">
        <v>395148</v>
      </c>
      <c r="X12" s="277">
        <v>20110996</v>
      </c>
      <c r="Y12" s="277">
        <v>60149</v>
      </c>
      <c r="Z12" s="277">
        <v>851029</v>
      </c>
      <c r="AA12" s="277">
        <v>1029951</v>
      </c>
      <c r="AB12" s="277">
        <v>1562405</v>
      </c>
      <c r="AC12" s="279">
        <v>758848</v>
      </c>
    </row>
    <row r="13" spans="2:35" ht="15" customHeight="1" x14ac:dyDescent="0.25">
      <c r="O13" s="353" t="s">
        <v>371</v>
      </c>
      <c r="P13" s="354"/>
      <c r="Q13" s="354"/>
      <c r="R13" s="526"/>
      <c r="S13" s="526"/>
      <c r="T13" s="526"/>
      <c r="U13" s="526"/>
      <c r="V13" s="526"/>
      <c r="W13" s="526"/>
      <c r="X13" s="526"/>
      <c r="Y13" s="526"/>
      <c r="Z13" s="526"/>
      <c r="AA13" s="526"/>
      <c r="AB13" s="526"/>
      <c r="AC13" s="526"/>
      <c r="AD13" s="526"/>
      <c r="AE13" s="521"/>
      <c r="AF13" s="521"/>
      <c r="AG13" s="521"/>
      <c r="AH13" s="521"/>
      <c r="AI13" s="521"/>
    </row>
    <row r="14" spans="2:35" x14ac:dyDescent="0.25">
      <c r="B14" s="224"/>
      <c r="O14" s="127"/>
      <c r="P14" s="127"/>
      <c r="Q14" s="127"/>
      <c r="R14" s="521"/>
      <c r="S14" s="521"/>
      <c r="T14" s="521"/>
      <c r="U14" s="521"/>
      <c r="V14" s="521"/>
      <c r="W14" s="521"/>
      <c r="X14" s="521"/>
      <c r="Y14" s="521"/>
      <c r="Z14" s="521"/>
      <c r="AA14" s="521"/>
      <c r="AB14" s="521"/>
      <c r="AC14" s="521"/>
      <c r="AD14" s="521"/>
      <c r="AE14" s="521"/>
      <c r="AF14" s="521"/>
      <c r="AG14" s="521"/>
      <c r="AH14" s="521"/>
      <c r="AI14" s="521"/>
    </row>
    <row r="15" spans="2:35" ht="25.5" customHeight="1" x14ac:dyDescent="0.25">
      <c r="O15" s="176"/>
      <c r="P15" s="525"/>
      <c r="Q15" s="525"/>
      <c r="R15" s="192"/>
      <c r="S15" s="525"/>
      <c r="T15" s="525"/>
      <c r="U15" s="525"/>
      <c r="V15" s="525"/>
      <c r="W15" s="525"/>
      <c r="X15" s="208"/>
      <c r="Y15" s="127"/>
      <c r="Z15" s="127"/>
      <c r="AA15" s="128"/>
      <c r="AB15" s="128"/>
      <c r="AC15" s="129"/>
      <c r="AD15" s="521"/>
      <c r="AE15" s="521"/>
      <c r="AF15" s="130"/>
      <c r="AG15" s="522"/>
      <c r="AH15" s="522"/>
      <c r="AI15" s="131"/>
    </row>
    <row r="16" spans="2:35" x14ac:dyDescent="0.25">
      <c r="O16" s="176"/>
      <c r="P16" s="525"/>
      <c r="Q16" s="525"/>
      <c r="R16" s="192"/>
      <c r="S16" s="525"/>
      <c r="T16" s="525"/>
      <c r="U16" s="525"/>
      <c r="V16" s="525"/>
      <c r="W16" s="525"/>
      <c r="X16" s="208"/>
      <c r="Y16" s="127"/>
      <c r="Z16" s="127"/>
      <c r="AA16" s="127"/>
      <c r="AB16" s="127"/>
      <c r="AC16" s="127"/>
      <c r="AD16" s="517"/>
      <c r="AE16" s="517"/>
      <c r="AF16" s="127"/>
      <c r="AG16" s="517"/>
      <c r="AH16" s="517"/>
      <c r="AI16" s="131"/>
    </row>
    <row r="17" spans="15:35" ht="37.9" customHeight="1" x14ac:dyDescent="0.25">
      <c r="O17" s="176" t="s">
        <v>252</v>
      </c>
      <c r="P17" s="195" t="s">
        <v>261</v>
      </c>
      <c r="Q17" s="195" t="s">
        <v>262</v>
      </c>
      <c r="R17" s="209" t="s">
        <v>320</v>
      </c>
      <c r="S17" s="195" t="s">
        <v>261</v>
      </c>
      <c r="T17" s="195" t="s">
        <v>262</v>
      </c>
      <c r="U17" s="176" t="s">
        <v>321</v>
      </c>
      <c r="V17" s="195" t="s">
        <v>322</v>
      </c>
      <c r="W17" s="195" t="s">
        <v>372</v>
      </c>
      <c r="X17" s="208"/>
      <c r="Y17" s="127"/>
      <c r="Z17" s="127"/>
      <c r="AA17" s="127"/>
      <c r="AB17" s="127"/>
      <c r="AC17" s="127"/>
      <c r="AD17" s="517"/>
      <c r="AE17" s="517"/>
      <c r="AF17" s="127"/>
      <c r="AG17" s="517"/>
      <c r="AH17" s="517"/>
      <c r="AI17" s="131"/>
    </row>
    <row r="18" spans="15:35" x14ac:dyDescent="0.25">
      <c r="O18" s="210" t="s">
        <v>12</v>
      </c>
      <c r="P18" s="211">
        <v>19.552299999999999</v>
      </c>
      <c r="Q18" s="211">
        <v>3.16E-3</v>
      </c>
      <c r="R18" s="211">
        <f>(+P18+Q18)</f>
        <v>19.55546</v>
      </c>
      <c r="S18" s="211">
        <v>41.149880000000003</v>
      </c>
      <c r="T18" s="211">
        <v>0.16224</v>
      </c>
      <c r="U18" s="211">
        <v>0.15148</v>
      </c>
      <c r="V18" s="211">
        <v>0.13799</v>
      </c>
      <c r="W18" s="211">
        <v>0.48427999999999999</v>
      </c>
      <c r="X18" s="208"/>
      <c r="Y18" s="127"/>
      <c r="Z18" s="127"/>
      <c r="AA18" s="127"/>
      <c r="AB18" s="127"/>
      <c r="AC18" s="127"/>
      <c r="AD18" s="517"/>
      <c r="AE18" s="517"/>
      <c r="AF18" s="127"/>
      <c r="AG18" s="518"/>
      <c r="AH18" s="518"/>
      <c r="AI18" s="131"/>
    </row>
    <row r="19" spans="15:35" x14ac:dyDescent="0.25">
      <c r="O19" s="210" t="s">
        <v>249</v>
      </c>
      <c r="P19" s="211">
        <v>94.17</v>
      </c>
      <c r="Q19" s="211">
        <v>1.68</v>
      </c>
      <c r="R19" s="211">
        <v>94.17</v>
      </c>
      <c r="S19" s="211">
        <v>78.739999999999995</v>
      </c>
      <c r="T19" s="211">
        <v>0.32</v>
      </c>
      <c r="U19" s="211">
        <v>0.73</v>
      </c>
      <c r="V19" s="211">
        <v>1.0900000000000001</v>
      </c>
      <c r="W19" s="211">
        <v>1.18</v>
      </c>
      <c r="X19" s="211"/>
      <c r="Y19" s="127"/>
      <c r="Z19" s="132"/>
      <c r="AA19" s="127"/>
      <c r="AB19" s="127"/>
      <c r="AC19" s="132"/>
      <c r="AD19" s="517"/>
      <c r="AE19" s="517"/>
      <c r="AF19" s="127"/>
      <c r="AG19" s="518"/>
      <c r="AH19" s="518"/>
      <c r="AI19" s="131"/>
    </row>
    <row r="20" spans="15:35" x14ac:dyDescent="0.25">
      <c r="O20" s="212" t="s">
        <v>302</v>
      </c>
      <c r="P20" s="211">
        <v>107.21829</v>
      </c>
      <c r="Q20" s="211">
        <v>2.0456799999999999</v>
      </c>
      <c r="R20" s="211">
        <v>145.6</v>
      </c>
      <c r="S20" s="211">
        <v>98.55538</v>
      </c>
      <c r="T20" s="211">
        <v>0.33151000000000003</v>
      </c>
      <c r="U20" s="211">
        <v>1.39</v>
      </c>
      <c r="V20" s="211">
        <v>2.83</v>
      </c>
      <c r="W20" s="211">
        <v>4.99</v>
      </c>
      <c r="X20" s="211"/>
      <c r="Y20" s="523"/>
      <c r="Z20" s="523"/>
      <c r="AA20" s="127"/>
      <c r="AB20" s="523"/>
      <c r="AC20" s="523"/>
      <c r="AD20" s="517"/>
      <c r="AE20" s="517"/>
      <c r="AF20" s="127"/>
      <c r="AG20" s="518"/>
      <c r="AH20" s="518"/>
      <c r="AI20" s="131"/>
    </row>
    <row r="21" spans="15:35" x14ac:dyDescent="0.25">
      <c r="O21" s="212" t="s">
        <v>300</v>
      </c>
      <c r="P21" s="211">
        <v>121.26772</v>
      </c>
      <c r="Q21" s="211">
        <v>2.0695700000000001</v>
      </c>
      <c r="R21" s="211">
        <v>156.06</v>
      </c>
      <c r="S21" s="211">
        <v>122.99081</v>
      </c>
      <c r="T21" s="211">
        <v>0.34373999999999999</v>
      </c>
      <c r="U21" s="211">
        <v>1.53</v>
      </c>
      <c r="V21" s="211">
        <v>3.46</v>
      </c>
      <c r="W21" s="211">
        <v>4.8600000000000003</v>
      </c>
      <c r="X21" s="211"/>
      <c r="Y21" s="523"/>
      <c r="Z21" s="523"/>
      <c r="AA21" s="127"/>
      <c r="AB21" s="523"/>
      <c r="AC21" s="523"/>
      <c r="AD21" s="517"/>
      <c r="AE21" s="517"/>
      <c r="AF21" s="127"/>
      <c r="AG21" s="524"/>
      <c r="AH21" s="524"/>
      <c r="AI21" s="131"/>
    </row>
    <row r="22" spans="15:35" x14ac:dyDescent="0.25">
      <c r="O22" s="212" t="s">
        <v>362</v>
      </c>
      <c r="P22" s="211">
        <v>136.66166000000001</v>
      </c>
      <c r="Q22" s="211">
        <v>2.5395500000000002</v>
      </c>
      <c r="R22" s="211">
        <v>120.51</v>
      </c>
      <c r="S22" s="211">
        <v>128.75496000000001</v>
      </c>
      <c r="T22" s="211">
        <v>0.35803000000000001</v>
      </c>
      <c r="U22" s="211">
        <v>1.68</v>
      </c>
      <c r="V22" s="211">
        <v>4.07</v>
      </c>
      <c r="W22" s="211">
        <v>5.79</v>
      </c>
      <c r="X22" s="211"/>
      <c r="Y22" s="523"/>
      <c r="Z22" s="523"/>
      <c r="AA22" s="127"/>
      <c r="AB22" s="523"/>
      <c r="AC22" s="523"/>
      <c r="AD22" s="517"/>
      <c r="AE22" s="517"/>
      <c r="AF22" s="127"/>
      <c r="AG22" s="517"/>
      <c r="AH22" s="517"/>
      <c r="AI22" s="131"/>
    </row>
    <row r="23" spans="15:35" x14ac:dyDescent="0.25">
      <c r="O23" s="212" t="s">
        <v>367</v>
      </c>
      <c r="P23" s="211"/>
      <c r="Q23" s="211"/>
      <c r="R23" s="211">
        <v>128.38999999999999</v>
      </c>
      <c r="S23" s="211"/>
      <c r="T23" s="211"/>
      <c r="U23" s="211">
        <v>1.96</v>
      </c>
      <c r="V23" s="211">
        <v>4.62</v>
      </c>
      <c r="W23" s="211">
        <v>6.9</v>
      </c>
      <c r="X23" s="211"/>
      <c r="Y23" s="103"/>
      <c r="Z23" s="103"/>
      <c r="AA23"/>
      <c r="AB23" s="103"/>
      <c r="AC23" s="103"/>
    </row>
    <row r="24" spans="15:35" x14ac:dyDescent="0.25">
      <c r="O24" s="212"/>
      <c r="P24" s="211"/>
      <c r="Q24" s="211"/>
      <c r="R24" s="211"/>
      <c r="S24" s="211"/>
      <c r="T24" s="211"/>
      <c r="U24" s="211"/>
      <c r="V24" s="211"/>
      <c r="W24" s="211"/>
      <c r="X24" s="211"/>
      <c r="Y24" s="103"/>
      <c r="Z24" s="103"/>
      <c r="AA24"/>
      <c r="AB24" s="103"/>
      <c r="AC24" s="103"/>
    </row>
    <row r="25" spans="15:35" x14ac:dyDescent="0.25">
      <c r="O25" s="171"/>
      <c r="P25" s="171"/>
      <c r="Q25" s="171"/>
      <c r="R25" s="171"/>
      <c r="S25" s="171"/>
      <c r="T25" s="171"/>
      <c r="U25" s="171"/>
      <c r="V25" s="171"/>
      <c r="W25" s="171"/>
      <c r="X25" s="171"/>
      <c r="Y25"/>
      <c r="Z25"/>
      <c r="AA25"/>
      <c r="AB25"/>
      <c r="AC25"/>
    </row>
    <row r="26" spans="15:35" x14ac:dyDescent="0.25">
      <c r="O26" s="170"/>
      <c r="P26" s="171"/>
      <c r="Q26" s="171"/>
      <c r="R26" s="171"/>
      <c r="S26" s="171"/>
      <c r="T26" s="170"/>
      <c r="U26" s="170"/>
      <c r="V26" s="170"/>
      <c r="W26" s="170"/>
      <c r="X26" s="170"/>
    </row>
    <row r="27" spans="15:35" x14ac:dyDescent="0.25">
      <c r="O27" s="210" t="s">
        <v>12</v>
      </c>
      <c r="P27" s="211">
        <v>0.15148</v>
      </c>
      <c r="Q27" s="171"/>
      <c r="R27" s="171"/>
      <c r="S27" s="171"/>
      <c r="T27" s="170"/>
      <c r="U27" s="170"/>
      <c r="V27" s="170"/>
      <c r="W27" s="170"/>
      <c r="X27" s="170"/>
    </row>
    <row r="28" spans="15:35" x14ac:dyDescent="0.25">
      <c r="O28" s="210" t="s">
        <v>249</v>
      </c>
      <c r="P28" s="211">
        <v>0.73</v>
      </c>
      <c r="Q28" s="171"/>
      <c r="R28" s="171"/>
      <c r="S28" s="171"/>
      <c r="T28" s="170"/>
      <c r="U28" s="170"/>
      <c r="V28" s="170"/>
      <c r="W28" s="170"/>
      <c r="X28" s="170"/>
    </row>
    <row r="29" spans="15:35" x14ac:dyDescent="0.25">
      <c r="O29" s="212" t="s">
        <v>264</v>
      </c>
      <c r="P29" s="211">
        <v>1.0684</v>
      </c>
      <c r="Q29" s="171"/>
      <c r="R29" s="171"/>
      <c r="S29" s="171"/>
      <c r="T29" s="170"/>
      <c r="U29" s="170"/>
      <c r="V29" s="170"/>
      <c r="W29" s="170"/>
      <c r="X29" s="170"/>
    </row>
    <row r="30" spans="15:35" x14ac:dyDescent="0.25">
      <c r="O30" s="212" t="s">
        <v>265</v>
      </c>
      <c r="P30" s="211">
        <v>1.20896</v>
      </c>
      <c r="Q30" s="171"/>
      <c r="R30" s="171"/>
      <c r="S30" s="171"/>
      <c r="T30" s="170"/>
      <c r="U30" s="170"/>
      <c r="V30" s="170"/>
      <c r="W30" s="170"/>
      <c r="X30" s="170"/>
    </row>
    <row r="31" spans="15:35" x14ac:dyDescent="0.25">
      <c r="O31" s="212" t="s">
        <v>266</v>
      </c>
      <c r="P31" s="211">
        <v>1.2983899999999999</v>
      </c>
      <c r="Q31" s="171"/>
      <c r="R31" s="171"/>
      <c r="S31" s="171"/>
      <c r="T31" s="170"/>
      <c r="U31" s="170"/>
      <c r="V31" s="170"/>
      <c r="W31" s="170"/>
      <c r="X31" s="170"/>
    </row>
    <row r="32" spans="15:35" x14ac:dyDescent="0.25">
      <c r="O32" s="212" t="s">
        <v>267</v>
      </c>
      <c r="P32" s="211">
        <v>1.3997999999999999</v>
      </c>
      <c r="Q32" s="171"/>
      <c r="R32" s="171"/>
      <c r="S32" s="171"/>
      <c r="T32" s="170"/>
      <c r="U32" s="170"/>
      <c r="V32" s="170"/>
      <c r="W32" s="170"/>
      <c r="X32" s="170"/>
    </row>
    <row r="33" spans="15:24" x14ac:dyDescent="0.25">
      <c r="O33" s="212" t="s">
        <v>300</v>
      </c>
      <c r="P33" s="211">
        <v>1.5310299999999999</v>
      </c>
      <c r="Q33" s="171"/>
      <c r="R33" s="171"/>
      <c r="S33" s="171"/>
      <c r="T33" s="170"/>
      <c r="U33" s="170"/>
      <c r="V33" s="170"/>
      <c r="W33" s="170"/>
      <c r="X33" s="170"/>
    </row>
  </sheetData>
  <mergeCells count="46">
    <mergeCell ref="AD16:AE16"/>
    <mergeCell ref="AG16:AH16"/>
    <mergeCell ref="AG17:AH17"/>
    <mergeCell ref="AE2:AF3"/>
    <mergeCell ref="B2:K2"/>
    <mergeCell ref="AA4:AB4"/>
    <mergeCell ref="P15:Q16"/>
    <mergeCell ref="S15:T16"/>
    <mergeCell ref="U15:U16"/>
    <mergeCell ref="V15:W16"/>
    <mergeCell ref="R13:S14"/>
    <mergeCell ref="T13:V14"/>
    <mergeCell ref="W13:Y14"/>
    <mergeCell ref="Z13:AB13"/>
    <mergeCell ref="Z14:AB14"/>
    <mergeCell ref="AC13:AD14"/>
    <mergeCell ref="AD22:AE22"/>
    <mergeCell ref="AG22:AH22"/>
    <mergeCell ref="Y21:Z21"/>
    <mergeCell ref="AD21:AE21"/>
    <mergeCell ref="AG21:AH21"/>
    <mergeCell ref="AB21:AC21"/>
    <mergeCell ref="AB22:AC22"/>
    <mergeCell ref="Y22:Z22"/>
    <mergeCell ref="Y20:Z20"/>
    <mergeCell ref="AD20:AE20"/>
    <mergeCell ref="AG20:AH20"/>
    <mergeCell ref="AD19:AE19"/>
    <mergeCell ref="AG19:AH19"/>
    <mergeCell ref="AB20:AC20"/>
    <mergeCell ref="AD18:AE18"/>
    <mergeCell ref="AG18:AH18"/>
    <mergeCell ref="AC4:AC5"/>
    <mergeCell ref="O2:AC2"/>
    <mergeCell ref="O3:AC3"/>
    <mergeCell ref="O4:O5"/>
    <mergeCell ref="P4:Q4"/>
    <mergeCell ref="R4:S4"/>
    <mergeCell ref="T4:U4"/>
    <mergeCell ref="V4:W4"/>
    <mergeCell ref="X4:Y4"/>
    <mergeCell ref="AD17:AE17"/>
    <mergeCell ref="AE13:AG14"/>
    <mergeCell ref="AH13:AI14"/>
    <mergeCell ref="AD15:AE15"/>
    <mergeCell ref="AG15:AH15"/>
  </mergeCells>
  <hyperlinks>
    <hyperlink ref="AE2:AF3" location="'Table of Contents'!A1" display="Go To Table Of Contents" xr:uid="{00000000-0004-0000-2000-000000000000}"/>
  </hyperlinks>
  <pageMargins left="0.7" right="0.7" top="0.75" bottom="0.75" header="0.3" footer="0.3"/>
  <pageSetup paperSize="9"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I23"/>
  <sheetViews>
    <sheetView showGridLines="0" zoomScaleNormal="100" workbookViewId="0">
      <selection activeCell="H2" sqref="H2:I3"/>
    </sheetView>
  </sheetViews>
  <sheetFormatPr defaultRowHeight="15" x14ac:dyDescent="0.25"/>
  <cols>
    <col min="1" max="1" width="1.85546875" customWidth="1"/>
    <col min="2" max="2" width="43.140625" style="19" customWidth="1"/>
    <col min="3" max="6" width="14.7109375" customWidth="1"/>
    <col min="7" max="7" width="3.7109375" customWidth="1"/>
    <col min="8" max="9" width="7" customWidth="1"/>
  </cols>
  <sheetData>
    <row r="1" spans="2:9" ht="12" customHeight="1" x14ac:dyDescent="0.25"/>
    <row r="2" spans="2:9" ht="15" customHeight="1" x14ac:dyDescent="0.25">
      <c r="B2" s="527" t="s">
        <v>788</v>
      </c>
      <c r="C2" s="527"/>
      <c r="D2" s="527"/>
      <c r="E2" s="527"/>
      <c r="F2" s="527"/>
      <c r="H2" s="438" t="s">
        <v>341</v>
      </c>
      <c r="I2" s="438"/>
    </row>
    <row r="3" spans="2:9" x14ac:dyDescent="0.25">
      <c r="B3" s="425" t="s">
        <v>1</v>
      </c>
      <c r="C3" s="425"/>
      <c r="D3" s="425"/>
      <c r="E3" s="425"/>
      <c r="F3" s="425"/>
      <c r="H3" s="438"/>
      <c r="I3" s="438"/>
    </row>
    <row r="4" spans="2:9" ht="18" customHeight="1" x14ac:dyDescent="0.25">
      <c r="B4" s="512" t="s">
        <v>268</v>
      </c>
      <c r="C4" s="512" t="s">
        <v>269</v>
      </c>
      <c r="D4" s="512"/>
      <c r="E4" s="512"/>
      <c r="F4" s="512" t="s">
        <v>20</v>
      </c>
    </row>
    <row r="5" spans="2:9" ht="28.5" customHeight="1" x14ac:dyDescent="0.25">
      <c r="B5" s="513"/>
      <c r="C5" s="37" t="s">
        <v>270</v>
      </c>
      <c r="D5" s="37" t="s">
        <v>271</v>
      </c>
      <c r="E5" s="37" t="s">
        <v>272</v>
      </c>
      <c r="F5" s="513"/>
    </row>
    <row r="6" spans="2:9" x14ac:dyDescent="0.25">
      <c r="B6" s="56" t="s">
        <v>273</v>
      </c>
      <c r="C6" s="57">
        <v>91</v>
      </c>
      <c r="D6" s="57">
        <v>14</v>
      </c>
      <c r="E6" s="57">
        <v>16</v>
      </c>
      <c r="F6" s="41">
        <v>121</v>
      </c>
    </row>
    <row r="7" spans="2:9" x14ac:dyDescent="0.25">
      <c r="B7" s="56" t="s">
        <v>274</v>
      </c>
      <c r="C7" s="57">
        <v>1557</v>
      </c>
      <c r="D7" s="57">
        <v>248</v>
      </c>
      <c r="E7" s="57">
        <v>181</v>
      </c>
      <c r="F7" s="41">
        <v>1986</v>
      </c>
    </row>
    <row r="8" spans="2:9" x14ac:dyDescent="0.25">
      <c r="B8" s="56" t="s">
        <v>275</v>
      </c>
      <c r="C8" s="92">
        <v>0</v>
      </c>
      <c r="D8" s="92">
        <v>0</v>
      </c>
      <c r="E8" s="57">
        <v>252</v>
      </c>
      <c r="F8" s="41">
        <v>252</v>
      </c>
    </row>
    <row r="9" spans="2:9" x14ac:dyDescent="0.25">
      <c r="B9" s="56" t="s">
        <v>289</v>
      </c>
      <c r="C9" s="57">
        <v>182</v>
      </c>
      <c r="D9" s="57">
        <v>48</v>
      </c>
      <c r="E9" s="57">
        <v>56</v>
      </c>
      <c r="F9" s="41">
        <v>286</v>
      </c>
    </row>
    <row r="10" spans="2:9" x14ac:dyDescent="0.25">
      <c r="B10" s="56" t="s">
        <v>276</v>
      </c>
      <c r="C10" s="57">
        <v>56</v>
      </c>
      <c r="D10" s="57">
        <v>31</v>
      </c>
      <c r="E10" s="57">
        <v>311</v>
      </c>
      <c r="F10" s="41">
        <v>398</v>
      </c>
    </row>
    <row r="11" spans="2:9" x14ac:dyDescent="0.25">
      <c r="B11" s="56" t="s">
        <v>277</v>
      </c>
      <c r="C11" s="92">
        <v>0</v>
      </c>
      <c r="D11" s="92">
        <v>0</v>
      </c>
      <c r="E11" s="57">
        <v>1068</v>
      </c>
      <c r="F11" s="41">
        <v>1068</v>
      </c>
    </row>
    <row r="12" spans="2:9" x14ac:dyDescent="0.25">
      <c r="B12" s="56" t="s">
        <v>278</v>
      </c>
      <c r="C12" s="57">
        <v>321</v>
      </c>
      <c r="D12" s="57">
        <v>56</v>
      </c>
      <c r="E12" s="57">
        <v>138</v>
      </c>
      <c r="F12" s="41">
        <v>515</v>
      </c>
    </row>
    <row r="13" spans="2:9" x14ac:dyDescent="0.25">
      <c r="B13" s="56" t="s">
        <v>279</v>
      </c>
      <c r="C13" s="57">
        <v>209</v>
      </c>
      <c r="D13" s="57">
        <v>61</v>
      </c>
      <c r="E13" s="92">
        <v>0</v>
      </c>
      <c r="F13" s="41">
        <v>270</v>
      </c>
    </row>
    <row r="14" spans="2:9" x14ac:dyDescent="0.25">
      <c r="B14" s="56" t="s">
        <v>280</v>
      </c>
      <c r="C14" s="92" t="s">
        <v>14</v>
      </c>
      <c r="D14" s="92" t="s">
        <v>14</v>
      </c>
      <c r="E14" s="57">
        <v>4</v>
      </c>
      <c r="F14" s="41">
        <v>4</v>
      </c>
    </row>
    <row r="15" spans="2:9" x14ac:dyDescent="0.25">
      <c r="B15" s="56" t="s">
        <v>281</v>
      </c>
      <c r="C15" s="57">
        <v>148</v>
      </c>
      <c r="D15" s="57">
        <v>45</v>
      </c>
      <c r="E15" s="57">
        <v>3</v>
      </c>
      <c r="F15" s="41">
        <v>196</v>
      </c>
    </row>
    <row r="16" spans="2:9" x14ac:dyDescent="0.25">
      <c r="B16" s="56" t="s">
        <v>282</v>
      </c>
      <c r="C16" s="57">
        <v>100</v>
      </c>
      <c r="D16" s="57">
        <v>18</v>
      </c>
      <c r="E16" s="57">
        <v>65</v>
      </c>
      <c r="F16" s="41">
        <v>183</v>
      </c>
    </row>
    <row r="17" spans="2:6" x14ac:dyDescent="0.25">
      <c r="B17" s="56" t="s">
        <v>283</v>
      </c>
      <c r="C17" s="41">
        <v>6</v>
      </c>
      <c r="D17" s="86">
        <v>0</v>
      </c>
      <c r="E17" s="41">
        <v>1</v>
      </c>
      <c r="F17" s="41">
        <v>7</v>
      </c>
    </row>
    <row r="18" spans="2:6" x14ac:dyDescent="0.25">
      <c r="B18" s="56" t="s">
        <v>454</v>
      </c>
      <c r="C18" s="41">
        <v>4</v>
      </c>
      <c r="D18" s="41">
        <v>2</v>
      </c>
      <c r="E18" s="41">
        <v>8</v>
      </c>
      <c r="F18" s="41">
        <v>14</v>
      </c>
    </row>
    <row r="19" spans="2:6" x14ac:dyDescent="0.25">
      <c r="B19" s="56" t="s">
        <v>285</v>
      </c>
      <c r="C19" s="41">
        <v>4</v>
      </c>
      <c r="D19" s="86">
        <v>1</v>
      </c>
      <c r="E19" s="41">
        <v>20</v>
      </c>
      <c r="F19" s="41">
        <v>25</v>
      </c>
    </row>
    <row r="20" spans="2:6" x14ac:dyDescent="0.25">
      <c r="B20" s="56" t="s">
        <v>286</v>
      </c>
      <c r="C20" s="41">
        <v>2</v>
      </c>
      <c r="D20" s="86" t="s">
        <v>14</v>
      </c>
      <c r="E20" s="86" t="s">
        <v>14</v>
      </c>
      <c r="F20" s="41">
        <v>2</v>
      </c>
    </row>
    <row r="21" spans="2:6" x14ac:dyDescent="0.25">
      <c r="B21" s="56" t="s">
        <v>428</v>
      </c>
      <c r="C21" s="41">
        <v>47</v>
      </c>
      <c r="D21" s="41">
        <v>14</v>
      </c>
      <c r="E21" s="41">
        <v>30</v>
      </c>
      <c r="F21" s="86">
        <v>91</v>
      </c>
    </row>
    <row r="22" spans="2:6" ht="15.75" customHeight="1" x14ac:dyDescent="0.25">
      <c r="B22" s="286" t="s">
        <v>20</v>
      </c>
      <c r="C22" s="253">
        <v>2727</v>
      </c>
      <c r="D22" s="253">
        <v>538</v>
      </c>
      <c r="E22" s="253">
        <v>2153</v>
      </c>
      <c r="F22" s="253">
        <v>5418</v>
      </c>
    </row>
    <row r="23" spans="2:6" ht="24.75" customHeight="1" x14ac:dyDescent="0.25">
      <c r="B23" s="437" t="s">
        <v>455</v>
      </c>
      <c r="C23" s="503"/>
      <c r="D23" s="503"/>
      <c r="E23" s="503"/>
      <c r="F23" s="503"/>
    </row>
  </sheetData>
  <mergeCells count="7">
    <mergeCell ref="H2:I3"/>
    <mergeCell ref="B23:F23"/>
    <mergeCell ref="B2:F2"/>
    <mergeCell ref="B3:F3"/>
    <mergeCell ref="B4:B5"/>
    <mergeCell ref="C4:E4"/>
    <mergeCell ref="F4:F5"/>
  </mergeCells>
  <hyperlinks>
    <hyperlink ref="H2:I3" location="'Table of Contents'!A1" display="Go To Table Of Contents" xr:uid="{00000000-0004-0000-2100-000000000000}"/>
  </hyperlink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I21"/>
  <sheetViews>
    <sheetView showGridLines="0" workbookViewId="0">
      <selection activeCell="H2" sqref="H2:I3"/>
    </sheetView>
  </sheetViews>
  <sheetFormatPr defaultRowHeight="15" x14ac:dyDescent="0.25"/>
  <cols>
    <col min="1" max="1" width="1.85546875" customWidth="1"/>
    <col min="2" max="2" width="40.28515625" style="19" customWidth="1"/>
    <col min="3" max="6" width="15.5703125" customWidth="1"/>
    <col min="7" max="7" width="4.7109375" customWidth="1"/>
    <col min="8" max="9" width="7" customWidth="1"/>
  </cols>
  <sheetData>
    <row r="1" spans="2:9" ht="12" customHeight="1" x14ac:dyDescent="0.25"/>
    <row r="2" spans="2:9" ht="15" customHeight="1" x14ac:dyDescent="0.25">
      <c r="B2" s="528" t="s">
        <v>789</v>
      </c>
      <c r="C2" s="528"/>
      <c r="D2" s="528"/>
      <c r="E2" s="528"/>
      <c r="F2" s="528"/>
      <c r="H2" s="438" t="s">
        <v>341</v>
      </c>
      <c r="I2" s="438"/>
    </row>
    <row r="3" spans="2:9" x14ac:dyDescent="0.25">
      <c r="B3" s="504" t="s">
        <v>1</v>
      </c>
      <c r="C3" s="504"/>
      <c r="D3" s="504"/>
      <c r="E3" s="504"/>
      <c r="F3" s="504"/>
      <c r="H3" s="438"/>
      <c r="I3" s="438"/>
    </row>
    <row r="4" spans="2:9" x14ac:dyDescent="0.25">
      <c r="B4" s="512" t="s">
        <v>268</v>
      </c>
      <c r="C4" s="512" t="s">
        <v>287</v>
      </c>
      <c r="D4" s="512" t="s">
        <v>288</v>
      </c>
      <c r="E4" s="512"/>
      <c r="F4" s="512"/>
    </row>
    <row r="5" spans="2:9" ht="25.5" x14ac:dyDescent="0.25">
      <c r="B5" s="513"/>
      <c r="C5" s="513"/>
      <c r="D5" s="37" t="s">
        <v>270</v>
      </c>
      <c r="E5" s="37" t="s">
        <v>271</v>
      </c>
      <c r="F5" s="37" t="s">
        <v>272</v>
      </c>
    </row>
    <row r="6" spans="2:9" ht="14.25" customHeight="1" x14ac:dyDescent="0.25">
      <c r="B6" s="56" t="s">
        <v>445</v>
      </c>
      <c r="C6" s="56">
        <v>5</v>
      </c>
      <c r="D6" s="56">
        <v>5</v>
      </c>
      <c r="E6" s="56">
        <v>3</v>
      </c>
      <c r="F6" s="56">
        <v>4</v>
      </c>
    </row>
    <row r="7" spans="2:9" x14ac:dyDescent="0.25">
      <c r="B7" s="93" t="s">
        <v>274</v>
      </c>
      <c r="C7" s="56">
        <v>35</v>
      </c>
      <c r="D7" s="56">
        <v>31</v>
      </c>
      <c r="E7" s="56">
        <v>28</v>
      </c>
      <c r="F7" s="56">
        <v>28</v>
      </c>
    </row>
    <row r="8" spans="2:9" x14ac:dyDescent="0.25">
      <c r="B8" s="93" t="s">
        <v>275</v>
      </c>
      <c r="C8" s="56">
        <v>4</v>
      </c>
      <c r="D8" s="56">
        <v>0</v>
      </c>
      <c r="E8" s="56">
        <v>0</v>
      </c>
      <c r="F8" s="56">
        <v>4</v>
      </c>
    </row>
    <row r="9" spans="2:9" x14ac:dyDescent="0.25">
      <c r="B9" s="93" t="s">
        <v>429</v>
      </c>
      <c r="C9" s="56">
        <v>2</v>
      </c>
      <c r="D9" s="56">
        <v>2</v>
      </c>
      <c r="E9" s="56">
        <v>2</v>
      </c>
      <c r="F9" s="56">
        <v>1</v>
      </c>
    </row>
    <row r="10" spans="2:9" x14ac:dyDescent="0.25">
      <c r="B10" s="93" t="s">
        <v>276</v>
      </c>
      <c r="C10" s="56">
        <v>16</v>
      </c>
      <c r="D10" s="56">
        <v>9</v>
      </c>
      <c r="E10" s="56">
        <v>9</v>
      </c>
      <c r="F10" s="56">
        <v>15</v>
      </c>
    </row>
    <row r="11" spans="2:9" x14ac:dyDescent="0.25">
      <c r="B11" s="93" t="s">
        <v>277</v>
      </c>
      <c r="C11" s="56">
        <v>16</v>
      </c>
      <c r="D11" s="56">
        <v>0</v>
      </c>
      <c r="E11" s="56">
        <v>0</v>
      </c>
      <c r="F11" s="56">
        <v>16</v>
      </c>
    </row>
    <row r="12" spans="2:9" x14ac:dyDescent="0.25">
      <c r="B12" s="93" t="s">
        <v>278</v>
      </c>
      <c r="C12" s="56">
        <v>4</v>
      </c>
      <c r="D12" s="56">
        <v>3</v>
      </c>
      <c r="E12" s="56">
        <v>3</v>
      </c>
      <c r="F12" s="56">
        <v>4</v>
      </c>
    </row>
    <row r="13" spans="2:9" x14ac:dyDescent="0.25">
      <c r="B13" s="93" t="s">
        <v>279</v>
      </c>
      <c r="C13" s="56">
        <v>1</v>
      </c>
      <c r="D13" s="56">
        <v>1</v>
      </c>
      <c r="E13" s="56">
        <v>1</v>
      </c>
      <c r="F13" s="56">
        <v>0</v>
      </c>
    </row>
    <row r="14" spans="2:9" x14ac:dyDescent="0.25">
      <c r="B14" s="93" t="s">
        <v>290</v>
      </c>
      <c r="C14" s="56">
        <v>1</v>
      </c>
      <c r="D14" s="56">
        <v>1</v>
      </c>
      <c r="E14" s="56">
        <v>1</v>
      </c>
      <c r="F14" s="56">
        <v>0</v>
      </c>
    </row>
    <row r="15" spans="2:9" x14ac:dyDescent="0.25">
      <c r="B15" s="93" t="s">
        <v>291</v>
      </c>
      <c r="C15" s="56">
        <v>3</v>
      </c>
      <c r="D15" s="56">
        <v>2</v>
      </c>
      <c r="E15" s="56">
        <v>2</v>
      </c>
      <c r="F15" s="56">
        <v>3</v>
      </c>
    </row>
    <row r="16" spans="2:9" x14ac:dyDescent="0.25">
      <c r="B16" s="93" t="s">
        <v>284</v>
      </c>
      <c r="C16" s="56">
        <v>1</v>
      </c>
      <c r="D16" s="56">
        <v>1</v>
      </c>
      <c r="E16" s="56">
        <v>1</v>
      </c>
      <c r="F16" s="56">
        <v>1</v>
      </c>
    </row>
    <row r="17" spans="2:6" x14ac:dyDescent="0.25">
      <c r="B17" s="93" t="s">
        <v>285</v>
      </c>
      <c r="C17" s="56">
        <v>9</v>
      </c>
      <c r="D17" s="56">
        <v>8</v>
      </c>
      <c r="E17" s="56">
        <v>6</v>
      </c>
      <c r="F17" s="56">
        <v>7</v>
      </c>
    </row>
    <row r="18" spans="2:6" x14ac:dyDescent="0.25">
      <c r="B18" s="93" t="s">
        <v>283</v>
      </c>
      <c r="C18" s="56">
        <v>1</v>
      </c>
      <c r="D18" s="56">
        <v>1</v>
      </c>
      <c r="E18" s="56">
        <v>1</v>
      </c>
      <c r="F18" s="56">
        <v>1</v>
      </c>
    </row>
    <row r="19" spans="2:6" ht="15.75" customHeight="1" x14ac:dyDescent="0.25">
      <c r="B19" s="232" t="s">
        <v>20</v>
      </c>
      <c r="C19" s="323">
        <v>98</v>
      </c>
      <c r="D19" s="323">
        <v>64</v>
      </c>
      <c r="E19" s="323">
        <v>57</v>
      </c>
      <c r="F19" s="323">
        <v>84</v>
      </c>
    </row>
    <row r="21" spans="2:6" x14ac:dyDescent="0.25">
      <c r="F21" s="43"/>
    </row>
  </sheetData>
  <mergeCells count="6">
    <mergeCell ref="H2:I3"/>
    <mergeCell ref="B2:F2"/>
    <mergeCell ref="B3:F3"/>
    <mergeCell ref="B4:B5"/>
    <mergeCell ref="C4:C5"/>
    <mergeCell ref="D4:F4"/>
  </mergeCells>
  <hyperlinks>
    <hyperlink ref="H2:I3" location="'Table of Contents'!A1" display="Go To Table Of Contents" xr:uid="{00000000-0004-0000-22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I14"/>
  <sheetViews>
    <sheetView showGridLines="0" workbookViewId="0">
      <selection activeCell="H2" sqref="H2:I3"/>
    </sheetView>
  </sheetViews>
  <sheetFormatPr defaultRowHeight="15" x14ac:dyDescent="0.25"/>
  <cols>
    <col min="1" max="1" width="1.85546875" customWidth="1"/>
    <col min="2" max="2" width="14.42578125" style="19" customWidth="1"/>
    <col min="3" max="3" width="16" customWidth="1"/>
    <col min="4" max="5" width="17.85546875" customWidth="1"/>
    <col min="6" max="6" width="17.140625" customWidth="1"/>
    <col min="7" max="7" width="11.85546875" customWidth="1"/>
    <col min="8" max="9" width="6.7109375" customWidth="1"/>
  </cols>
  <sheetData>
    <row r="1" spans="2:9" ht="12" customHeight="1" x14ac:dyDescent="0.25"/>
    <row r="2" spans="2:9" ht="15" customHeight="1" x14ac:dyDescent="0.25">
      <c r="B2" s="511" t="s">
        <v>790</v>
      </c>
      <c r="C2" s="511"/>
      <c r="D2" s="511"/>
      <c r="E2" s="511"/>
      <c r="F2" s="511"/>
      <c r="H2" s="438" t="s">
        <v>341</v>
      </c>
      <c r="I2" s="438"/>
    </row>
    <row r="3" spans="2:9" x14ac:dyDescent="0.25">
      <c r="B3" s="529" t="s">
        <v>292</v>
      </c>
      <c r="C3" s="529"/>
      <c r="D3" s="529"/>
      <c r="E3" s="529"/>
      <c r="F3" s="529"/>
      <c r="H3" s="438"/>
      <c r="I3" s="438"/>
    </row>
    <row r="4" spans="2:9" ht="25.5" x14ac:dyDescent="0.25">
      <c r="B4" s="37" t="s">
        <v>210</v>
      </c>
      <c r="C4" s="37" t="s">
        <v>270</v>
      </c>
      <c r="D4" s="37" t="s">
        <v>271</v>
      </c>
      <c r="E4" s="37" t="s">
        <v>272</v>
      </c>
      <c r="F4" s="37" t="s">
        <v>20</v>
      </c>
    </row>
    <row r="5" spans="2:9" x14ac:dyDescent="0.25">
      <c r="B5" s="56" t="s">
        <v>293</v>
      </c>
      <c r="C5" s="233">
        <v>0</v>
      </c>
      <c r="D5" s="233">
        <v>0</v>
      </c>
      <c r="E5" s="233">
        <v>0</v>
      </c>
      <c r="F5" s="233">
        <v>0</v>
      </c>
    </row>
    <row r="6" spans="2:9" x14ac:dyDescent="0.25">
      <c r="B6" s="56" t="s">
        <v>294</v>
      </c>
      <c r="C6" s="233">
        <v>781</v>
      </c>
      <c r="D6" s="233">
        <v>121</v>
      </c>
      <c r="E6" s="233">
        <v>284</v>
      </c>
      <c r="F6" s="233">
        <v>1186</v>
      </c>
    </row>
    <row r="7" spans="2:9" x14ac:dyDescent="0.25">
      <c r="B7" s="56" t="s">
        <v>301</v>
      </c>
      <c r="C7" s="233">
        <v>848</v>
      </c>
      <c r="D7" s="233">
        <v>204</v>
      </c>
      <c r="E7" s="233">
        <v>792</v>
      </c>
      <c r="F7" s="233">
        <v>1844</v>
      </c>
    </row>
    <row r="8" spans="2:9" x14ac:dyDescent="0.25">
      <c r="B8" s="93" t="s">
        <v>363</v>
      </c>
      <c r="C8" s="233">
        <v>409</v>
      </c>
      <c r="D8" s="233">
        <v>82</v>
      </c>
      <c r="E8" s="233">
        <v>446</v>
      </c>
      <c r="F8" s="233">
        <v>937</v>
      </c>
    </row>
    <row r="9" spans="2:9" x14ac:dyDescent="0.25">
      <c r="B9" s="93" t="s">
        <v>392</v>
      </c>
      <c r="C9" s="233">
        <v>302</v>
      </c>
      <c r="D9" s="233">
        <v>67</v>
      </c>
      <c r="E9" s="233">
        <v>303</v>
      </c>
      <c r="F9" s="233">
        <v>672</v>
      </c>
    </row>
    <row r="10" spans="2:9" x14ac:dyDescent="0.25">
      <c r="B10" s="93" t="s">
        <v>479</v>
      </c>
      <c r="C10" s="233">
        <v>311</v>
      </c>
      <c r="D10" s="233">
        <v>57</v>
      </c>
      <c r="E10" s="233">
        <v>275</v>
      </c>
      <c r="F10" s="233">
        <v>643</v>
      </c>
    </row>
    <row r="11" spans="2:9" x14ac:dyDescent="0.25">
      <c r="B11" s="93" t="s">
        <v>461</v>
      </c>
      <c r="C11" s="233">
        <v>40</v>
      </c>
      <c r="D11" s="233">
        <v>5</v>
      </c>
      <c r="E11" s="233">
        <v>29</v>
      </c>
      <c r="F11" s="233">
        <v>74</v>
      </c>
    </row>
    <row r="12" spans="2:9" x14ac:dyDescent="0.25">
      <c r="B12" s="46" t="s">
        <v>482</v>
      </c>
      <c r="C12" s="233">
        <v>36</v>
      </c>
      <c r="D12" s="233">
        <v>2</v>
      </c>
      <c r="E12" s="233">
        <v>24</v>
      </c>
      <c r="F12" s="233">
        <v>62</v>
      </c>
    </row>
    <row r="13" spans="2:9" x14ac:dyDescent="0.25">
      <c r="B13" s="232" t="s">
        <v>20</v>
      </c>
      <c r="C13" s="284">
        <v>2727</v>
      </c>
      <c r="D13" s="284">
        <v>538</v>
      </c>
      <c r="E13" s="284">
        <v>2153</v>
      </c>
      <c r="F13" s="284">
        <v>5418</v>
      </c>
    </row>
    <row r="14" spans="2:9" x14ac:dyDescent="0.25">
      <c r="B14" s="530" t="s">
        <v>791</v>
      </c>
      <c r="C14" s="530"/>
      <c r="D14" s="530"/>
      <c r="E14" s="530"/>
      <c r="F14" s="530"/>
    </row>
  </sheetData>
  <mergeCells count="4">
    <mergeCell ref="B2:F2"/>
    <mergeCell ref="B3:F3"/>
    <mergeCell ref="H2:I3"/>
    <mergeCell ref="B14:F14"/>
  </mergeCells>
  <hyperlinks>
    <hyperlink ref="H2:I3" location="'Table of Contents'!A1" display="Go To Table Of Contents" xr:uid="{00000000-0004-0000-2300-000000000000}"/>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A56"/>
  <sheetViews>
    <sheetView showGridLines="0" workbookViewId="0"/>
  </sheetViews>
  <sheetFormatPr defaultRowHeight="15" x14ac:dyDescent="0.25"/>
  <cols>
    <col min="1" max="1" width="1.85546875" customWidth="1"/>
    <col min="5" max="5" width="15.28515625" customWidth="1"/>
    <col min="7" max="7" width="16.42578125" customWidth="1"/>
    <col min="8" max="8" width="3.28515625" customWidth="1"/>
    <col min="14" max="14" width="1.85546875" customWidth="1"/>
    <col min="15" max="15" width="1.85546875" style="50" customWidth="1"/>
    <col min="16" max="16" width="1.85546875" customWidth="1"/>
    <col min="17" max="17" width="46.5703125" style="19" customWidth="1"/>
    <col min="18" max="18" width="14.42578125" style="19" customWidth="1"/>
    <col min="19" max="19" width="13.5703125" style="19" customWidth="1"/>
    <col min="20" max="20" width="13.7109375" style="19" customWidth="1"/>
    <col min="21" max="21" width="14.5703125" style="19" customWidth="1"/>
    <col min="22" max="22" width="17.7109375" style="19" customWidth="1"/>
    <col min="23" max="23" width="11.28515625" style="19" customWidth="1"/>
    <col min="24" max="24" width="13.28515625" style="19" customWidth="1"/>
    <col min="25" max="25" width="3.5703125" customWidth="1"/>
    <col min="26" max="26" width="6" customWidth="1"/>
    <col min="27" max="27" width="8" customWidth="1"/>
  </cols>
  <sheetData>
    <row r="1" spans="2:27" ht="12" customHeight="1" x14ac:dyDescent="0.25"/>
    <row r="2" spans="2:27" ht="15.75" x14ac:dyDescent="0.25">
      <c r="B2" s="386"/>
      <c r="C2" s="386"/>
      <c r="D2" s="386"/>
      <c r="E2" s="386"/>
      <c r="F2" s="386"/>
      <c r="G2" s="386"/>
      <c r="H2" s="52"/>
      <c r="I2" s="386"/>
      <c r="J2" s="386"/>
      <c r="K2" s="386"/>
      <c r="L2" s="386"/>
      <c r="M2" s="386"/>
      <c r="Q2" s="388" t="s">
        <v>484</v>
      </c>
      <c r="R2" s="388"/>
      <c r="S2" s="388"/>
      <c r="T2" s="388"/>
      <c r="U2" s="388"/>
      <c r="V2" s="388"/>
      <c r="W2" s="388"/>
      <c r="X2" s="388"/>
      <c r="Z2" s="377" t="s">
        <v>341</v>
      </c>
      <c r="AA2" s="377"/>
    </row>
    <row r="3" spans="2:27" ht="28.5" customHeight="1" x14ac:dyDescent="0.25">
      <c r="Q3" s="379" t="s">
        <v>15</v>
      </c>
      <c r="R3" s="390" t="s">
        <v>16</v>
      </c>
      <c r="S3" s="391"/>
      <c r="T3" s="391"/>
      <c r="U3" s="391"/>
      <c r="V3" s="391"/>
      <c r="W3" s="391"/>
      <c r="X3" s="392"/>
      <c r="Z3" s="377"/>
      <c r="AA3" s="377"/>
    </row>
    <row r="4" spans="2:27" x14ac:dyDescent="0.25">
      <c r="Q4" s="389"/>
      <c r="R4" s="389" t="s">
        <v>4</v>
      </c>
      <c r="S4" s="393" t="s">
        <v>17</v>
      </c>
      <c r="T4" s="393"/>
      <c r="U4" s="393"/>
      <c r="V4" s="393"/>
      <c r="W4" s="393"/>
      <c r="X4" s="394" t="s">
        <v>18</v>
      </c>
    </row>
    <row r="5" spans="2:27" ht="40.5" x14ac:dyDescent="0.25">
      <c r="Q5" s="380"/>
      <c r="R5" s="380"/>
      <c r="S5" s="6" t="s">
        <v>6</v>
      </c>
      <c r="T5" s="6" t="s">
        <v>19</v>
      </c>
      <c r="U5" s="6" t="s">
        <v>8</v>
      </c>
      <c r="V5" s="6" t="s">
        <v>9</v>
      </c>
      <c r="W5" s="8" t="s">
        <v>20</v>
      </c>
      <c r="X5" s="395"/>
    </row>
    <row r="6" spans="2:27" ht="18" customHeight="1" x14ac:dyDescent="0.25">
      <c r="Q6" s="214" t="s">
        <v>21</v>
      </c>
      <c r="R6" s="125">
        <v>2708</v>
      </c>
      <c r="S6" s="125">
        <v>363</v>
      </c>
      <c r="T6" s="125">
        <v>370</v>
      </c>
      <c r="U6" s="125">
        <v>388</v>
      </c>
      <c r="V6" s="125">
        <v>928</v>
      </c>
      <c r="W6" s="149">
        <v>2049</v>
      </c>
      <c r="X6" s="221">
        <v>659</v>
      </c>
    </row>
    <row r="7" spans="2:27" ht="18.75" customHeight="1" x14ac:dyDescent="0.25">
      <c r="Q7" s="101" t="s">
        <v>22</v>
      </c>
      <c r="R7" s="7">
        <v>355</v>
      </c>
      <c r="S7" s="115">
        <v>44</v>
      </c>
      <c r="T7" s="115">
        <v>46</v>
      </c>
      <c r="U7" s="115">
        <v>45</v>
      </c>
      <c r="V7" s="115">
        <v>125</v>
      </c>
      <c r="W7" s="115">
        <v>260</v>
      </c>
      <c r="X7" s="116">
        <v>95</v>
      </c>
      <c r="Z7" s="167"/>
    </row>
    <row r="8" spans="2:27" ht="17.25" customHeight="1" x14ac:dyDescent="0.25">
      <c r="Q8" s="102" t="s">
        <v>23</v>
      </c>
      <c r="R8" s="7">
        <v>289</v>
      </c>
      <c r="S8" s="115">
        <v>47</v>
      </c>
      <c r="T8" s="115">
        <v>50</v>
      </c>
      <c r="U8" s="115">
        <v>41</v>
      </c>
      <c r="V8" s="115">
        <v>82</v>
      </c>
      <c r="W8" s="115">
        <v>220</v>
      </c>
      <c r="X8" s="116">
        <v>69</v>
      </c>
      <c r="Z8" s="167"/>
    </row>
    <row r="9" spans="2:27" ht="20.25" customHeight="1" x14ac:dyDescent="0.25">
      <c r="Q9" s="101" t="s">
        <v>24</v>
      </c>
      <c r="R9" s="7">
        <v>192</v>
      </c>
      <c r="S9" s="115">
        <v>23</v>
      </c>
      <c r="T9" s="115">
        <v>21</v>
      </c>
      <c r="U9" s="115">
        <v>14</v>
      </c>
      <c r="V9" s="115">
        <v>82</v>
      </c>
      <c r="W9" s="115">
        <v>140</v>
      </c>
      <c r="X9" s="116">
        <v>52</v>
      </c>
      <c r="Z9" s="167"/>
    </row>
    <row r="10" spans="2:27" ht="16.5" customHeight="1" x14ac:dyDescent="0.25">
      <c r="Q10" s="102" t="s">
        <v>25</v>
      </c>
      <c r="R10" s="7">
        <v>143</v>
      </c>
      <c r="S10" s="115">
        <v>20</v>
      </c>
      <c r="T10" s="115">
        <v>26</v>
      </c>
      <c r="U10" s="115">
        <v>18</v>
      </c>
      <c r="V10" s="115">
        <v>48</v>
      </c>
      <c r="W10" s="115">
        <v>112</v>
      </c>
      <c r="X10" s="116">
        <v>31</v>
      </c>
      <c r="Z10" s="167"/>
    </row>
    <row r="11" spans="2:27" ht="15" customHeight="1" x14ac:dyDescent="0.25">
      <c r="Q11" s="101" t="s">
        <v>26</v>
      </c>
      <c r="R11" s="7">
        <v>292</v>
      </c>
      <c r="S11" s="115">
        <v>53</v>
      </c>
      <c r="T11" s="115">
        <v>47</v>
      </c>
      <c r="U11" s="115">
        <v>30</v>
      </c>
      <c r="V11" s="115">
        <v>94</v>
      </c>
      <c r="W11" s="115">
        <v>224</v>
      </c>
      <c r="X11" s="116">
        <v>68</v>
      </c>
      <c r="Z11" s="167"/>
    </row>
    <row r="12" spans="2:27" ht="15" customHeight="1" x14ac:dyDescent="0.25">
      <c r="Q12" s="102" t="s">
        <v>27</v>
      </c>
      <c r="R12" s="7">
        <v>466</v>
      </c>
      <c r="S12" s="115">
        <v>56</v>
      </c>
      <c r="T12" s="115">
        <v>66</v>
      </c>
      <c r="U12" s="115">
        <v>52</v>
      </c>
      <c r="V12" s="115">
        <v>187</v>
      </c>
      <c r="W12" s="115">
        <v>361</v>
      </c>
      <c r="X12" s="116">
        <v>105</v>
      </c>
      <c r="Z12" s="167"/>
    </row>
    <row r="13" spans="2:27" ht="18.75" customHeight="1" x14ac:dyDescent="0.25">
      <c r="Q13" s="101" t="s">
        <v>28</v>
      </c>
      <c r="R13" s="7">
        <v>314</v>
      </c>
      <c r="S13" s="115">
        <v>40</v>
      </c>
      <c r="T13" s="115">
        <v>45</v>
      </c>
      <c r="U13" s="115">
        <v>52</v>
      </c>
      <c r="V13" s="115">
        <v>105</v>
      </c>
      <c r="W13" s="115">
        <v>242</v>
      </c>
      <c r="X13" s="116">
        <v>72</v>
      </c>
      <c r="Z13" s="167"/>
    </row>
    <row r="14" spans="2:27" ht="15.75" customHeight="1" x14ac:dyDescent="0.25">
      <c r="Q14" s="102" t="s">
        <v>29</v>
      </c>
      <c r="R14" s="7">
        <v>458</v>
      </c>
      <c r="S14" s="115">
        <v>53</v>
      </c>
      <c r="T14" s="115">
        <v>39</v>
      </c>
      <c r="U14" s="115">
        <v>107</v>
      </c>
      <c r="V14" s="115">
        <v>146</v>
      </c>
      <c r="W14" s="115">
        <v>345</v>
      </c>
      <c r="X14" s="116">
        <v>113</v>
      </c>
      <c r="Z14" s="167"/>
    </row>
    <row r="15" spans="2:27" x14ac:dyDescent="0.25">
      <c r="Q15" s="217" t="s">
        <v>30</v>
      </c>
      <c r="R15" s="80">
        <v>199</v>
      </c>
      <c r="S15" s="215">
        <v>27</v>
      </c>
      <c r="T15" s="215">
        <v>30</v>
      </c>
      <c r="U15" s="215">
        <v>29</v>
      </c>
      <c r="V15" s="215">
        <v>59</v>
      </c>
      <c r="W15" s="215">
        <v>145</v>
      </c>
      <c r="X15" s="216">
        <v>54</v>
      </c>
      <c r="Z15" s="167"/>
    </row>
    <row r="16" spans="2:27" x14ac:dyDescent="0.25">
      <c r="Q16" s="218" t="s">
        <v>31</v>
      </c>
      <c r="R16" s="222">
        <v>1508</v>
      </c>
      <c r="S16" s="222">
        <v>282</v>
      </c>
      <c r="T16" s="222">
        <v>230</v>
      </c>
      <c r="U16" s="222">
        <v>118</v>
      </c>
      <c r="V16" s="222">
        <v>414</v>
      </c>
      <c r="W16" s="165">
        <v>1044</v>
      </c>
      <c r="X16" s="223">
        <v>464</v>
      </c>
      <c r="Z16" s="167">
        <f>SUM(S16+T16)</f>
        <v>512</v>
      </c>
    </row>
    <row r="17" spans="2:26" ht="14.25" customHeight="1" x14ac:dyDescent="0.25">
      <c r="Q17" s="101" t="s">
        <v>32</v>
      </c>
      <c r="R17" s="10">
        <v>414</v>
      </c>
      <c r="S17" s="115">
        <v>89</v>
      </c>
      <c r="T17" s="115">
        <v>55</v>
      </c>
      <c r="U17" s="115">
        <v>35</v>
      </c>
      <c r="V17" s="115">
        <v>68</v>
      </c>
      <c r="W17" s="92">
        <v>247</v>
      </c>
      <c r="X17" s="57">
        <v>167</v>
      </c>
      <c r="Z17" s="167"/>
    </row>
    <row r="18" spans="2:26" ht="14.25" customHeight="1" x14ac:dyDescent="0.25">
      <c r="Q18" s="102" t="s">
        <v>33</v>
      </c>
      <c r="R18" s="10">
        <v>204</v>
      </c>
      <c r="S18" s="115">
        <v>25</v>
      </c>
      <c r="T18" s="115">
        <v>35</v>
      </c>
      <c r="U18" s="115">
        <v>13</v>
      </c>
      <c r="V18" s="115">
        <v>73</v>
      </c>
      <c r="W18" s="92">
        <v>146</v>
      </c>
      <c r="X18" s="57">
        <v>58</v>
      </c>
      <c r="Z18" s="167"/>
    </row>
    <row r="19" spans="2:26" ht="16.5" customHeight="1" x14ac:dyDescent="0.25">
      <c r="B19" s="386"/>
      <c r="C19" s="386"/>
      <c r="D19" s="386"/>
      <c r="E19" s="386"/>
      <c r="F19" s="386"/>
      <c r="G19" s="386"/>
      <c r="H19" s="53"/>
      <c r="I19" s="386"/>
      <c r="J19" s="386"/>
      <c r="K19" s="386"/>
      <c r="L19" s="386"/>
      <c r="M19" s="386"/>
      <c r="Q19" s="101" t="s">
        <v>34</v>
      </c>
      <c r="R19" s="10">
        <v>9</v>
      </c>
      <c r="S19" s="115">
        <v>2</v>
      </c>
      <c r="T19" s="115">
        <v>2</v>
      </c>
      <c r="U19" s="115">
        <v>1</v>
      </c>
      <c r="V19" s="115">
        <v>1</v>
      </c>
      <c r="W19" s="92">
        <v>6</v>
      </c>
      <c r="X19" s="57">
        <v>3</v>
      </c>
      <c r="Z19" s="167"/>
    </row>
    <row r="20" spans="2:26" ht="16.5" customHeight="1" x14ac:dyDescent="0.25">
      <c r="Q20" s="219" t="s">
        <v>35</v>
      </c>
      <c r="R20" s="220">
        <v>881</v>
      </c>
      <c r="S20" s="215">
        <v>166</v>
      </c>
      <c r="T20" s="215">
        <v>138</v>
      </c>
      <c r="U20" s="215">
        <v>69</v>
      </c>
      <c r="V20" s="215">
        <v>272</v>
      </c>
      <c r="W20" s="149">
        <v>645</v>
      </c>
      <c r="X20" s="221">
        <v>236</v>
      </c>
      <c r="Z20" s="167"/>
    </row>
    <row r="21" spans="2:26" ht="15.75" customHeight="1" x14ac:dyDescent="0.25">
      <c r="Q21" s="99" t="s">
        <v>36</v>
      </c>
      <c r="R21" s="90">
        <v>811</v>
      </c>
      <c r="S21" s="12">
        <v>152</v>
      </c>
      <c r="T21" s="12">
        <v>120</v>
      </c>
      <c r="U21" s="12">
        <v>89</v>
      </c>
      <c r="V21" s="12">
        <v>166</v>
      </c>
      <c r="W21" s="92">
        <v>527</v>
      </c>
      <c r="X21" s="57">
        <v>284</v>
      </c>
      <c r="Z21" s="167">
        <f>SUM(S21+T21)</f>
        <v>272</v>
      </c>
    </row>
    <row r="22" spans="2:26" ht="15.75" customHeight="1" x14ac:dyDescent="0.25">
      <c r="Q22" s="100" t="s">
        <v>37</v>
      </c>
      <c r="R22" s="90">
        <v>698</v>
      </c>
      <c r="S22" s="12">
        <v>91</v>
      </c>
      <c r="T22" s="12">
        <v>68</v>
      </c>
      <c r="U22" s="12">
        <v>57</v>
      </c>
      <c r="V22" s="12">
        <v>292</v>
      </c>
      <c r="W22" s="92">
        <v>508</v>
      </c>
      <c r="X22" s="57">
        <v>190</v>
      </c>
      <c r="Z22" s="167">
        <f t="shared" ref="Z22:Z27" si="0">SUM(S22+T22)</f>
        <v>159</v>
      </c>
    </row>
    <row r="23" spans="2:26" ht="15.75" customHeight="1" x14ac:dyDescent="0.25">
      <c r="Q23" s="99" t="s">
        <v>38</v>
      </c>
      <c r="R23" s="90">
        <v>149</v>
      </c>
      <c r="S23" s="12">
        <v>26</v>
      </c>
      <c r="T23" s="12">
        <v>24</v>
      </c>
      <c r="U23" s="12">
        <v>21</v>
      </c>
      <c r="V23" s="12">
        <v>39</v>
      </c>
      <c r="W23" s="92">
        <v>110</v>
      </c>
      <c r="X23" s="57">
        <v>39</v>
      </c>
      <c r="Z23" s="167">
        <f t="shared" si="0"/>
        <v>50</v>
      </c>
    </row>
    <row r="24" spans="2:26" ht="15" customHeight="1" x14ac:dyDescent="0.25">
      <c r="Q24" s="100" t="s">
        <v>39</v>
      </c>
      <c r="R24" s="90">
        <v>199</v>
      </c>
      <c r="S24" s="12">
        <v>26</v>
      </c>
      <c r="T24" s="12">
        <v>18</v>
      </c>
      <c r="U24" s="12">
        <v>41</v>
      </c>
      <c r="V24" s="12">
        <v>74</v>
      </c>
      <c r="W24" s="92">
        <v>159</v>
      </c>
      <c r="X24" s="57">
        <v>40</v>
      </c>
      <c r="Z24" s="167">
        <f t="shared" si="0"/>
        <v>44</v>
      </c>
    </row>
    <row r="25" spans="2:26" ht="14.25" customHeight="1" x14ac:dyDescent="0.25">
      <c r="Q25" s="99" t="s">
        <v>40</v>
      </c>
      <c r="R25" s="90">
        <v>195</v>
      </c>
      <c r="S25" s="12">
        <v>21</v>
      </c>
      <c r="T25" s="12">
        <v>22</v>
      </c>
      <c r="U25" s="12">
        <v>15</v>
      </c>
      <c r="V25" s="12">
        <v>78</v>
      </c>
      <c r="W25" s="92">
        <v>136</v>
      </c>
      <c r="X25" s="57">
        <v>59</v>
      </c>
      <c r="Z25" s="167">
        <f t="shared" si="0"/>
        <v>43</v>
      </c>
    </row>
    <row r="26" spans="2:26" x14ac:dyDescent="0.25">
      <c r="Q26" s="100" t="s">
        <v>30</v>
      </c>
      <c r="R26" s="90">
        <v>790</v>
      </c>
      <c r="S26" s="90">
        <v>92</v>
      </c>
      <c r="T26" s="90">
        <v>95</v>
      </c>
      <c r="U26" s="90">
        <v>79</v>
      </c>
      <c r="V26" s="90">
        <v>258</v>
      </c>
      <c r="W26" s="92">
        <v>524</v>
      </c>
      <c r="X26" s="57">
        <v>266</v>
      </c>
      <c r="Z26" s="167">
        <f t="shared" si="0"/>
        <v>187</v>
      </c>
    </row>
    <row r="27" spans="2:26" x14ac:dyDescent="0.25">
      <c r="Q27" s="254" t="s">
        <v>20</v>
      </c>
      <c r="R27" s="106">
        <v>7058</v>
      </c>
      <c r="S27" s="106">
        <v>1053</v>
      </c>
      <c r="T27" s="106">
        <v>947</v>
      </c>
      <c r="U27" s="106">
        <v>808</v>
      </c>
      <c r="V27" s="106">
        <v>2249</v>
      </c>
      <c r="W27" s="106">
        <v>5057</v>
      </c>
      <c r="X27" s="106">
        <v>2001</v>
      </c>
      <c r="Z27" s="167">
        <f t="shared" si="0"/>
        <v>2000</v>
      </c>
    </row>
    <row r="28" spans="2:26" x14ac:dyDescent="0.25">
      <c r="Q28" s="387" t="s">
        <v>41</v>
      </c>
      <c r="R28" s="387"/>
      <c r="S28" s="387"/>
      <c r="T28" s="387"/>
      <c r="U28" s="387"/>
      <c r="V28" s="387"/>
      <c r="W28" s="387"/>
      <c r="X28" s="387"/>
      <c r="Z28" s="167"/>
    </row>
    <row r="29" spans="2:26" x14ac:dyDescent="0.25">
      <c r="Z29" s="167"/>
    </row>
    <row r="30" spans="2:26" x14ac:dyDescent="0.25">
      <c r="Q30" s="170"/>
      <c r="R30" s="170"/>
      <c r="S30" s="170"/>
      <c r="T30" s="170"/>
      <c r="U30" s="170"/>
      <c r="V30" s="170"/>
    </row>
    <row r="31" spans="2:26" ht="18" customHeight="1" x14ac:dyDescent="0.25">
      <c r="Q31" s="174" t="s">
        <v>15</v>
      </c>
      <c r="R31" s="175" t="s">
        <v>4</v>
      </c>
      <c r="S31" s="175" t="s">
        <v>303</v>
      </c>
      <c r="T31" s="175" t="s">
        <v>8</v>
      </c>
      <c r="U31" s="175" t="s">
        <v>9</v>
      </c>
      <c r="V31" s="170"/>
    </row>
    <row r="32" spans="2:26" x14ac:dyDescent="0.25">
      <c r="Q32" s="176" t="s">
        <v>21</v>
      </c>
      <c r="R32" s="177">
        <f>R6</f>
        <v>2708</v>
      </c>
      <c r="S32" s="168">
        <v>475</v>
      </c>
      <c r="T32" s="177">
        <f>U6</f>
        <v>388</v>
      </c>
      <c r="U32" s="177">
        <f>V6</f>
        <v>928</v>
      </c>
      <c r="V32" s="170"/>
    </row>
    <row r="33" spans="17:22" x14ac:dyDescent="0.25">
      <c r="Q33" s="176" t="s">
        <v>304</v>
      </c>
      <c r="R33" s="177">
        <f>R16</f>
        <v>1508</v>
      </c>
      <c r="S33" s="168">
        <v>320</v>
      </c>
      <c r="T33" s="177">
        <v>59</v>
      </c>
      <c r="U33" s="177">
        <f>V16</f>
        <v>414</v>
      </c>
      <c r="V33" s="170"/>
    </row>
    <row r="34" spans="17:22" x14ac:dyDescent="0.25">
      <c r="Q34" s="176" t="s">
        <v>36</v>
      </c>
      <c r="R34" s="177">
        <f t="shared" ref="R34:R39" si="1">R21</f>
        <v>811</v>
      </c>
      <c r="S34" s="168">
        <v>166</v>
      </c>
      <c r="T34" s="177">
        <f t="shared" ref="T34:U39" si="2">U21</f>
        <v>89</v>
      </c>
      <c r="U34" s="177">
        <f t="shared" si="2"/>
        <v>166</v>
      </c>
      <c r="V34" s="170"/>
    </row>
    <row r="35" spans="17:22" x14ac:dyDescent="0.25">
      <c r="Q35" s="176" t="s">
        <v>305</v>
      </c>
      <c r="R35" s="177">
        <f t="shared" si="1"/>
        <v>698</v>
      </c>
      <c r="S35" s="168">
        <v>105</v>
      </c>
      <c r="T35" s="177">
        <v>27</v>
      </c>
      <c r="U35" s="177">
        <f t="shared" si="2"/>
        <v>292</v>
      </c>
      <c r="V35" s="170"/>
    </row>
    <row r="36" spans="17:22" x14ac:dyDescent="0.25">
      <c r="Q36" s="176" t="s">
        <v>306</v>
      </c>
      <c r="R36" s="177">
        <f t="shared" si="1"/>
        <v>149</v>
      </c>
      <c r="S36" s="168">
        <v>37</v>
      </c>
      <c r="T36" s="177">
        <f t="shared" si="2"/>
        <v>21</v>
      </c>
      <c r="U36" s="177">
        <f t="shared" si="2"/>
        <v>39</v>
      </c>
      <c r="V36" s="170"/>
    </row>
    <row r="37" spans="17:22" x14ac:dyDescent="0.25">
      <c r="Q37" s="176" t="s">
        <v>307</v>
      </c>
      <c r="R37" s="177">
        <f t="shared" si="1"/>
        <v>199</v>
      </c>
      <c r="S37" s="168">
        <v>22</v>
      </c>
      <c r="T37" s="177">
        <v>23</v>
      </c>
      <c r="U37" s="177">
        <f t="shared" si="2"/>
        <v>74</v>
      </c>
      <c r="V37" s="170"/>
    </row>
    <row r="38" spans="17:22" x14ac:dyDescent="0.25">
      <c r="Q38" s="176" t="s">
        <v>308</v>
      </c>
      <c r="R38" s="177">
        <f t="shared" si="1"/>
        <v>195</v>
      </c>
      <c r="S38" s="168">
        <v>33</v>
      </c>
      <c r="T38" s="177">
        <f t="shared" si="2"/>
        <v>15</v>
      </c>
      <c r="U38" s="177">
        <f t="shared" si="2"/>
        <v>78</v>
      </c>
      <c r="V38" s="170"/>
    </row>
    <row r="39" spans="17:22" x14ac:dyDescent="0.25">
      <c r="Q39" s="176" t="s">
        <v>30</v>
      </c>
      <c r="R39" s="177">
        <f t="shared" si="1"/>
        <v>790</v>
      </c>
      <c r="S39" s="168">
        <v>118</v>
      </c>
      <c r="T39" s="177">
        <f t="shared" si="2"/>
        <v>79</v>
      </c>
      <c r="U39" s="177">
        <f t="shared" si="2"/>
        <v>258</v>
      </c>
      <c r="V39" s="170"/>
    </row>
    <row r="40" spans="17:22" x14ac:dyDescent="0.25">
      <c r="Q40" s="176" t="s">
        <v>20</v>
      </c>
      <c r="R40" s="178">
        <f>SUM(R32:R39)</f>
        <v>7058</v>
      </c>
      <c r="S40" s="168">
        <f>SUM(S32:S39)</f>
        <v>1276</v>
      </c>
      <c r="T40" s="178">
        <f>SUM(T32:T39)</f>
        <v>701</v>
      </c>
      <c r="U40" s="178">
        <f>SUM(U32:U39)</f>
        <v>2249</v>
      </c>
      <c r="V40" s="170"/>
    </row>
    <row r="41" spans="17:22" x14ac:dyDescent="0.25">
      <c r="Q41" s="170"/>
      <c r="R41" s="170"/>
      <c r="S41" s="170"/>
      <c r="T41" s="170"/>
      <c r="U41" s="170"/>
      <c r="V41" s="170"/>
    </row>
    <row r="42" spans="17:22" x14ac:dyDescent="0.25">
      <c r="Q42" s="170"/>
      <c r="R42" s="170"/>
      <c r="S42" s="170"/>
      <c r="T42" s="170"/>
      <c r="U42" s="170"/>
      <c r="V42" s="170"/>
    </row>
    <row r="43" spans="17:22" x14ac:dyDescent="0.25">
      <c r="Q43" s="170"/>
      <c r="R43" s="170"/>
      <c r="S43" s="170"/>
      <c r="T43" s="170"/>
      <c r="U43" s="170"/>
      <c r="V43" s="170"/>
    </row>
    <row r="44" spans="17:22" ht="40.5" x14ac:dyDescent="0.25">
      <c r="Q44" s="174" t="s">
        <v>15</v>
      </c>
      <c r="R44" s="175" t="s">
        <v>4</v>
      </c>
      <c r="S44" s="175" t="s">
        <v>6</v>
      </c>
      <c r="T44" s="175" t="s">
        <v>8</v>
      </c>
      <c r="U44" s="175" t="s">
        <v>9</v>
      </c>
      <c r="V44" s="170"/>
    </row>
    <row r="45" spans="17:22" x14ac:dyDescent="0.25">
      <c r="Q45" s="170"/>
      <c r="R45" s="179"/>
      <c r="S45" s="179"/>
      <c r="T45" s="179"/>
      <c r="U45" s="179"/>
      <c r="V45" s="170"/>
    </row>
    <row r="46" spans="17:22" x14ac:dyDescent="0.25">
      <c r="Q46" s="176" t="s">
        <v>21</v>
      </c>
      <c r="R46" s="180">
        <f>1994/4946</f>
        <v>0.40315406389001213</v>
      </c>
      <c r="S46" s="180">
        <f>475/1276</f>
        <v>0.37225705329153608</v>
      </c>
      <c r="T46" s="180">
        <f>T32/T40</f>
        <v>0.55349500713266764</v>
      </c>
      <c r="U46" s="180">
        <f>U32/U40</f>
        <v>0.4126278345931525</v>
      </c>
      <c r="V46" s="170"/>
    </row>
    <row r="47" spans="17:22" x14ac:dyDescent="0.25">
      <c r="Q47" s="176" t="s">
        <v>304</v>
      </c>
      <c r="R47" s="180">
        <f>989/4946</f>
        <v>0.19995956328346137</v>
      </c>
      <c r="S47" s="180">
        <f>320/1276</f>
        <v>0.2507836990595611</v>
      </c>
      <c r="T47" s="180">
        <f>T33/T40</f>
        <v>8.4165477888730383E-2</v>
      </c>
      <c r="U47" s="180">
        <f>U33/U40</f>
        <v>0.18408181413961761</v>
      </c>
      <c r="V47" s="170"/>
    </row>
    <row r="48" spans="17:22" x14ac:dyDescent="0.25">
      <c r="Q48" s="176" t="s">
        <v>36</v>
      </c>
      <c r="R48" s="180">
        <f>538/4946</f>
        <v>0.1087747674888799</v>
      </c>
      <c r="S48" s="180">
        <f>166/1276</f>
        <v>0.13009404388714735</v>
      </c>
      <c r="T48" s="180">
        <f>T34/T40</f>
        <v>0.12696148359486448</v>
      </c>
      <c r="U48" s="180">
        <f>U34/U40</f>
        <v>7.3810582481102713E-2</v>
      </c>
      <c r="V48" s="170"/>
    </row>
    <row r="49" spans="17:22" x14ac:dyDescent="0.25">
      <c r="Q49" s="176" t="s">
        <v>305</v>
      </c>
      <c r="R49" s="180">
        <f>494/4946</f>
        <v>9.9878689850384145E-2</v>
      </c>
      <c r="S49" s="180">
        <f>105/1276</f>
        <v>8.2288401253918494E-2</v>
      </c>
      <c r="T49" s="180">
        <f>T35/T40</f>
        <v>3.8516405135520682E-2</v>
      </c>
      <c r="U49" s="180">
        <f>U35/U40</f>
        <v>0.12983548243663851</v>
      </c>
      <c r="V49" s="170"/>
    </row>
    <row r="50" spans="17:22" x14ac:dyDescent="0.25">
      <c r="Q50" s="176" t="s">
        <v>306</v>
      </c>
      <c r="R50" s="180">
        <f>107/4946</f>
        <v>2.163364334816013E-2</v>
      </c>
      <c r="S50" s="180">
        <f>37/1276</f>
        <v>2.8996865203761754E-2</v>
      </c>
      <c r="T50" s="180">
        <f>T36/T40</f>
        <v>2.9957203994293864E-2</v>
      </c>
      <c r="U50" s="180">
        <f>U36/U40</f>
        <v>1.7341040462427744E-2</v>
      </c>
      <c r="V50" s="170"/>
    </row>
    <row r="51" spans="17:22" x14ac:dyDescent="0.25">
      <c r="Q51" s="176" t="s">
        <v>307</v>
      </c>
      <c r="R51" s="180">
        <f>148/4946</f>
        <v>2.9923170238576626E-2</v>
      </c>
      <c r="S51" s="180">
        <f>22/1276</f>
        <v>1.7241379310344827E-2</v>
      </c>
      <c r="T51" s="180">
        <f>T37/T40</f>
        <v>3.2810271041369472E-2</v>
      </c>
      <c r="U51" s="180">
        <f>U37/U40</f>
        <v>3.2903512672298803E-2</v>
      </c>
      <c r="V51" s="170"/>
    </row>
    <row r="52" spans="17:22" x14ac:dyDescent="0.25">
      <c r="Q52" s="176" t="s">
        <v>308</v>
      </c>
      <c r="R52" s="180">
        <f>144/4946</f>
        <v>2.9114435907804288E-2</v>
      </c>
      <c r="S52" s="180">
        <f>33/1276</f>
        <v>2.5862068965517241E-2</v>
      </c>
      <c r="T52" s="180">
        <f>T38/T40</f>
        <v>2.1398002853067047E-2</v>
      </c>
      <c r="U52" s="180">
        <f>U38/U40</f>
        <v>3.4682080924855488E-2</v>
      </c>
      <c r="V52" s="170"/>
    </row>
    <row r="53" spans="17:22" x14ac:dyDescent="0.25">
      <c r="Q53" s="176" t="s">
        <v>30</v>
      </c>
      <c r="R53" s="180">
        <f>532/4946</f>
        <v>0.10756166599272139</v>
      </c>
      <c r="S53" s="180">
        <f>118/1276</f>
        <v>9.2476489028213163E-2</v>
      </c>
      <c r="T53" s="180">
        <f>T39/T40</f>
        <v>0.11269614835948645</v>
      </c>
      <c r="U53" s="180">
        <f>U39/U40</f>
        <v>0.11471765228990663</v>
      </c>
      <c r="V53" s="170"/>
    </row>
    <row r="54" spans="17:22" x14ac:dyDescent="0.25">
      <c r="Q54" s="176"/>
      <c r="R54" s="170"/>
      <c r="S54" s="170"/>
      <c r="T54" s="170"/>
      <c r="U54" s="170"/>
      <c r="V54" s="170"/>
    </row>
    <row r="55" spans="17:22" x14ac:dyDescent="0.25">
      <c r="Q55" s="170"/>
      <c r="R55" s="170"/>
      <c r="S55" s="170"/>
      <c r="T55" s="170"/>
      <c r="U55" s="170"/>
      <c r="V55" s="170"/>
    </row>
    <row r="56" spans="17:22" x14ac:dyDescent="0.25">
      <c r="Q56" s="170"/>
      <c r="R56" s="170"/>
      <c r="S56" s="170"/>
      <c r="T56" s="170"/>
      <c r="U56" s="170"/>
      <c r="V56" s="170"/>
    </row>
  </sheetData>
  <mergeCells count="12">
    <mergeCell ref="Z2:AA3"/>
    <mergeCell ref="B2:G2"/>
    <mergeCell ref="I2:M2"/>
    <mergeCell ref="I19:M19"/>
    <mergeCell ref="Q28:X28"/>
    <mergeCell ref="Q2:X2"/>
    <mergeCell ref="Q3:Q5"/>
    <mergeCell ref="R3:X3"/>
    <mergeCell ref="R4:R5"/>
    <mergeCell ref="S4:W4"/>
    <mergeCell ref="X4:X5"/>
    <mergeCell ref="B19:G19"/>
  </mergeCells>
  <hyperlinks>
    <hyperlink ref="Z2:AA3" location="'Table of Contents'!A1" display="Go to Table of Contents" xr:uid="{00000000-0004-0000-0300-000000000000}"/>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I13"/>
  <sheetViews>
    <sheetView showGridLines="0" workbookViewId="0">
      <selection activeCell="H2" sqref="H2:I3"/>
    </sheetView>
  </sheetViews>
  <sheetFormatPr defaultRowHeight="15" x14ac:dyDescent="0.25"/>
  <cols>
    <col min="1" max="1" width="1.85546875" customWidth="1"/>
    <col min="2" max="2" width="24.7109375" style="19" customWidth="1"/>
    <col min="3" max="3" width="11.28515625" customWidth="1"/>
    <col min="4" max="4" width="10" customWidth="1"/>
    <col min="5" max="5" width="12.28515625" customWidth="1"/>
    <col min="6" max="6" width="12.7109375" customWidth="1"/>
    <col min="7" max="7" width="3.85546875" customWidth="1"/>
    <col min="8" max="9" width="6.7109375" customWidth="1"/>
  </cols>
  <sheetData>
    <row r="1" spans="2:9" ht="11.25" customHeight="1" x14ac:dyDescent="0.25"/>
    <row r="2" spans="2:9" ht="15" customHeight="1" x14ac:dyDescent="0.25">
      <c r="B2" s="424" t="s">
        <v>792</v>
      </c>
      <c r="C2" s="424"/>
      <c r="D2" s="424"/>
      <c r="E2" s="424"/>
      <c r="F2" s="424"/>
      <c r="H2" s="438" t="s">
        <v>341</v>
      </c>
      <c r="I2" s="438"/>
    </row>
    <row r="3" spans="2:9" x14ac:dyDescent="0.25">
      <c r="B3" s="504" t="s">
        <v>1</v>
      </c>
      <c r="C3" s="504"/>
      <c r="D3" s="504"/>
      <c r="E3" s="504"/>
      <c r="F3" s="504"/>
      <c r="H3" s="438"/>
      <c r="I3" s="438"/>
    </row>
    <row r="4" spans="2:9" ht="38.25" x14ac:dyDescent="0.25">
      <c r="B4" s="23" t="s">
        <v>198</v>
      </c>
      <c r="C4" s="23" t="s">
        <v>270</v>
      </c>
      <c r="D4" s="23" t="s">
        <v>271</v>
      </c>
      <c r="E4" s="23" t="s">
        <v>272</v>
      </c>
      <c r="F4" s="23" t="s">
        <v>20</v>
      </c>
    </row>
    <row r="5" spans="2:9" x14ac:dyDescent="0.25">
      <c r="B5" s="93" t="s">
        <v>202</v>
      </c>
      <c r="C5" s="233">
        <v>90</v>
      </c>
      <c r="D5" s="233">
        <v>37</v>
      </c>
      <c r="E5" s="233">
        <v>260</v>
      </c>
      <c r="F5" s="233">
        <v>387</v>
      </c>
    </row>
    <row r="6" spans="2:9" ht="16.5" customHeight="1" x14ac:dyDescent="0.25">
      <c r="B6" s="93" t="s">
        <v>203</v>
      </c>
      <c r="C6" s="233">
        <v>448</v>
      </c>
      <c r="D6" s="233">
        <v>89</v>
      </c>
      <c r="E6" s="233">
        <v>381</v>
      </c>
      <c r="F6" s="233">
        <v>918</v>
      </c>
    </row>
    <row r="7" spans="2:9" x14ac:dyDescent="0.25">
      <c r="B7" s="93" t="s">
        <v>204</v>
      </c>
      <c r="C7" s="233">
        <v>121</v>
      </c>
      <c r="D7" s="233">
        <v>55</v>
      </c>
      <c r="E7" s="233">
        <v>325</v>
      </c>
      <c r="F7" s="233">
        <v>501</v>
      </c>
    </row>
    <row r="8" spans="2:9" x14ac:dyDescent="0.25">
      <c r="B8" s="93" t="s">
        <v>205</v>
      </c>
      <c r="C8" s="233">
        <v>793</v>
      </c>
      <c r="D8" s="233">
        <v>155</v>
      </c>
      <c r="E8" s="233">
        <v>360</v>
      </c>
      <c r="F8" s="233">
        <v>1308</v>
      </c>
    </row>
    <row r="9" spans="2:9" x14ac:dyDescent="0.25">
      <c r="B9" s="93" t="s">
        <v>206</v>
      </c>
      <c r="C9" s="233">
        <v>120</v>
      </c>
      <c r="D9" s="233">
        <v>45</v>
      </c>
      <c r="E9" s="233">
        <v>157</v>
      </c>
      <c r="F9" s="233">
        <v>322</v>
      </c>
    </row>
    <row r="10" spans="2:9" ht="15.75" customHeight="1" x14ac:dyDescent="0.25">
      <c r="B10" s="93" t="s">
        <v>207</v>
      </c>
      <c r="C10" s="233">
        <v>1069</v>
      </c>
      <c r="D10" s="233">
        <v>130</v>
      </c>
      <c r="E10" s="233">
        <v>503</v>
      </c>
      <c r="F10" s="233">
        <v>1702</v>
      </c>
    </row>
    <row r="11" spans="2:9" x14ac:dyDescent="0.25">
      <c r="B11" s="93" t="s">
        <v>208</v>
      </c>
      <c r="C11" s="233">
        <v>35</v>
      </c>
      <c r="D11" s="233">
        <v>19</v>
      </c>
      <c r="E11" s="233">
        <v>123</v>
      </c>
      <c r="F11" s="233">
        <v>177</v>
      </c>
    </row>
    <row r="12" spans="2:9" x14ac:dyDescent="0.25">
      <c r="B12" s="93" t="s">
        <v>209</v>
      </c>
      <c r="C12" s="233">
        <v>51</v>
      </c>
      <c r="D12" s="233">
        <v>8</v>
      </c>
      <c r="E12" s="233">
        <v>44</v>
      </c>
      <c r="F12" s="233">
        <v>103</v>
      </c>
    </row>
    <row r="13" spans="2:9" x14ac:dyDescent="0.25">
      <c r="B13" s="202" t="s">
        <v>13</v>
      </c>
      <c r="C13" s="283">
        <v>2727</v>
      </c>
      <c r="D13" s="283">
        <v>538</v>
      </c>
      <c r="E13" s="283">
        <v>2153</v>
      </c>
      <c r="F13" s="283">
        <v>5418</v>
      </c>
    </row>
  </sheetData>
  <mergeCells count="3">
    <mergeCell ref="B2:F2"/>
    <mergeCell ref="B3:F3"/>
    <mergeCell ref="H2:I3"/>
  </mergeCells>
  <hyperlinks>
    <hyperlink ref="H2:I3" location="'Table of Contents'!A1" display="Go To Table Of Contents" xr:uid="{00000000-0004-0000-2400-000000000000}"/>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I12"/>
  <sheetViews>
    <sheetView showGridLines="0" workbookViewId="0">
      <selection activeCell="H2" sqref="H2:I3"/>
    </sheetView>
  </sheetViews>
  <sheetFormatPr defaultRowHeight="15" x14ac:dyDescent="0.25"/>
  <cols>
    <col min="1" max="1" width="1.85546875" customWidth="1"/>
    <col min="2" max="2" width="14" customWidth="1"/>
    <col min="3" max="3" width="15" customWidth="1"/>
    <col min="4" max="4" width="12.140625" customWidth="1"/>
    <col min="5" max="5" width="18" customWidth="1"/>
    <col min="6" max="6" width="13.85546875" customWidth="1"/>
    <col min="7" max="7" width="3.28515625" customWidth="1"/>
    <col min="8" max="9" width="7" customWidth="1"/>
  </cols>
  <sheetData>
    <row r="1" spans="2:9" ht="12" customHeight="1" x14ac:dyDescent="0.25"/>
    <row r="2" spans="2:9" ht="15" customHeight="1" x14ac:dyDescent="0.25">
      <c r="B2" s="424" t="s">
        <v>793</v>
      </c>
      <c r="C2" s="424"/>
      <c r="D2" s="424"/>
      <c r="E2" s="424"/>
      <c r="F2" s="424"/>
      <c r="H2" s="438" t="s">
        <v>341</v>
      </c>
      <c r="I2" s="438"/>
    </row>
    <row r="3" spans="2:9" x14ac:dyDescent="0.25">
      <c r="B3" s="483" t="s">
        <v>1</v>
      </c>
      <c r="C3" s="483"/>
      <c r="D3" s="483"/>
      <c r="E3" s="483"/>
      <c r="F3" s="483"/>
      <c r="H3" s="438"/>
      <c r="I3" s="438"/>
    </row>
    <row r="4" spans="2:9" ht="25.5" x14ac:dyDescent="0.25">
      <c r="B4" s="23" t="s">
        <v>375</v>
      </c>
      <c r="C4" s="37" t="s">
        <v>270</v>
      </c>
      <c r="D4" s="37" t="s">
        <v>271</v>
      </c>
      <c r="E4" s="37" t="s">
        <v>272</v>
      </c>
      <c r="F4" s="23" t="s">
        <v>20</v>
      </c>
    </row>
    <row r="5" spans="2:9" x14ac:dyDescent="0.25">
      <c r="B5" s="93" t="s">
        <v>295</v>
      </c>
      <c r="C5" s="233">
        <v>167</v>
      </c>
      <c r="D5" s="233">
        <v>8</v>
      </c>
      <c r="E5" s="233">
        <v>128</v>
      </c>
      <c r="F5" s="233">
        <v>303</v>
      </c>
    </row>
    <row r="6" spans="2:9" x14ac:dyDescent="0.25">
      <c r="B6" s="93" t="s">
        <v>296</v>
      </c>
      <c r="C6" s="233">
        <v>566</v>
      </c>
      <c r="D6" s="233">
        <v>78</v>
      </c>
      <c r="E6" s="233">
        <v>832</v>
      </c>
      <c r="F6" s="233">
        <v>1476</v>
      </c>
    </row>
    <row r="7" spans="2:9" x14ac:dyDescent="0.25">
      <c r="B7" s="93" t="s">
        <v>229</v>
      </c>
      <c r="C7" s="233">
        <v>543</v>
      </c>
      <c r="D7" s="233">
        <v>112</v>
      </c>
      <c r="E7" s="233">
        <v>668</v>
      </c>
      <c r="F7" s="233">
        <v>1323</v>
      </c>
    </row>
    <row r="8" spans="2:9" x14ac:dyDescent="0.25">
      <c r="B8" s="93" t="s">
        <v>230</v>
      </c>
      <c r="C8" s="233">
        <v>1023</v>
      </c>
      <c r="D8" s="233">
        <v>160</v>
      </c>
      <c r="E8" s="233">
        <v>329</v>
      </c>
      <c r="F8" s="233">
        <v>1512</v>
      </c>
    </row>
    <row r="9" spans="2:9" x14ac:dyDescent="0.25">
      <c r="B9" s="93" t="s">
        <v>231</v>
      </c>
      <c r="C9" s="233">
        <v>378</v>
      </c>
      <c r="D9" s="233">
        <v>123</v>
      </c>
      <c r="E9" s="233">
        <v>180</v>
      </c>
      <c r="F9" s="233">
        <v>681</v>
      </c>
    </row>
    <row r="10" spans="2:9" x14ac:dyDescent="0.25">
      <c r="B10" s="93" t="s">
        <v>232</v>
      </c>
      <c r="C10" s="233">
        <v>44</v>
      </c>
      <c r="D10" s="233">
        <v>54</v>
      </c>
      <c r="E10" s="233">
        <v>15</v>
      </c>
      <c r="F10" s="233">
        <v>113</v>
      </c>
    </row>
    <row r="11" spans="2:9" x14ac:dyDescent="0.25">
      <c r="B11" s="93" t="s">
        <v>297</v>
      </c>
      <c r="C11" s="233">
        <v>6</v>
      </c>
      <c r="D11" s="233">
        <v>3</v>
      </c>
      <c r="E11" s="233">
        <v>1</v>
      </c>
      <c r="F11" s="233">
        <v>10</v>
      </c>
    </row>
    <row r="12" spans="2:9" x14ac:dyDescent="0.25">
      <c r="B12" s="202" t="s">
        <v>20</v>
      </c>
      <c r="C12" s="283">
        <v>2727</v>
      </c>
      <c r="D12" s="283">
        <v>538</v>
      </c>
      <c r="E12" s="283">
        <v>2153</v>
      </c>
      <c r="F12" s="283">
        <v>5418</v>
      </c>
    </row>
  </sheetData>
  <mergeCells count="3">
    <mergeCell ref="B2:F2"/>
    <mergeCell ref="B3:F3"/>
    <mergeCell ref="H2:I3"/>
  </mergeCells>
  <hyperlinks>
    <hyperlink ref="H2:I3" location="'Table of Contents'!A1" display="Go To Table Of Contents" xr:uid="{00000000-0004-0000-25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W43"/>
  <sheetViews>
    <sheetView showGridLines="0" zoomScaleNormal="100" workbookViewId="0">
      <selection activeCell="V2" sqref="V2:W4"/>
    </sheetView>
  </sheetViews>
  <sheetFormatPr defaultRowHeight="15" x14ac:dyDescent="0.25"/>
  <cols>
    <col min="1" max="1" width="2.7109375" customWidth="1"/>
    <col min="14" max="14" width="1.85546875" style="50" customWidth="1"/>
    <col min="15" max="15" width="1.85546875" customWidth="1"/>
    <col min="16" max="16" width="21.42578125" style="19" customWidth="1"/>
    <col min="17" max="17" width="15.42578125" customWidth="1"/>
    <col min="18" max="18" width="14.7109375" customWidth="1"/>
    <col min="19" max="19" width="13.5703125" customWidth="1"/>
    <col min="20" max="20" width="12.42578125" customWidth="1"/>
    <col min="22" max="23" width="6.7109375" customWidth="1"/>
  </cols>
  <sheetData>
    <row r="2" spans="2:23" ht="15.75" customHeight="1" x14ac:dyDescent="0.25">
      <c r="B2" s="397"/>
      <c r="C2" s="397"/>
      <c r="D2" s="397"/>
      <c r="E2" s="397"/>
      <c r="F2" s="397"/>
      <c r="G2" s="397"/>
      <c r="H2" s="397"/>
      <c r="I2" s="397"/>
      <c r="J2" s="53"/>
      <c r="K2" s="53"/>
      <c r="L2" s="53"/>
      <c r="M2" s="53"/>
      <c r="P2" s="399" t="s">
        <v>42</v>
      </c>
      <c r="Q2" s="399"/>
      <c r="R2" s="399"/>
      <c r="S2" s="399"/>
      <c r="T2" s="399"/>
      <c r="V2" s="377" t="s">
        <v>341</v>
      </c>
      <c r="W2" s="377"/>
    </row>
    <row r="3" spans="2:23" ht="9" customHeight="1" x14ac:dyDescent="0.25">
      <c r="P3" s="39"/>
      <c r="Q3" s="1"/>
      <c r="R3" s="1"/>
      <c r="S3" s="1"/>
      <c r="T3" s="1"/>
      <c r="V3" s="377"/>
      <c r="W3" s="377"/>
    </row>
    <row r="4" spans="2:23" ht="15" customHeight="1" x14ac:dyDescent="0.25">
      <c r="P4" s="400" t="s">
        <v>2</v>
      </c>
      <c r="Q4" s="401" t="s">
        <v>43</v>
      </c>
      <c r="R4" s="402"/>
      <c r="S4" s="402"/>
      <c r="T4" s="403"/>
      <c r="V4" s="377"/>
      <c r="W4" s="377"/>
    </row>
    <row r="5" spans="2:23" x14ac:dyDescent="0.25">
      <c r="P5" s="400"/>
      <c r="Q5" s="292" t="s">
        <v>261</v>
      </c>
      <c r="R5" s="292" t="s">
        <v>262</v>
      </c>
      <c r="S5" s="292" t="s">
        <v>436</v>
      </c>
      <c r="T5" s="292" t="s">
        <v>20</v>
      </c>
    </row>
    <row r="6" spans="2:23" x14ac:dyDescent="0.25">
      <c r="P6" s="18" t="s">
        <v>10</v>
      </c>
      <c r="Q6" s="41">
        <v>8</v>
      </c>
      <c r="R6" s="41">
        <v>7</v>
      </c>
      <c r="S6" s="41">
        <v>22</v>
      </c>
      <c r="T6" s="41">
        <v>37</v>
      </c>
    </row>
    <row r="7" spans="2:23" x14ac:dyDescent="0.25">
      <c r="P7" s="18" t="s">
        <v>11</v>
      </c>
      <c r="Q7" s="41">
        <v>286</v>
      </c>
      <c r="R7" s="41">
        <v>310</v>
      </c>
      <c r="S7" s="41">
        <v>111</v>
      </c>
      <c r="T7" s="41">
        <v>707</v>
      </c>
    </row>
    <row r="8" spans="2:23" x14ac:dyDescent="0.25">
      <c r="P8" s="18" t="s">
        <v>12</v>
      </c>
      <c r="Q8" s="41">
        <v>517</v>
      </c>
      <c r="R8" s="41">
        <v>569</v>
      </c>
      <c r="S8" s="41">
        <v>71</v>
      </c>
      <c r="T8" s="41">
        <v>1157</v>
      </c>
    </row>
    <row r="9" spans="2:23" x14ac:dyDescent="0.25">
      <c r="P9" s="2" t="s">
        <v>249</v>
      </c>
      <c r="Q9" s="41">
        <v>883</v>
      </c>
      <c r="R9" s="41">
        <v>1054</v>
      </c>
      <c r="S9" s="41">
        <v>51</v>
      </c>
      <c r="T9" s="41">
        <v>1988</v>
      </c>
      <c r="U9" t="s">
        <v>299</v>
      </c>
    </row>
    <row r="10" spans="2:23" x14ac:dyDescent="0.25">
      <c r="P10" s="18" t="s">
        <v>302</v>
      </c>
      <c r="Q10" s="41">
        <v>197</v>
      </c>
      <c r="R10" s="41">
        <v>318</v>
      </c>
      <c r="S10" s="41">
        <v>22</v>
      </c>
      <c r="T10" s="41">
        <v>537</v>
      </c>
    </row>
    <row r="11" spans="2:23" x14ac:dyDescent="0.25">
      <c r="P11" s="18" t="s">
        <v>376</v>
      </c>
      <c r="Q11" s="41">
        <v>372</v>
      </c>
      <c r="R11" s="41">
        <v>473</v>
      </c>
      <c r="S11" s="41">
        <v>43</v>
      </c>
      <c r="T11" s="41">
        <v>888</v>
      </c>
    </row>
    <row r="12" spans="2:23" x14ac:dyDescent="0.25">
      <c r="P12" s="18" t="s">
        <v>460</v>
      </c>
      <c r="Q12" s="41">
        <v>654</v>
      </c>
      <c r="R12" s="41">
        <v>537</v>
      </c>
      <c r="S12" s="41">
        <v>70</v>
      </c>
      <c r="T12" s="41">
        <v>1261</v>
      </c>
    </row>
    <row r="13" spans="2:23" x14ac:dyDescent="0.25">
      <c r="P13" s="18" t="s">
        <v>461</v>
      </c>
      <c r="Q13" s="41">
        <v>121</v>
      </c>
      <c r="R13" s="41">
        <v>108</v>
      </c>
      <c r="S13" s="41">
        <v>18</v>
      </c>
      <c r="T13" s="41">
        <v>247</v>
      </c>
    </row>
    <row r="14" spans="2:23" x14ac:dyDescent="0.25">
      <c r="P14" s="31" t="s">
        <v>482</v>
      </c>
      <c r="Q14" s="41">
        <v>103</v>
      </c>
      <c r="R14" s="41">
        <v>115</v>
      </c>
      <c r="S14" s="41">
        <v>14</v>
      </c>
      <c r="T14" s="41">
        <v>232</v>
      </c>
    </row>
    <row r="15" spans="2:23" x14ac:dyDescent="0.25">
      <c r="P15" s="312" t="s">
        <v>20</v>
      </c>
      <c r="Q15" s="87">
        <v>3141</v>
      </c>
      <c r="R15" s="87">
        <v>3491</v>
      </c>
      <c r="S15" s="87">
        <v>422</v>
      </c>
      <c r="T15" s="87">
        <v>7054</v>
      </c>
    </row>
    <row r="16" spans="2:23" ht="27.6" customHeight="1" x14ac:dyDescent="0.25">
      <c r="P16" s="398" t="s">
        <v>399</v>
      </c>
      <c r="Q16" s="398"/>
      <c r="R16" s="398"/>
      <c r="S16" s="398"/>
      <c r="T16" s="398"/>
    </row>
    <row r="18" spans="16:22" ht="30.6" customHeight="1" x14ac:dyDescent="0.25">
      <c r="P18" s="170"/>
      <c r="Q18" s="171"/>
      <c r="R18" s="171"/>
      <c r="S18" s="171"/>
      <c r="T18" s="171"/>
      <c r="U18" s="171"/>
      <c r="V18" s="171"/>
    </row>
    <row r="19" spans="16:22" x14ac:dyDescent="0.25">
      <c r="P19" s="170"/>
      <c r="Q19" s="168"/>
      <c r="R19" s="396" t="s">
        <v>43</v>
      </c>
      <c r="S19" s="396"/>
      <c r="T19" s="396"/>
      <c r="U19" s="171"/>
      <c r="V19" s="171"/>
    </row>
    <row r="20" spans="16:22" ht="27" x14ac:dyDescent="0.25">
      <c r="P20" s="170"/>
      <c r="Q20" s="181"/>
      <c r="R20" s="179" t="s">
        <v>44</v>
      </c>
      <c r="S20" s="179" t="s">
        <v>45</v>
      </c>
      <c r="T20" s="179" t="s">
        <v>46</v>
      </c>
      <c r="U20" s="179" t="s">
        <v>20</v>
      </c>
      <c r="V20" s="171"/>
    </row>
    <row r="21" spans="16:22" ht="15.75" x14ac:dyDescent="0.25">
      <c r="P21" s="170"/>
      <c r="Q21" s="182" t="s">
        <v>10</v>
      </c>
      <c r="R21" s="177">
        <v>7</v>
      </c>
      <c r="S21" s="177">
        <v>8</v>
      </c>
      <c r="T21" s="177">
        <v>22</v>
      </c>
      <c r="U21" s="177">
        <v>37</v>
      </c>
      <c r="V21" s="171"/>
    </row>
    <row r="22" spans="16:22" ht="15.75" x14ac:dyDescent="0.25">
      <c r="P22" s="170"/>
      <c r="Q22" s="182" t="s">
        <v>11</v>
      </c>
      <c r="R22" s="177">
        <v>310</v>
      </c>
      <c r="S22" s="177">
        <v>285</v>
      </c>
      <c r="T22" s="177">
        <v>111</v>
      </c>
      <c r="U22" s="177">
        <v>706</v>
      </c>
      <c r="V22" s="171"/>
    </row>
    <row r="23" spans="16:22" ht="15.75" x14ac:dyDescent="0.25">
      <c r="P23" s="170"/>
      <c r="Q23" s="182" t="s">
        <v>12</v>
      </c>
      <c r="R23" s="177">
        <v>570</v>
      </c>
      <c r="S23" s="177">
        <v>516</v>
      </c>
      <c r="T23" s="177">
        <v>71</v>
      </c>
      <c r="U23" s="177">
        <v>1157</v>
      </c>
      <c r="V23" s="171"/>
    </row>
    <row r="24" spans="16:22" ht="15.75" x14ac:dyDescent="0.25">
      <c r="P24" s="170"/>
      <c r="Q24" s="182" t="s">
        <v>249</v>
      </c>
      <c r="R24" s="177">
        <v>1052</v>
      </c>
      <c r="S24" s="177">
        <v>882</v>
      </c>
      <c r="T24" s="177">
        <v>51</v>
      </c>
      <c r="U24" s="177">
        <v>1985</v>
      </c>
      <c r="V24" s="171"/>
    </row>
    <row r="25" spans="16:22" ht="15.75" x14ac:dyDescent="0.25">
      <c r="P25" s="170"/>
      <c r="Q25" s="182" t="s">
        <v>302</v>
      </c>
      <c r="R25" s="177">
        <v>318</v>
      </c>
      <c r="S25" s="177">
        <v>198</v>
      </c>
      <c r="T25" s="177">
        <v>22</v>
      </c>
      <c r="U25" s="177">
        <v>538</v>
      </c>
      <c r="V25" s="171"/>
    </row>
    <row r="26" spans="16:22" ht="15.75" x14ac:dyDescent="0.25">
      <c r="P26" s="170"/>
      <c r="Q26" s="182" t="s">
        <v>298</v>
      </c>
      <c r="R26" s="177">
        <v>71</v>
      </c>
      <c r="S26" s="177">
        <v>60</v>
      </c>
      <c r="T26" s="177">
        <v>10</v>
      </c>
      <c r="U26" s="177">
        <v>141</v>
      </c>
      <c r="V26" s="171"/>
    </row>
    <row r="27" spans="16:22" ht="15.75" x14ac:dyDescent="0.25">
      <c r="P27" s="170"/>
      <c r="Q27" s="182" t="s">
        <v>360</v>
      </c>
      <c r="R27" s="177">
        <v>86</v>
      </c>
      <c r="S27" s="177">
        <v>94</v>
      </c>
      <c r="T27" s="177">
        <v>6</v>
      </c>
      <c r="U27" s="177">
        <v>186</v>
      </c>
      <c r="V27" s="171"/>
    </row>
    <row r="28" spans="16:22" ht="15.75" x14ac:dyDescent="0.25">
      <c r="P28" s="170"/>
      <c r="Q28" s="182" t="s">
        <v>366</v>
      </c>
      <c r="R28" s="177">
        <v>113</v>
      </c>
      <c r="S28" s="177">
        <v>68</v>
      </c>
      <c r="T28" s="177">
        <v>11</v>
      </c>
      <c r="U28" s="177">
        <v>192</v>
      </c>
      <c r="V28" s="171"/>
    </row>
    <row r="29" spans="16:22" ht="15.75" x14ac:dyDescent="0.25">
      <c r="P29" s="170"/>
      <c r="Q29" s="182" t="s">
        <v>20</v>
      </c>
      <c r="R29" s="177">
        <v>2527</v>
      </c>
      <c r="S29" s="177">
        <v>2111</v>
      </c>
      <c r="T29" s="177">
        <v>304</v>
      </c>
      <c r="U29" s="177">
        <v>4942</v>
      </c>
      <c r="V29" s="171"/>
    </row>
    <row r="30" spans="16:22" ht="15.75" x14ac:dyDescent="0.25">
      <c r="P30" s="170"/>
      <c r="Q30" s="182"/>
      <c r="R30" s="177"/>
      <c r="S30" s="177"/>
      <c r="T30" s="177"/>
      <c r="U30" s="177"/>
      <c r="V30" s="171"/>
    </row>
    <row r="31" spans="16:22" x14ac:dyDescent="0.25">
      <c r="P31" s="170"/>
      <c r="Q31" s="171"/>
      <c r="R31" s="396" t="s">
        <v>43</v>
      </c>
      <c r="S31" s="396"/>
      <c r="T31" s="396"/>
      <c r="U31" s="171"/>
      <c r="V31" s="171"/>
    </row>
    <row r="32" spans="16:22" ht="27" x14ac:dyDescent="0.25">
      <c r="P32" s="170"/>
      <c r="Q32" s="171"/>
      <c r="R32" s="179" t="s">
        <v>44</v>
      </c>
      <c r="S32" s="179" t="s">
        <v>45</v>
      </c>
      <c r="T32" s="179" t="s">
        <v>46</v>
      </c>
      <c r="U32" s="179" t="s">
        <v>20</v>
      </c>
      <c r="V32" s="171"/>
    </row>
    <row r="33" spans="16:22" ht="15.75" x14ac:dyDescent="0.25">
      <c r="P33" s="170"/>
      <c r="Q33" s="182" t="s">
        <v>10</v>
      </c>
      <c r="R33" s="171">
        <f>R21</f>
        <v>7</v>
      </c>
      <c r="S33" s="171">
        <f t="shared" ref="S33:U33" si="0">S21</f>
        <v>8</v>
      </c>
      <c r="T33" s="171">
        <f t="shared" si="0"/>
        <v>22</v>
      </c>
      <c r="U33" s="171">
        <f t="shared" si="0"/>
        <v>37</v>
      </c>
      <c r="V33" s="171"/>
    </row>
    <row r="34" spans="16:22" ht="15.75" x14ac:dyDescent="0.25">
      <c r="P34" s="170"/>
      <c r="Q34" s="182" t="s">
        <v>11</v>
      </c>
      <c r="R34" s="171">
        <f t="shared" ref="R34:U40" si="1">R33+R22</f>
        <v>317</v>
      </c>
      <c r="S34" s="171">
        <f t="shared" si="1"/>
        <v>293</v>
      </c>
      <c r="T34" s="171">
        <f t="shared" si="1"/>
        <v>133</v>
      </c>
      <c r="U34" s="171">
        <f t="shared" si="1"/>
        <v>743</v>
      </c>
      <c r="V34" s="171"/>
    </row>
    <row r="35" spans="16:22" ht="15.75" x14ac:dyDescent="0.25">
      <c r="P35" s="170"/>
      <c r="Q35" s="182" t="s">
        <v>12</v>
      </c>
      <c r="R35" s="171">
        <f t="shared" si="1"/>
        <v>887</v>
      </c>
      <c r="S35" s="171">
        <f t="shared" si="1"/>
        <v>809</v>
      </c>
      <c r="T35" s="171">
        <f t="shared" si="1"/>
        <v>204</v>
      </c>
      <c r="U35" s="171">
        <f t="shared" si="1"/>
        <v>1900</v>
      </c>
      <c r="V35" s="171"/>
    </row>
    <row r="36" spans="16:22" ht="15.75" x14ac:dyDescent="0.25">
      <c r="P36" s="170"/>
      <c r="Q36" s="182" t="s">
        <v>249</v>
      </c>
      <c r="R36" s="171">
        <f t="shared" si="1"/>
        <v>1939</v>
      </c>
      <c r="S36" s="171">
        <f t="shared" si="1"/>
        <v>1691</v>
      </c>
      <c r="T36" s="171">
        <f t="shared" si="1"/>
        <v>255</v>
      </c>
      <c r="U36" s="171">
        <f t="shared" si="1"/>
        <v>3885</v>
      </c>
      <c r="V36" s="171"/>
    </row>
    <row r="37" spans="16:22" ht="15.75" x14ac:dyDescent="0.25">
      <c r="P37" s="170"/>
      <c r="Q37" s="182" t="s">
        <v>302</v>
      </c>
      <c r="R37" s="171">
        <f t="shared" si="1"/>
        <v>2257</v>
      </c>
      <c r="S37" s="171">
        <f t="shared" si="1"/>
        <v>1889</v>
      </c>
      <c r="T37" s="171">
        <f t="shared" si="1"/>
        <v>277</v>
      </c>
      <c r="U37" s="171">
        <f t="shared" si="1"/>
        <v>4423</v>
      </c>
      <c r="V37" s="171"/>
    </row>
    <row r="38" spans="16:22" ht="15.75" x14ac:dyDescent="0.25">
      <c r="P38" s="170"/>
      <c r="Q38" s="182" t="s">
        <v>370</v>
      </c>
      <c r="R38" s="171">
        <f t="shared" si="1"/>
        <v>2328</v>
      </c>
      <c r="S38" s="171">
        <f t="shared" si="1"/>
        <v>1949</v>
      </c>
      <c r="T38" s="171">
        <f t="shared" si="1"/>
        <v>287</v>
      </c>
      <c r="U38" s="171">
        <f t="shared" si="1"/>
        <v>4564</v>
      </c>
      <c r="V38" s="171"/>
    </row>
    <row r="39" spans="16:22" ht="15.75" x14ac:dyDescent="0.25">
      <c r="P39" s="170"/>
      <c r="Q39" s="182" t="s">
        <v>364</v>
      </c>
      <c r="R39" s="171">
        <f t="shared" si="1"/>
        <v>2414</v>
      </c>
      <c r="S39" s="171">
        <f t="shared" si="1"/>
        <v>2043</v>
      </c>
      <c r="T39" s="171">
        <f t="shared" si="1"/>
        <v>293</v>
      </c>
      <c r="U39" s="171">
        <f t="shared" si="1"/>
        <v>4750</v>
      </c>
      <c r="V39" s="171"/>
    </row>
    <row r="40" spans="16:22" ht="15.75" x14ac:dyDescent="0.25">
      <c r="P40" s="170"/>
      <c r="Q40" s="182" t="s">
        <v>368</v>
      </c>
      <c r="R40" s="171">
        <f t="shared" si="1"/>
        <v>2527</v>
      </c>
      <c r="S40" s="171">
        <f t="shared" si="1"/>
        <v>2111</v>
      </c>
      <c r="T40" s="171">
        <f t="shared" si="1"/>
        <v>304</v>
      </c>
      <c r="U40" s="171">
        <f t="shared" si="1"/>
        <v>4942</v>
      </c>
      <c r="V40" s="171"/>
    </row>
    <row r="41" spans="16:22" x14ac:dyDescent="0.25">
      <c r="P41" s="170"/>
      <c r="Q41" s="171"/>
      <c r="R41" s="171"/>
      <c r="S41" s="171"/>
      <c r="T41" s="171"/>
      <c r="U41" s="171"/>
      <c r="V41" s="171"/>
    </row>
    <row r="42" spans="16:22" x14ac:dyDescent="0.25">
      <c r="P42" s="170"/>
      <c r="Q42" s="171"/>
      <c r="R42" s="171"/>
      <c r="S42" s="171"/>
      <c r="T42" s="171"/>
      <c r="U42" s="171"/>
      <c r="V42" s="171"/>
    </row>
    <row r="43" spans="16:22" x14ac:dyDescent="0.25">
      <c r="P43" s="170"/>
      <c r="Q43" s="171"/>
      <c r="R43" s="171"/>
      <c r="S43" s="171"/>
      <c r="T43" s="171"/>
      <c r="U43" s="171"/>
      <c r="V43" s="171"/>
    </row>
  </sheetData>
  <mergeCells count="8">
    <mergeCell ref="R31:T31"/>
    <mergeCell ref="R19:T19"/>
    <mergeCell ref="V2:W4"/>
    <mergeCell ref="B2:I2"/>
    <mergeCell ref="P16:T16"/>
    <mergeCell ref="P2:T2"/>
    <mergeCell ref="P4:P5"/>
    <mergeCell ref="Q4:T4"/>
  </mergeCells>
  <hyperlinks>
    <hyperlink ref="V2:W4" location="'Table of Contents'!A1" display="Go to Table of Contents" xr:uid="{00000000-0004-0000-0400-000000000000}"/>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K31"/>
  <sheetViews>
    <sheetView showGridLines="0" workbookViewId="0">
      <selection activeCell="J2" sqref="J2:K4"/>
    </sheetView>
  </sheetViews>
  <sheetFormatPr defaultRowHeight="15" x14ac:dyDescent="0.25"/>
  <cols>
    <col min="1" max="1" width="1.85546875" customWidth="1"/>
    <col min="2" max="2" width="14.85546875" style="19" customWidth="1"/>
    <col min="3" max="3" width="44.28515625" style="19" customWidth="1"/>
    <col min="4" max="4" width="10.7109375" style="19" customWidth="1"/>
    <col min="5" max="5" width="12.5703125" style="19" customWidth="1"/>
    <col min="6" max="7" width="11.140625" style="19" customWidth="1"/>
    <col min="8" max="8" width="11.7109375" style="19" customWidth="1"/>
    <col min="9" max="9" width="2.7109375" customWidth="1"/>
    <col min="10" max="11" width="6.7109375" customWidth="1"/>
  </cols>
  <sheetData>
    <row r="1" spans="2:11" ht="12" customHeight="1" x14ac:dyDescent="0.25"/>
    <row r="2" spans="2:11" ht="15.75" x14ac:dyDescent="0.25">
      <c r="B2" s="406" t="s">
        <v>505</v>
      </c>
      <c r="C2" s="406"/>
      <c r="D2" s="406"/>
      <c r="E2" s="406"/>
      <c r="F2" s="406"/>
      <c r="G2" s="406"/>
      <c r="H2" s="406"/>
      <c r="J2" s="377" t="s">
        <v>341</v>
      </c>
      <c r="K2" s="377"/>
    </row>
    <row r="3" spans="2:11" x14ac:dyDescent="0.25">
      <c r="B3" s="39"/>
      <c r="C3" s="39"/>
      <c r="D3" s="39"/>
      <c r="E3" s="39"/>
      <c r="F3" s="39"/>
      <c r="G3" s="39"/>
      <c r="H3" s="39"/>
      <c r="J3" s="377"/>
      <c r="K3" s="377"/>
    </row>
    <row r="4" spans="2:11" x14ac:dyDescent="0.25">
      <c r="B4" s="400" t="s">
        <v>47</v>
      </c>
      <c r="C4" s="400" t="s">
        <v>48</v>
      </c>
      <c r="D4" s="401" t="s">
        <v>49</v>
      </c>
      <c r="E4" s="402"/>
      <c r="F4" s="402"/>
      <c r="G4" s="402"/>
      <c r="H4" s="403"/>
      <c r="J4" s="377"/>
      <c r="K4" s="377"/>
    </row>
    <row r="5" spans="2:11" x14ac:dyDescent="0.25">
      <c r="B5" s="400"/>
      <c r="C5" s="400"/>
      <c r="D5" s="292" t="s">
        <v>261</v>
      </c>
      <c r="E5" s="292" t="s">
        <v>262</v>
      </c>
      <c r="F5" s="292" t="s">
        <v>436</v>
      </c>
      <c r="G5" s="292" t="s">
        <v>462</v>
      </c>
      <c r="H5" s="292" t="s">
        <v>20</v>
      </c>
    </row>
    <row r="6" spans="2:11" x14ac:dyDescent="0.25">
      <c r="B6" s="404" t="s">
        <v>50</v>
      </c>
      <c r="C6" s="45" t="s">
        <v>51</v>
      </c>
      <c r="D6" s="86">
        <v>320</v>
      </c>
      <c r="E6" s="86">
        <v>725</v>
      </c>
      <c r="F6" s="86">
        <v>8</v>
      </c>
      <c r="G6" s="86">
        <v>0</v>
      </c>
      <c r="H6" s="86">
        <v>1053</v>
      </c>
    </row>
    <row r="7" spans="2:11" ht="15.75" customHeight="1" x14ac:dyDescent="0.25">
      <c r="B7" s="405"/>
      <c r="C7" s="45" t="s">
        <v>52</v>
      </c>
      <c r="D7" s="86">
        <v>260</v>
      </c>
      <c r="E7" s="86">
        <v>679</v>
      </c>
      <c r="F7" s="86">
        <v>8</v>
      </c>
      <c r="G7" s="86">
        <v>0</v>
      </c>
      <c r="H7" s="86">
        <v>947</v>
      </c>
    </row>
    <row r="8" spans="2:11" ht="14.25" customHeight="1" x14ac:dyDescent="0.25">
      <c r="B8" s="405"/>
      <c r="C8" s="45" t="s">
        <v>53</v>
      </c>
      <c r="D8" s="86">
        <v>462</v>
      </c>
      <c r="E8" s="86">
        <v>281</v>
      </c>
      <c r="F8" s="86">
        <v>62</v>
      </c>
      <c r="G8" s="86">
        <v>3</v>
      </c>
      <c r="H8" s="86">
        <v>808</v>
      </c>
    </row>
    <row r="9" spans="2:11" ht="12.75" customHeight="1" x14ac:dyDescent="0.25">
      <c r="B9" s="405"/>
      <c r="C9" s="45" t="s">
        <v>54</v>
      </c>
      <c r="D9" s="86">
        <v>1042</v>
      </c>
      <c r="E9" s="86">
        <v>979</v>
      </c>
      <c r="F9" s="86">
        <v>228</v>
      </c>
      <c r="G9" s="86">
        <v>0</v>
      </c>
      <c r="H9" s="86">
        <v>2249</v>
      </c>
    </row>
    <row r="10" spans="2:11" x14ac:dyDescent="0.25">
      <c r="B10" s="405"/>
      <c r="C10" s="45" t="s">
        <v>55</v>
      </c>
      <c r="D10" s="86">
        <v>1057</v>
      </c>
      <c r="E10" s="86">
        <v>827</v>
      </c>
      <c r="F10" s="86">
        <v>116</v>
      </c>
      <c r="G10" s="86">
        <v>1</v>
      </c>
      <c r="H10" s="86">
        <v>2001</v>
      </c>
    </row>
    <row r="11" spans="2:11" x14ac:dyDescent="0.25">
      <c r="B11" s="407"/>
      <c r="C11" s="257" t="s">
        <v>13</v>
      </c>
      <c r="D11" s="258">
        <v>3141</v>
      </c>
      <c r="E11" s="258">
        <v>3491</v>
      </c>
      <c r="F11" s="258">
        <v>422</v>
      </c>
      <c r="G11" s="258">
        <v>4</v>
      </c>
      <c r="H11" s="258">
        <v>7058</v>
      </c>
    </row>
    <row r="12" spans="2:11" ht="14.25" customHeight="1" x14ac:dyDescent="0.25">
      <c r="B12" s="404" t="s">
        <v>56</v>
      </c>
      <c r="C12" s="259" t="s">
        <v>400</v>
      </c>
      <c r="D12" s="327">
        <v>177.5</v>
      </c>
      <c r="E12" s="236">
        <v>129.4</v>
      </c>
      <c r="F12" s="236">
        <v>148.1</v>
      </c>
      <c r="G12" s="236">
        <v>160.4</v>
      </c>
      <c r="H12" s="236">
        <v>168.5</v>
      </c>
    </row>
    <row r="13" spans="2:11" x14ac:dyDescent="0.25">
      <c r="B13" s="405"/>
      <c r="C13" s="260" t="s">
        <v>401</v>
      </c>
      <c r="D13" s="328">
        <v>33.799999999999997</v>
      </c>
      <c r="E13" s="86">
        <v>18.3</v>
      </c>
      <c r="F13" s="86">
        <v>18.399999999999999</v>
      </c>
      <c r="G13" s="86">
        <v>42.4</v>
      </c>
      <c r="H13" s="86">
        <v>31.9</v>
      </c>
    </row>
    <row r="14" spans="2:11" ht="17.25" customHeight="1" x14ac:dyDescent="0.25">
      <c r="B14" s="407"/>
      <c r="C14" s="261" t="s">
        <v>57</v>
      </c>
      <c r="D14" s="119">
        <v>659</v>
      </c>
      <c r="E14" s="119">
        <v>662</v>
      </c>
      <c r="F14" s="119">
        <v>563</v>
      </c>
      <c r="G14" s="119">
        <v>632</v>
      </c>
      <c r="H14" s="119">
        <v>653</v>
      </c>
    </row>
    <row r="15" spans="2:11" ht="16.5" customHeight="1" x14ac:dyDescent="0.25">
      <c r="B15" s="404" t="s">
        <v>58</v>
      </c>
      <c r="C15" s="45" t="s">
        <v>59</v>
      </c>
      <c r="D15" s="86">
        <v>5.8</v>
      </c>
      <c r="E15" s="86">
        <v>9.3000000000000007</v>
      </c>
      <c r="F15" s="86">
        <v>8.6</v>
      </c>
      <c r="G15" s="86" t="s">
        <v>388</v>
      </c>
      <c r="H15" s="328">
        <v>6.5</v>
      </c>
    </row>
    <row r="16" spans="2:11" x14ac:dyDescent="0.25">
      <c r="B16" s="405"/>
      <c r="C16" s="261" t="s">
        <v>57</v>
      </c>
      <c r="D16" s="119">
        <v>493</v>
      </c>
      <c r="E16" s="119">
        <v>468</v>
      </c>
      <c r="F16" s="119">
        <v>394</v>
      </c>
      <c r="G16" s="119" t="s">
        <v>388</v>
      </c>
      <c r="H16" s="119">
        <v>472</v>
      </c>
    </row>
    <row r="17" spans="2:8" x14ac:dyDescent="0.25">
      <c r="B17" s="224"/>
    </row>
    <row r="18" spans="2:8" x14ac:dyDescent="0.25">
      <c r="B18" s="166"/>
      <c r="C18" s="183" t="s">
        <v>48</v>
      </c>
      <c r="D18" s="183" t="s">
        <v>85</v>
      </c>
      <c r="E18" s="183" t="s">
        <v>83</v>
      </c>
      <c r="F18" s="183" t="s">
        <v>84</v>
      </c>
      <c r="G18" s="352"/>
      <c r="H18" s="166"/>
    </row>
    <row r="19" spans="2:8" x14ac:dyDescent="0.25">
      <c r="B19" s="166"/>
      <c r="C19" s="184" t="s">
        <v>323</v>
      </c>
      <c r="D19" s="173">
        <f>F6</f>
        <v>8</v>
      </c>
      <c r="E19" s="173">
        <f>D6</f>
        <v>320</v>
      </c>
      <c r="F19" s="173">
        <f>E6</f>
        <v>725</v>
      </c>
      <c r="G19" s="173"/>
      <c r="H19" s="166"/>
    </row>
    <row r="20" spans="2:8" x14ac:dyDescent="0.25">
      <c r="B20" s="166"/>
      <c r="C20" s="184" t="s">
        <v>324</v>
      </c>
      <c r="D20" s="173">
        <f>F7</f>
        <v>8</v>
      </c>
      <c r="E20" s="173">
        <f t="shared" ref="E20:F22" si="0">D7</f>
        <v>260</v>
      </c>
      <c r="F20" s="173">
        <f t="shared" si="0"/>
        <v>679</v>
      </c>
      <c r="G20" s="173"/>
      <c r="H20" s="166"/>
    </row>
    <row r="21" spans="2:8" x14ac:dyDescent="0.25">
      <c r="B21" s="166"/>
      <c r="C21" s="184" t="s">
        <v>325</v>
      </c>
      <c r="D21" s="173">
        <f>F8</f>
        <v>62</v>
      </c>
      <c r="E21" s="173">
        <f t="shared" si="0"/>
        <v>462</v>
      </c>
      <c r="F21" s="173">
        <f t="shared" si="0"/>
        <v>281</v>
      </c>
      <c r="G21" s="173"/>
      <c r="H21" s="166"/>
    </row>
    <row r="22" spans="2:8" x14ac:dyDescent="0.25">
      <c r="B22" s="166"/>
      <c r="C22" s="184" t="s">
        <v>9</v>
      </c>
      <c r="D22" s="173">
        <f>F9</f>
        <v>228</v>
      </c>
      <c r="E22" s="173">
        <f t="shared" si="0"/>
        <v>1042</v>
      </c>
      <c r="F22" s="173">
        <f t="shared" si="0"/>
        <v>979</v>
      </c>
      <c r="G22" s="173"/>
      <c r="H22" s="166"/>
    </row>
    <row r="23" spans="2:8" x14ac:dyDescent="0.25">
      <c r="B23" s="166"/>
      <c r="C23" s="169" t="s">
        <v>20</v>
      </c>
      <c r="D23" s="169">
        <f>SUM(D19:D22)</f>
        <v>306</v>
      </c>
      <c r="E23" s="169">
        <f>SUM(E19:E22)</f>
        <v>2084</v>
      </c>
      <c r="F23" s="169">
        <f>SUM(F19:F22)</f>
        <v>2664</v>
      </c>
      <c r="G23" s="169"/>
      <c r="H23" s="166"/>
    </row>
    <row r="24" spans="2:8" x14ac:dyDescent="0.25">
      <c r="B24" s="166"/>
      <c r="C24" s="166"/>
      <c r="D24" s="166"/>
      <c r="E24" s="166"/>
      <c r="F24" s="166"/>
      <c r="G24" s="166"/>
      <c r="H24" s="166"/>
    </row>
    <row r="25" spans="2:8" x14ac:dyDescent="0.25">
      <c r="B25" s="166"/>
      <c r="C25" s="166"/>
      <c r="D25" s="166"/>
      <c r="E25" s="166"/>
      <c r="F25" s="166"/>
      <c r="G25" s="166"/>
      <c r="H25" s="166"/>
    </row>
    <row r="26" spans="2:8" x14ac:dyDescent="0.25">
      <c r="B26" s="166"/>
      <c r="C26" s="183" t="s">
        <v>48</v>
      </c>
      <c r="D26" s="183" t="s">
        <v>85</v>
      </c>
      <c r="E26" s="183" t="s">
        <v>83</v>
      </c>
      <c r="F26" s="183" t="s">
        <v>84</v>
      </c>
      <c r="G26" s="352"/>
      <c r="H26" s="166"/>
    </row>
    <row r="27" spans="2:8" x14ac:dyDescent="0.25">
      <c r="B27" s="166"/>
      <c r="C27" s="184" t="s">
        <v>323</v>
      </c>
      <c r="D27" s="185">
        <f>D19/D23</f>
        <v>2.6143790849673203E-2</v>
      </c>
      <c r="E27" s="186">
        <f>E19/E23</f>
        <v>0.15355086372360843</v>
      </c>
      <c r="F27" s="185">
        <f>F19/F23</f>
        <v>0.27214714714714716</v>
      </c>
      <c r="G27" s="185"/>
      <c r="H27" s="166"/>
    </row>
    <row r="28" spans="2:8" x14ac:dyDescent="0.25">
      <c r="B28" s="166"/>
      <c r="C28" s="184" t="s">
        <v>324</v>
      </c>
      <c r="D28" s="185">
        <f>D20/D23</f>
        <v>2.6143790849673203E-2</v>
      </c>
      <c r="E28" s="186">
        <f>E20/E23</f>
        <v>0.12476007677543186</v>
      </c>
      <c r="F28" s="185">
        <f>F20/F23</f>
        <v>0.25487987987987987</v>
      </c>
      <c r="G28" s="185"/>
      <c r="H28" s="166"/>
    </row>
    <row r="29" spans="2:8" x14ac:dyDescent="0.25">
      <c r="B29" s="166"/>
      <c r="C29" s="184" t="s">
        <v>325</v>
      </c>
      <c r="D29" s="185">
        <f>D21/D23</f>
        <v>0.20261437908496732</v>
      </c>
      <c r="E29" s="186">
        <f>E21/E23</f>
        <v>0.22168905950095968</v>
      </c>
      <c r="F29" s="185">
        <f>F21/F23</f>
        <v>0.10548048048048048</v>
      </c>
      <c r="G29" s="185"/>
      <c r="H29" s="166"/>
    </row>
    <row r="30" spans="2:8" x14ac:dyDescent="0.25">
      <c r="B30" s="166"/>
      <c r="C30" s="184" t="s">
        <v>9</v>
      </c>
      <c r="D30" s="185">
        <f>D22/D23</f>
        <v>0.74509803921568629</v>
      </c>
      <c r="E30" s="186">
        <f>E22/E23</f>
        <v>0.5</v>
      </c>
      <c r="F30" s="185">
        <f>F22/F23</f>
        <v>0.3674924924924925</v>
      </c>
      <c r="G30" s="185"/>
      <c r="H30" s="166"/>
    </row>
    <row r="31" spans="2:8" x14ac:dyDescent="0.25">
      <c r="B31" s="166"/>
      <c r="C31" s="169"/>
      <c r="D31" s="169"/>
      <c r="E31" s="169"/>
      <c r="F31" s="169"/>
      <c r="G31" s="169"/>
      <c r="H31" s="166"/>
    </row>
  </sheetData>
  <mergeCells count="8">
    <mergeCell ref="J2:K4"/>
    <mergeCell ref="B15:B16"/>
    <mergeCell ref="B2:H2"/>
    <mergeCell ref="B4:B5"/>
    <mergeCell ref="C4:C5"/>
    <mergeCell ref="D4:H4"/>
    <mergeCell ref="B6:B11"/>
    <mergeCell ref="B12:B14"/>
  </mergeCells>
  <hyperlinks>
    <hyperlink ref="J2:K4" location="'Table of Contents'!A1" display="Go to Table of Contents" xr:uid="{00000000-0004-0000-05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111"/>
  <sheetViews>
    <sheetView showGridLines="0" workbookViewId="0">
      <selection activeCell="O2" sqref="O2:P3"/>
    </sheetView>
  </sheetViews>
  <sheetFormatPr defaultRowHeight="15" x14ac:dyDescent="0.25"/>
  <cols>
    <col min="1" max="1" width="2.5703125" customWidth="1"/>
    <col min="2" max="2" width="9.140625" style="91"/>
    <col min="3" max="3" width="56" customWidth="1"/>
    <col min="5" max="6" width="14.42578125" style="108" customWidth="1"/>
    <col min="7" max="7" width="10.42578125" customWidth="1"/>
    <col min="8" max="8" width="13.140625" customWidth="1"/>
    <col min="9" max="10" width="11.5703125" customWidth="1"/>
    <col min="11" max="11" width="13.7109375" bestFit="1" customWidth="1"/>
    <col min="12" max="12" width="11.5703125" customWidth="1"/>
    <col min="13" max="13" width="12.5703125" customWidth="1"/>
    <col min="14" max="14" width="9.28515625" bestFit="1" customWidth="1"/>
    <col min="15" max="16" width="6.5703125" customWidth="1"/>
  </cols>
  <sheetData>
    <row r="1" spans="2:16" ht="12" customHeight="1" x14ac:dyDescent="0.25"/>
    <row r="2" spans="2:16" ht="15" customHeight="1" x14ac:dyDescent="0.25">
      <c r="B2" s="424" t="s">
        <v>430</v>
      </c>
      <c r="C2" s="424"/>
      <c r="D2" s="424"/>
      <c r="E2" s="424"/>
      <c r="F2" s="424"/>
      <c r="G2" s="424"/>
      <c r="H2" s="424"/>
      <c r="I2" s="424"/>
      <c r="J2" s="424"/>
      <c r="K2" s="424"/>
      <c r="L2" s="424"/>
      <c r="M2" s="424"/>
      <c r="N2" s="424"/>
      <c r="O2" s="377" t="s">
        <v>341</v>
      </c>
      <c r="P2" s="377"/>
    </row>
    <row r="3" spans="2:16" ht="23.25" customHeight="1" x14ac:dyDescent="0.25">
      <c r="B3" s="425" t="s">
        <v>88</v>
      </c>
      <c r="C3" s="425"/>
      <c r="D3" s="425"/>
      <c r="E3" s="425"/>
      <c r="F3" s="425"/>
      <c r="G3" s="425"/>
      <c r="H3" s="425"/>
      <c r="I3" s="425"/>
      <c r="J3" s="425"/>
      <c r="K3" s="425"/>
      <c r="L3" s="425"/>
      <c r="M3" s="425"/>
      <c r="N3" s="425"/>
      <c r="O3" s="377"/>
      <c r="P3" s="377"/>
    </row>
    <row r="4" spans="2:16" ht="22.5" customHeight="1" x14ac:dyDescent="0.25">
      <c r="B4" s="421" t="s">
        <v>89</v>
      </c>
      <c r="C4" s="421" t="s">
        <v>90</v>
      </c>
      <c r="D4" s="422" t="s">
        <v>91</v>
      </c>
      <c r="E4" s="422" t="s">
        <v>92</v>
      </c>
      <c r="F4" s="422" t="s">
        <v>93</v>
      </c>
      <c r="G4" s="422" t="s">
        <v>94</v>
      </c>
      <c r="H4" s="418" t="s">
        <v>431</v>
      </c>
      <c r="I4" s="419"/>
      <c r="J4" s="419"/>
      <c r="K4" s="420"/>
      <c r="L4" s="418" t="s">
        <v>432</v>
      </c>
      <c r="M4" s="419"/>
      <c r="N4" s="419"/>
    </row>
    <row r="5" spans="2:16" ht="25.5" x14ac:dyDescent="0.25">
      <c r="B5" s="421"/>
      <c r="C5" s="421"/>
      <c r="D5" s="422"/>
      <c r="E5" s="422"/>
      <c r="F5" s="422"/>
      <c r="G5" s="422"/>
      <c r="H5" s="315" t="s">
        <v>402</v>
      </c>
      <c r="I5" s="17" t="s">
        <v>95</v>
      </c>
      <c r="J5" s="17" t="s">
        <v>435</v>
      </c>
      <c r="K5" s="17" t="s">
        <v>403</v>
      </c>
      <c r="L5" s="17" t="s">
        <v>433</v>
      </c>
      <c r="M5" s="17" t="s">
        <v>95</v>
      </c>
      <c r="N5" s="17" t="s">
        <v>435</v>
      </c>
    </row>
    <row r="6" spans="2:16" x14ac:dyDescent="0.25">
      <c r="B6" s="423" t="s">
        <v>506</v>
      </c>
      <c r="C6" s="423"/>
      <c r="D6" s="423"/>
      <c r="E6" s="423"/>
      <c r="F6" s="423"/>
      <c r="G6" s="423"/>
      <c r="H6" s="423"/>
      <c r="I6" s="423"/>
      <c r="J6" s="423"/>
      <c r="K6" s="423"/>
      <c r="L6" s="423"/>
      <c r="M6" s="423"/>
      <c r="N6" s="423"/>
    </row>
    <row r="7" spans="2:16" x14ac:dyDescent="0.25">
      <c r="B7" s="115">
        <v>1</v>
      </c>
      <c r="C7" s="137" t="s">
        <v>507</v>
      </c>
      <c r="D7" s="115" t="s">
        <v>97</v>
      </c>
      <c r="E7" s="268">
        <v>43741</v>
      </c>
      <c r="F7" s="268">
        <v>44246</v>
      </c>
      <c r="G7" s="139" t="s">
        <v>83</v>
      </c>
      <c r="H7" s="239"/>
      <c r="I7" s="239"/>
      <c r="J7" s="239"/>
      <c r="K7" s="239"/>
      <c r="L7" s="140"/>
      <c r="M7" s="140"/>
      <c r="N7" s="140"/>
    </row>
    <row r="8" spans="2:16" x14ac:dyDescent="0.25">
      <c r="B8" s="115">
        <v>2</v>
      </c>
      <c r="C8" s="137" t="s">
        <v>508</v>
      </c>
      <c r="D8" s="115" t="s">
        <v>97</v>
      </c>
      <c r="E8" s="268">
        <v>43880</v>
      </c>
      <c r="F8" s="268">
        <v>44525</v>
      </c>
      <c r="G8" s="139" t="s">
        <v>83</v>
      </c>
      <c r="H8" s="239">
        <v>55.79</v>
      </c>
      <c r="I8" s="239">
        <v>5.23</v>
      </c>
      <c r="J8" s="239">
        <v>7.46</v>
      </c>
      <c r="K8" s="239">
        <v>6.82</v>
      </c>
      <c r="L8" s="239">
        <v>12.22</v>
      </c>
      <c r="M8" s="335">
        <v>130.31</v>
      </c>
      <c r="N8" s="335">
        <v>91.37</v>
      </c>
    </row>
    <row r="9" spans="2:16" x14ac:dyDescent="0.25">
      <c r="B9" s="115">
        <v>3</v>
      </c>
      <c r="C9" s="137" t="s">
        <v>509</v>
      </c>
      <c r="D9" s="138" t="s">
        <v>96</v>
      </c>
      <c r="E9" s="268">
        <v>44592</v>
      </c>
      <c r="F9" s="268">
        <v>44944</v>
      </c>
      <c r="G9" s="139" t="s">
        <v>84</v>
      </c>
      <c r="H9" s="239">
        <v>323.77999999999997</v>
      </c>
      <c r="I9" s="239">
        <v>22.63</v>
      </c>
      <c r="J9" s="239">
        <v>29.77</v>
      </c>
      <c r="K9" s="239">
        <v>30.44</v>
      </c>
      <c r="L9" s="140">
        <v>9.4</v>
      </c>
      <c r="M9" s="140">
        <v>134.51</v>
      </c>
      <c r="N9" s="140">
        <v>102.24</v>
      </c>
    </row>
    <row r="10" spans="2:16" x14ac:dyDescent="0.25">
      <c r="B10" s="115">
        <v>4</v>
      </c>
      <c r="C10" s="137" t="s">
        <v>510</v>
      </c>
      <c r="D10" s="138" t="s">
        <v>97</v>
      </c>
      <c r="E10" s="268">
        <v>44292</v>
      </c>
      <c r="F10" s="268">
        <v>44967</v>
      </c>
      <c r="G10" s="139" t="s">
        <v>83</v>
      </c>
      <c r="H10" s="239">
        <v>7816.32</v>
      </c>
      <c r="I10" s="239">
        <v>3632.81</v>
      </c>
      <c r="J10" s="239">
        <v>5187.68</v>
      </c>
      <c r="K10" s="239">
        <v>3588.16</v>
      </c>
      <c r="L10" s="140">
        <v>45.91</v>
      </c>
      <c r="M10" s="140">
        <v>98.77</v>
      </c>
      <c r="N10" s="140">
        <v>69.17</v>
      </c>
    </row>
    <row r="11" spans="2:16" x14ac:dyDescent="0.25">
      <c r="B11" s="115">
        <v>5</v>
      </c>
      <c r="C11" s="137" t="s">
        <v>511</v>
      </c>
      <c r="D11" s="138" t="s">
        <v>97</v>
      </c>
      <c r="E11" s="268">
        <v>44670</v>
      </c>
      <c r="F11" s="268">
        <v>45037</v>
      </c>
      <c r="G11" s="139" t="s">
        <v>84</v>
      </c>
      <c r="H11" s="289">
        <v>82.38</v>
      </c>
      <c r="I11" s="289">
        <v>21.15</v>
      </c>
      <c r="J11" s="289">
        <v>26.79</v>
      </c>
      <c r="K11" s="289">
        <v>22.98</v>
      </c>
      <c r="L11" s="289">
        <v>27.9</v>
      </c>
      <c r="M11" s="289">
        <v>108.67</v>
      </c>
      <c r="N11" s="140">
        <v>85.81</v>
      </c>
    </row>
    <row r="12" spans="2:16" x14ac:dyDescent="0.25">
      <c r="B12" s="115">
        <v>6</v>
      </c>
      <c r="C12" s="137" t="s">
        <v>512</v>
      </c>
      <c r="D12" s="138" t="s">
        <v>96</v>
      </c>
      <c r="E12" s="268">
        <v>44743</v>
      </c>
      <c r="F12" s="268">
        <v>45104</v>
      </c>
      <c r="G12" s="139" t="s">
        <v>85</v>
      </c>
      <c r="H12" s="239">
        <v>16.079999999999998</v>
      </c>
      <c r="I12" s="239">
        <v>4.3899999999999997</v>
      </c>
      <c r="J12" s="239">
        <v>6.28</v>
      </c>
      <c r="K12" s="239">
        <v>10.23</v>
      </c>
      <c r="L12" s="140">
        <v>63.63</v>
      </c>
      <c r="M12" s="140">
        <v>232.9</v>
      </c>
      <c r="N12" s="140">
        <v>163.03</v>
      </c>
    </row>
    <row r="13" spans="2:16" x14ac:dyDescent="0.25">
      <c r="B13" s="115">
        <v>7</v>
      </c>
      <c r="C13" s="137" t="s">
        <v>513</v>
      </c>
      <c r="D13" s="138" t="s">
        <v>97</v>
      </c>
      <c r="E13" s="268">
        <v>43907</v>
      </c>
      <c r="F13" s="268">
        <v>45107</v>
      </c>
      <c r="G13" s="139" t="s">
        <v>84</v>
      </c>
      <c r="H13" s="239">
        <v>10.83</v>
      </c>
      <c r="I13" s="239">
        <v>2.13</v>
      </c>
      <c r="J13" s="239">
        <v>3.35</v>
      </c>
      <c r="K13" s="239">
        <v>3.05</v>
      </c>
      <c r="L13" s="140">
        <v>28.17</v>
      </c>
      <c r="M13" s="140">
        <v>143.35</v>
      </c>
      <c r="N13" s="140">
        <v>91.09</v>
      </c>
    </row>
    <row r="14" spans="2:16" x14ac:dyDescent="0.25">
      <c r="B14" s="423" t="s">
        <v>514</v>
      </c>
      <c r="C14" s="423"/>
      <c r="D14" s="423"/>
      <c r="E14" s="423"/>
      <c r="F14" s="423"/>
      <c r="G14" s="423"/>
      <c r="H14" s="423"/>
      <c r="I14" s="423"/>
      <c r="J14" s="423"/>
      <c r="K14" s="423"/>
      <c r="L14" s="423"/>
      <c r="M14" s="423"/>
      <c r="N14" s="423"/>
    </row>
    <row r="15" spans="2:16" x14ac:dyDescent="0.25">
      <c r="B15" s="141">
        <v>1</v>
      </c>
      <c r="C15" s="137" t="s">
        <v>515</v>
      </c>
      <c r="D15" s="138" t="s">
        <v>97</v>
      </c>
      <c r="E15" s="268">
        <v>44714</v>
      </c>
      <c r="F15" s="268">
        <v>45111</v>
      </c>
      <c r="G15" s="139" t="s">
        <v>84</v>
      </c>
      <c r="H15" s="239">
        <v>79.14</v>
      </c>
      <c r="I15" s="239">
        <v>0.68</v>
      </c>
      <c r="J15" s="239">
        <v>0.71</v>
      </c>
      <c r="K15" s="239">
        <v>1.05</v>
      </c>
      <c r="L15" s="140">
        <v>1.33</v>
      </c>
      <c r="M15" s="140">
        <v>154.22999999999999</v>
      </c>
      <c r="N15" s="140">
        <v>147.33000000000001</v>
      </c>
    </row>
    <row r="16" spans="2:16" x14ac:dyDescent="0.25">
      <c r="B16" s="141">
        <v>2</v>
      </c>
      <c r="C16" s="137" t="s">
        <v>516</v>
      </c>
      <c r="D16" s="138" t="s">
        <v>97</v>
      </c>
      <c r="E16" s="268">
        <v>43521</v>
      </c>
      <c r="F16" s="268">
        <v>45112</v>
      </c>
      <c r="G16" s="139" t="s">
        <v>83</v>
      </c>
      <c r="H16" s="239">
        <v>4143.8100000000004</v>
      </c>
      <c r="I16" s="239">
        <v>220.9</v>
      </c>
      <c r="J16" s="239">
        <v>394.12</v>
      </c>
      <c r="K16" s="239">
        <v>400</v>
      </c>
      <c r="L16" s="140">
        <v>9.65</v>
      </c>
      <c r="M16" s="140">
        <v>181.08</v>
      </c>
      <c r="N16" s="140">
        <v>101.49</v>
      </c>
    </row>
    <row r="17" spans="2:14" x14ac:dyDescent="0.25">
      <c r="B17" s="141">
        <v>3</v>
      </c>
      <c r="C17" s="137" t="s">
        <v>517</v>
      </c>
      <c r="D17" s="138" t="s">
        <v>96</v>
      </c>
      <c r="E17" s="268">
        <v>43956</v>
      </c>
      <c r="F17" s="268">
        <v>45112</v>
      </c>
      <c r="G17" s="139" t="s">
        <v>84</v>
      </c>
      <c r="H17" s="239">
        <v>10.24</v>
      </c>
      <c r="I17" s="239">
        <v>3.75</v>
      </c>
      <c r="J17" s="239">
        <v>4.45</v>
      </c>
      <c r="K17" s="239">
        <v>3.88</v>
      </c>
      <c r="L17" s="140">
        <v>37.94</v>
      </c>
      <c r="M17" s="140">
        <v>103.62</v>
      </c>
      <c r="N17" s="140">
        <v>87.18</v>
      </c>
    </row>
    <row r="18" spans="2:14" x14ac:dyDescent="0.25">
      <c r="B18" s="141">
        <v>4</v>
      </c>
      <c r="C18" s="137" t="s">
        <v>518</v>
      </c>
      <c r="D18" s="138" t="s">
        <v>97</v>
      </c>
      <c r="E18" s="268">
        <v>43642</v>
      </c>
      <c r="F18" s="268">
        <v>45113</v>
      </c>
      <c r="G18" s="139" t="s">
        <v>84</v>
      </c>
      <c r="H18" s="239">
        <v>15.21</v>
      </c>
      <c r="I18" s="239">
        <v>5.26</v>
      </c>
      <c r="J18" s="239">
        <v>7.16</v>
      </c>
      <c r="K18" s="239">
        <v>11.05</v>
      </c>
      <c r="L18" s="140">
        <v>72.63</v>
      </c>
      <c r="M18" s="140">
        <v>209.95</v>
      </c>
      <c r="N18" s="140">
        <v>154.28</v>
      </c>
    </row>
    <row r="19" spans="2:14" x14ac:dyDescent="0.25">
      <c r="B19" s="141">
        <v>5</v>
      </c>
      <c r="C19" s="137" t="s">
        <v>519</v>
      </c>
      <c r="D19" s="138" t="s">
        <v>96</v>
      </c>
      <c r="E19" s="268">
        <v>44628</v>
      </c>
      <c r="F19" s="268">
        <v>45114</v>
      </c>
      <c r="G19" s="139" t="s">
        <v>84</v>
      </c>
      <c r="H19" s="239">
        <v>24.37</v>
      </c>
      <c r="I19" s="239">
        <v>4.0199999999999996</v>
      </c>
      <c r="J19" s="239">
        <v>4.9800000000000004</v>
      </c>
      <c r="K19" s="239">
        <v>3.68</v>
      </c>
      <c r="L19" s="140">
        <v>15.1</v>
      </c>
      <c r="M19" s="140">
        <v>91.54</v>
      </c>
      <c r="N19" s="140">
        <v>73.92</v>
      </c>
    </row>
    <row r="20" spans="2:14" x14ac:dyDescent="0.25">
      <c r="B20" s="141">
        <v>6</v>
      </c>
      <c r="C20" s="137" t="s">
        <v>520</v>
      </c>
      <c r="D20" s="138" t="s">
        <v>96</v>
      </c>
      <c r="E20" s="268">
        <v>43651</v>
      </c>
      <c r="F20" s="268">
        <v>45117</v>
      </c>
      <c r="G20" s="139" t="s">
        <v>83</v>
      </c>
      <c r="H20" s="239">
        <v>68.66</v>
      </c>
      <c r="I20" s="239">
        <v>40.549999999999997</v>
      </c>
      <c r="J20" s="239">
        <v>57.35</v>
      </c>
      <c r="K20" s="239">
        <v>21.02</v>
      </c>
      <c r="L20" s="140">
        <v>30.62</v>
      </c>
      <c r="M20" s="140">
        <v>51.85</v>
      </c>
      <c r="N20" s="140">
        <v>36.659999999999997</v>
      </c>
    </row>
    <row r="21" spans="2:14" x14ac:dyDescent="0.25">
      <c r="B21" s="141">
        <v>7</v>
      </c>
      <c r="C21" s="137" t="s">
        <v>521</v>
      </c>
      <c r="D21" s="138" t="s">
        <v>96</v>
      </c>
      <c r="E21" s="268">
        <v>43839</v>
      </c>
      <c r="F21" s="268">
        <v>45117</v>
      </c>
      <c r="G21" s="139" t="s">
        <v>83</v>
      </c>
      <c r="H21" s="239">
        <v>17.88</v>
      </c>
      <c r="I21" s="239">
        <v>15.16</v>
      </c>
      <c r="J21" s="239">
        <v>20.77</v>
      </c>
      <c r="K21" s="239">
        <v>17.18</v>
      </c>
      <c r="L21" s="140">
        <v>96.07</v>
      </c>
      <c r="M21" s="140">
        <v>113.34</v>
      </c>
      <c r="N21" s="140">
        <v>82.72</v>
      </c>
    </row>
    <row r="22" spans="2:14" x14ac:dyDescent="0.25">
      <c r="B22" s="141">
        <v>8</v>
      </c>
      <c r="C22" s="137" t="s">
        <v>522</v>
      </c>
      <c r="D22" s="138" t="s">
        <v>96</v>
      </c>
      <c r="E22" s="268">
        <v>44609</v>
      </c>
      <c r="F22" s="268">
        <v>45117</v>
      </c>
      <c r="G22" s="139" t="s">
        <v>84</v>
      </c>
      <c r="H22" s="239">
        <v>0.19</v>
      </c>
      <c r="I22" s="239">
        <v>0.18</v>
      </c>
      <c r="J22" s="239">
        <v>0.36</v>
      </c>
      <c r="K22" s="239">
        <v>0.12</v>
      </c>
      <c r="L22" s="140">
        <v>65.63</v>
      </c>
      <c r="M22" s="140">
        <v>68.489999999999995</v>
      </c>
      <c r="N22" s="140">
        <v>34.340000000000003</v>
      </c>
    </row>
    <row r="23" spans="2:14" x14ac:dyDescent="0.25">
      <c r="B23" s="141">
        <v>9</v>
      </c>
      <c r="C23" s="137" t="s">
        <v>523</v>
      </c>
      <c r="D23" s="138" t="s">
        <v>97</v>
      </c>
      <c r="E23" s="268">
        <v>44148</v>
      </c>
      <c r="F23" s="268">
        <v>45119</v>
      </c>
      <c r="G23" s="139" t="s">
        <v>84</v>
      </c>
      <c r="H23" s="239">
        <v>227.68</v>
      </c>
      <c r="I23" s="239">
        <v>99.31</v>
      </c>
      <c r="J23" s="239">
        <v>134.69</v>
      </c>
      <c r="K23" s="239">
        <v>79.44</v>
      </c>
      <c r="L23" s="140">
        <v>34.89</v>
      </c>
      <c r="M23" s="140">
        <v>80</v>
      </c>
      <c r="N23" s="140">
        <v>58.98</v>
      </c>
    </row>
    <row r="24" spans="2:14" x14ac:dyDescent="0.25">
      <c r="B24" s="141">
        <v>10</v>
      </c>
      <c r="C24" s="137" t="s">
        <v>524</v>
      </c>
      <c r="D24" s="138" t="s">
        <v>97</v>
      </c>
      <c r="E24" s="268">
        <v>44635</v>
      </c>
      <c r="F24" s="268">
        <v>45119</v>
      </c>
      <c r="G24" s="139" t="s">
        <v>83</v>
      </c>
      <c r="H24" s="239">
        <v>111.08</v>
      </c>
      <c r="I24" s="239">
        <v>38.67</v>
      </c>
      <c r="J24" s="239">
        <v>52.88</v>
      </c>
      <c r="K24" s="239">
        <v>25.11</v>
      </c>
      <c r="L24" s="140">
        <v>22.6</v>
      </c>
      <c r="M24" s="140">
        <v>64.930000000000007</v>
      </c>
      <c r="N24" s="140">
        <v>47.48</v>
      </c>
    </row>
    <row r="25" spans="2:14" x14ac:dyDescent="0.25">
      <c r="B25" s="141">
        <v>11</v>
      </c>
      <c r="C25" s="137" t="s">
        <v>525</v>
      </c>
      <c r="D25" s="138" t="s">
        <v>97</v>
      </c>
      <c r="E25" s="268">
        <v>44757</v>
      </c>
      <c r="F25" s="268">
        <v>45119</v>
      </c>
      <c r="G25" s="139" t="s">
        <v>83</v>
      </c>
      <c r="H25" s="239">
        <v>1.24</v>
      </c>
      <c r="I25" s="239">
        <v>0.02</v>
      </c>
      <c r="J25" s="239">
        <v>0.02</v>
      </c>
      <c r="K25" s="239">
        <v>0.96</v>
      </c>
      <c r="L25" s="239">
        <v>77.489999999999995</v>
      </c>
      <c r="M25" s="239">
        <v>5151.88</v>
      </c>
      <c r="N25" s="239">
        <v>5151.88</v>
      </c>
    </row>
    <row r="26" spans="2:14" x14ac:dyDescent="0.25">
      <c r="B26" s="141">
        <v>12</v>
      </c>
      <c r="C26" s="137" t="s">
        <v>526</v>
      </c>
      <c r="D26" s="139" t="s">
        <v>96</v>
      </c>
      <c r="E26" s="268">
        <v>44167</v>
      </c>
      <c r="F26" s="268">
        <v>45120</v>
      </c>
      <c r="G26" s="139" t="s">
        <v>83</v>
      </c>
      <c r="H26" s="239">
        <v>145.93</v>
      </c>
      <c r="I26" s="239">
        <v>4.3</v>
      </c>
      <c r="J26" s="239">
        <v>6.18</v>
      </c>
      <c r="K26" s="239">
        <v>7.85</v>
      </c>
      <c r="L26" s="140">
        <v>5.38</v>
      </c>
      <c r="M26" s="140">
        <v>182.29</v>
      </c>
      <c r="N26" s="140">
        <v>126.99</v>
      </c>
    </row>
    <row r="27" spans="2:14" x14ac:dyDescent="0.25">
      <c r="B27" s="141">
        <v>13</v>
      </c>
      <c r="C27" s="137" t="s">
        <v>527</v>
      </c>
      <c r="D27" s="139" t="s">
        <v>96</v>
      </c>
      <c r="E27" s="268">
        <v>44634</v>
      </c>
      <c r="F27" s="268">
        <v>45121</v>
      </c>
      <c r="G27" s="139" t="s">
        <v>83</v>
      </c>
      <c r="H27" s="239">
        <v>2.13</v>
      </c>
      <c r="I27" s="239">
        <v>1.52</v>
      </c>
      <c r="J27" s="239">
        <v>1.52</v>
      </c>
      <c r="K27" s="239">
        <v>2.13</v>
      </c>
      <c r="L27" s="239">
        <v>100</v>
      </c>
      <c r="M27" s="239">
        <v>140</v>
      </c>
      <c r="N27" s="239">
        <v>139.97999999999999</v>
      </c>
    </row>
    <row r="28" spans="2:14" x14ac:dyDescent="0.25">
      <c r="B28" s="141">
        <v>14</v>
      </c>
      <c r="C28" s="137" t="s">
        <v>528</v>
      </c>
      <c r="D28" s="139" t="s">
        <v>97</v>
      </c>
      <c r="E28" s="268">
        <v>44677</v>
      </c>
      <c r="F28" s="268">
        <v>45124</v>
      </c>
      <c r="G28" s="139" t="s">
        <v>83</v>
      </c>
      <c r="H28" s="239">
        <v>246.83</v>
      </c>
      <c r="I28" s="239">
        <v>16.8</v>
      </c>
      <c r="J28" s="239">
        <v>25.25</v>
      </c>
      <c r="K28" s="239">
        <v>28.49</v>
      </c>
      <c r="L28" s="140">
        <v>11.54</v>
      </c>
      <c r="M28" s="140">
        <v>169.6</v>
      </c>
      <c r="N28" s="140">
        <v>112.81</v>
      </c>
    </row>
    <row r="29" spans="2:14" x14ac:dyDescent="0.25">
      <c r="B29" s="141">
        <v>15</v>
      </c>
      <c r="C29" s="137" t="s">
        <v>529</v>
      </c>
      <c r="D29" s="139" t="s">
        <v>96</v>
      </c>
      <c r="E29" s="268">
        <v>44225</v>
      </c>
      <c r="F29" s="268">
        <v>45125</v>
      </c>
      <c r="G29" s="139" t="s">
        <v>84</v>
      </c>
      <c r="H29" s="239">
        <v>42.85</v>
      </c>
      <c r="I29" s="239">
        <v>5.47</v>
      </c>
      <c r="J29" s="239">
        <v>6.79</v>
      </c>
      <c r="K29" s="239">
        <v>5.05</v>
      </c>
      <c r="L29" s="140">
        <v>11.79</v>
      </c>
      <c r="M29" s="140">
        <v>92.46</v>
      </c>
      <c r="N29" s="140">
        <v>74.39</v>
      </c>
    </row>
    <row r="30" spans="2:14" x14ac:dyDescent="0.25">
      <c r="B30" s="141">
        <v>16</v>
      </c>
      <c r="C30" s="137" t="s">
        <v>530</v>
      </c>
      <c r="D30" s="139" t="s">
        <v>97</v>
      </c>
      <c r="E30" s="268">
        <v>44054</v>
      </c>
      <c r="F30" s="268">
        <v>45126</v>
      </c>
      <c r="G30" s="139" t="s">
        <v>84</v>
      </c>
      <c r="H30" s="239">
        <v>459.43</v>
      </c>
      <c r="I30" s="239">
        <v>178.25</v>
      </c>
      <c r="J30" s="239">
        <v>35.06</v>
      </c>
      <c r="K30" s="239">
        <v>303.08</v>
      </c>
      <c r="L30" s="140">
        <v>65.97</v>
      </c>
      <c r="M30" s="140">
        <v>170.03</v>
      </c>
      <c r="N30" s="140">
        <v>864.47</v>
      </c>
    </row>
    <row r="31" spans="2:14" x14ac:dyDescent="0.25">
      <c r="B31" s="141">
        <v>17</v>
      </c>
      <c r="C31" s="137" t="s">
        <v>531</v>
      </c>
      <c r="D31" s="139" t="s">
        <v>97</v>
      </c>
      <c r="E31" s="268">
        <v>44133</v>
      </c>
      <c r="F31" s="268">
        <v>45126</v>
      </c>
      <c r="G31" s="139" t="s">
        <v>83</v>
      </c>
      <c r="H31" s="239">
        <v>781.03</v>
      </c>
      <c r="I31" s="239">
        <v>151</v>
      </c>
      <c r="J31" s="239">
        <v>224.93</v>
      </c>
      <c r="K31" s="239">
        <v>578.86</v>
      </c>
      <c r="L31" s="140">
        <v>74.12</v>
      </c>
      <c r="M31" s="140">
        <v>383.34</v>
      </c>
      <c r="N31" s="140">
        <v>257.35000000000002</v>
      </c>
    </row>
    <row r="32" spans="2:14" x14ac:dyDescent="0.25">
      <c r="B32" s="141">
        <v>18</v>
      </c>
      <c r="C32" s="137" t="s">
        <v>532</v>
      </c>
      <c r="D32" s="139" t="s">
        <v>96</v>
      </c>
      <c r="E32" s="268">
        <v>44411</v>
      </c>
      <c r="F32" s="268">
        <v>45127</v>
      </c>
      <c r="G32" s="139" t="s">
        <v>84</v>
      </c>
      <c r="H32" s="239">
        <v>21.32</v>
      </c>
      <c r="I32" s="239">
        <v>0</v>
      </c>
      <c r="J32" s="239">
        <v>0</v>
      </c>
      <c r="K32" s="239">
        <v>1.56</v>
      </c>
      <c r="L32" s="140">
        <v>7.32</v>
      </c>
      <c r="M32" s="140" t="s">
        <v>388</v>
      </c>
      <c r="N32" s="140" t="s">
        <v>388</v>
      </c>
    </row>
    <row r="33" spans="2:14" x14ac:dyDescent="0.25">
      <c r="B33" s="141">
        <v>19</v>
      </c>
      <c r="C33" s="137" t="s">
        <v>533</v>
      </c>
      <c r="D33" s="139" t="s">
        <v>97</v>
      </c>
      <c r="E33" s="268">
        <v>44656</v>
      </c>
      <c r="F33" s="268">
        <v>45127</v>
      </c>
      <c r="G33" s="139" t="s">
        <v>83</v>
      </c>
      <c r="H33" s="239">
        <v>408.74</v>
      </c>
      <c r="I33" s="239">
        <v>58.55</v>
      </c>
      <c r="J33" s="239">
        <v>97.1</v>
      </c>
      <c r="K33" s="239">
        <v>56.81</v>
      </c>
      <c r="L33" s="140">
        <v>13.9</v>
      </c>
      <c r="M33" s="140">
        <v>97.03</v>
      </c>
      <c r="N33" s="140">
        <v>58.51</v>
      </c>
    </row>
    <row r="34" spans="2:14" x14ac:dyDescent="0.25">
      <c r="B34" s="141">
        <v>20</v>
      </c>
      <c r="C34" s="137" t="s">
        <v>534</v>
      </c>
      <c r="D34" s="139" t="s">
        <v>97</v>
      </c>
      <c r="E34" s="268">
        <v>43342</v>
      </c>
      <c r="F34" s="268">
        <v>45128</v>
      </c>
      <c r="G34" s="139" t="s">
        <v>84</v>
      </c>
      <c r="H34" s="411">
        <v>6642.39</v>
      </c>
      <c r="I34" s="411">
        <v>735</v>
      </c>
      <c r="J34" s="411">
        <v>1742</v>
      </c>
      <c r="K34" s="411">
        <v>1603.54</v>
      </c>
      <c r="L34" s="408">
        <v>24.14</v>
      </c>
      <c r="M34" s="408">
        <v>218.17</v>
      </c>
      <c r="N34" s="408">
        <v>92.05</v>
      </c>
    </row>
    <row r="35" spans="2:14" x14ac:dyDescent="0.25">
      <c r="B35" s="141">
        <v>21</v>
      </c>
      <c r="C35" s="137" t="s">
        <v>535</v>
      </c>
      <c r="D35" s="139" t="s">
        <v>97</v>
      </c>
      <c r="E35" s="268">
        <v>43454</v>
      </c>
      <c r="F35" s="268">
        <v>45128</v>
      </c>
      <c r="G35" s="139" t="s">
        <v>84</v>
      </c>
      <c r="H35" s="411"/>
      <c r="I35" s="411"/>
      <c r="J35" s="411"/>
      <c r="K35" s="409"/>
      <c r="L35" s="409"/>
      <c r="M35" s="409"/>
      <c r="N35" s="409"/>
    </row>
    <row r="36" spans="2:14" x14ac:dyDescent="0.25">
      <c r="B36" s="141">
        <v>22</v>
      </c>
      <c r="C36" s="137" t="s">
        <v>536</v>
      </c>
      <c r="D36" s="139" t="s">
        <v>97</v>
      </c>
      <c r="E36" s="268">
        <v>43501</v>
      </c>
      <c r="F36" s="268">
        <v>45128</v>
      </c>
      <c r="G36" s="139" t="s">
        <v>84</v>
      </c>
      <c r="H36" s="411"/>
      <c r="I36" s="411"/>
      <c r="J36" s="411"/>
      <c r="K36" s="409"/>
      <c r="L36" s="409"/>
      <c r="M36" s="409"/>
      <c r="N36" s="409"/>
    </row>
    <row r="37" spans="2:14" x14ac:dyDescent="0.25">
      <c r="B37" s="141">
        <v>23</v>
      </c>
      <c r="C37" s="137" t="s">
        <v>537</v>
      </c>
      <c r="D37" s="139" t="s">
        <v>97</v>
      </c>
      <c r="E37" s="268">
        <v>44235</v>
      </c>
      <c r="F37" s="268">
        <v>45128</v>
      </c>
      <c r="G37" s="139" t="s">
        <v>85</v>
      </c>
      <c r="H37" s="411"/>
      <c r="I37" s="411"/>
      <c r="J37" s="411"/>
      <c r="K37" s="409"/>
      <c r="L37" s="409"/>
      <c r="M37" s="409"/>
      <c r="N37" s="409"/>
    </row>
    <row r="38" spans="2:14" x14ac:dyDescent="0.25">
      <c r="B38" s="141">
        <v>24</v>
      </c>
      <c r="C38" s="137" t="s">
        <v>538</v>
      </c>
      <c r="D38" s="139" t="s">
        <v>97</v>
      </c>
      <c r="E38" s="268">
        <v>44235</v>
      </c>
      <c r="F38" s="268">
        <v>45128</v>
      </c>
      <c r="G38" s="139" t="s">
        <v>85</v>
      </c>
      <c r="H38" s="411"/>
      <c r="I38" s="411"/>
      <c r="J38" s="411"/>
      <c r="K38" s="409"/>
      <c r="L38" s="409"/>
      <c r="M38" s="409"/>
      <c r="N38" s="409"/>
    </row>
    <row r="39" spans="2:14" x14ac:dyDescent="0.25">
      <c r="B39" s="141">
        <v>25</v>
      </c>
      <c r="C39" s="137" t="s">
        <v>539</v>
      </c>
      <c r="D39" s="139" t="s">
        <v>97</v>
      </c>
      <c r="E39" s="268">
        <v>43733</v>
      </c>
      <c r="F39" s="268">
        <v>45128</v>
      </c>
      <c r="G39" s="139" t="s">
        <v>84</v>
      </c>
      <c r="H39" s="239">
        <v>164</v>
      </c>
      <c r="I39" s="239">
        <v>39.24</v>
      </c>
      <c r="J39" s="239">
        <v>60.82</v>
      </c>
      <c r="K39" s="239">
        <v>115.2</v>
      </c>
      <c r="L39" s="140">
        <v>70.239999999999995</v>
      </c>
      <c r="M39" s="140">
        <v>293.58</v>
      </c>
      <c r="N39" s="140">
        <v>189.42</v>
      </c>
    </row>
    <row r="40" spans="2:14" x14ac:dyDescent="0.25">
      <c r="B40" s="141">
        <v>26</v>
      </c>
      <c r="C40" s="137" t="s">
        <v>540</v>
      </c>
      <c r="D40" s="139" t="s">
        <v>96</v>
      </c>
      <c r="E40" s="268">
        <v>44750</v>
      </c>
      <c r="F40" s="268">
        <v>45128</v>
      </c>
      <c r="G40" s="139" t="s">
        <v>84</v>
      </c>
      <c r="H40" s="239">
        <v>11.85</v>
      </c>
      <c r="I40" s="239">
        <v>0.41</v>
      </c>
      <c r="J40" s="239">
        <v>0.78</v>
      </c>
      <c r="K40" s="239">
        <v>0.33</v>
      </c>
      <c r="L40" s="140">
        <v>2.81</v>
      </c>
      <c r="M40" s="140">
        <v>81.99</v>
      </c>
      <c r="N40" s="140">
        <v>42.58</v>
      </c>
    </row>
    <row r="41" spans="2:14" x14ac:dyDescent="0.25">
      <c r="B41" s="141">
        <v>27</v>
      </c>
      <c r="C41" s="137" t="s">
        <v>541</v>
      </c>
      <c r="D41" s="139" t="s">
        <v>97</v>
      </c>
      <c r="E41" s="268">
        <v>44482</v>
      </c>
      <c r="F41" s="268">
        <v>45132</v>
      </c>
      <c r="G41" s="139" t="s">
        <v>83</v>
      </c>
      <c r="H41" s="239">
        <v>2.25</v>
      </c>
      <c r="I41" s="239">
        <v>0.01</v>
      </c>
      <c r="J41" s="239">
        <v>0.21</v>
      </c>
      <c r="K41" s="239">
        <v>7.0000000000000007E-2</v>
      </c>
      <c r="L41" s="140">
        <v>3.11</v>
      </c>
      <c r="M41" s="140">
        <v>791.16</v>
      </c>
      <c r="N41" s="140">
        <v>32.58</v>
      </c>
    </row>
    <row r="42" spans="2:14" x14ac:dyDescent="0.25">
      <c r="B42" s="141">
        <v>28</v>
      </c>
      <c r="C42" s="137" t="s">
        <v>542</v>
      </c>
      <c r="D42" s="139" t="s">
        <v>97</v>
      </c>
      <c r="E42" s="268">
        <v>44473</v>
      </c>
      <c r="F42" s="268">
        <v>45133</v>
      </c>
      <c r="G42" s="139" t="s">
        <v>83</v>
      </c>
      <c r="H42" s="239">
        <v>0.78</v>
      </c>
      <c r="I42" s="239">
        <v>0.06</v>
      </c>
      <c r="J42" s="239">
        <v>0.06</v>
      </c>
      <c r="K42" s="239">
        <v>0.06</v>
      </c>
      <c r="L42" s="140">
        <v>7.67</v>
      </c>
      <c r="M42" s="140">
        <v>105.04</v>
      </c>
      <c r="N42" s="140">
        <v>98.12</v>
      </c>
    </row>
    <row r="43" spans="2:14" x14ac:dyDescent="0.25">
      <c r="B43" s="141">
        <v>29</v>
      </c>
      <c r="C43" s="137" t="s">
        <v>543</v>
      </c>
      <c r="D43" s="139" t="s">
        <v>97</v>
      </c>
      <c r="E43" s="268">
        <v>43864</v>
      </c>
      <c r="F43" s="268">
        <v>45134</v>
      </c>
      <c r="G43" s="139" t="s">
        <v>83</v>
      </c>
      <c r="H43" s="239">
        <v>249.74</v>
      </c>
      <c r="I43" s="239">
        <v>8.1199999999999992</v>
      </c>
      <c r="J43" s="239">
        <v>11.11</v>
      </c>
      <c r="K43" s="239">
        <v>7.78</v>
      </c>
      <c r="L43" s="140">
        <v>3.12</v>
      </c>
      <c r="M43" s="140">
        <v>95.91</v>
      </c>
      <c r="N43" s="140">
        <v>70.06</v>
      </c>
    </row>
    <row r="44" spans="2:14" x14ac:dyDescent="0.25">
      <c r="B44" s="141">
        <v>30</v>
      </c>
      <c r="C44" s="137" t="s">
        <v>544</v>
      </c>
      <c r="D44" s="139" t="s">
        <v>97</v>
      </c>
      <c r="E44" s="268">
        <v>44196</v>
      </c>
      <c r="F44" s="268">
        <v>45138</v>
      </c>
      <c r="G44" s="139" t="s">
        <v>83</v>
      </c>
      <c r="H44" s="239">
        <v>169.51</v>
      </c>
      <c r="I44" s="239">
        <v>82.6</v>
      </c>
      <c r="J44" s="239">
        <v>106.71</v>
      </c>
      <c r="K44" s="239">
        <v>84.55</v>
      </c>
      <c r="L44" s="140">
        <v>49.88</v>
      </c>
      <c r="M44" s="140">
        <v>102.36</v>
      </c>
      <c r="N44" s="140">
        <v>79.23</v>
      </c>
    </row>
    <row r="45" spans="2:14" x14ac:dyDescent="0.25">
      <c r="B45" s="141">
        <v>31</v>
      </c>
      <c r="C45" s="137" t="s">
        <v>545</v>
      </c>
      <c r="D45" s="139" t="s">
        <v>96</v>
      </c>
      <c r="E45" s="268">
        <v>44706</v>
      </c>
      <c r="F45" s="268">
        <v>45138</v>
      </c>
      <c r="G45" s="139" t="s">
        <v>84</v>
      </c>
      <c r="H45" s="239">
        <v>36.18</v>
      </c>
      <c r="I45" s="239">
        <v>7.6</v>
      </c>
      <c r="J45" s="239">
        <v>9.6</v>
      </c>
      <c r="K45" s="239">
        <v>9.24</v>
      </c>
      <c r="L45" s="140">
        <v>25.54</v>
      </c>
      <c r="M45" s="140">
        <v>121.56</v>
      </c>
      <c r="N45" s="140">
        <v>96.21</v>
      </c>
    </row>
    <row r="46" spans="2:14" x14ac:dyDescent="0.25">
      <c r="B46" s="141">
        <v>32</v>
      </c>
      <c r="C46" s="137" t="s">
        <v>546</v>
      </c>
      <c r="D46" s="139" t="s">
        <v>97</v>
      </c>
      <c r="E46" s="268">
        <v>44774</v>
      </c>
      <c r="F46" s="268">
        <v>45138</v>
      </c>
      <c r="G46" s="139" t="s">
        <v>83</v>
      </c>
      <c r="H46" s="239">
        <v>37.97</v>
      </c>
      <c r="I46" s="239">
        <v>31.67</v>
      </c>
      <c r="J46" s="239">
        <v>44.07</v>
      </c>
      <c r="K46" s="239">
        <v>37.729999999999997</v>
      </c>
      <c r="L46" s="140">
        <v>99.36</v>
      </c>
      <c r="M46" s="140">
        <v>119.15</v>
      </c>
      <c r="N46" s="140">
        <v>85.61</v>
      </c>
    </row>
    <row r="47" spans="2:14" x14ac:dyDescent="0.25">
      <c r="B47" s="141">
        <v>33</v>
      </c>
      <c r="C47" s="137" t="s">
        <v>547</v>
      </c>
      <c r="D47" s="139" t="s">
        <v>96</v>
      </c>
      <c r="E47" s="268">
        <v>43535</v>
      </c>
      <c r="F47" s="268">
        <v>45138</v>
      </c>
      <c r="G47" s="139" t="s">
        <v>84</v>
      </c>
      <c r="H47" s="239">
        <v>270.45999999999998</v>
      </c>
      <c r="I47" s="239">
        <v>50.2</v>
      </c>
      <c r="J47" s="239">
        <v>76.28</v>
      </c>
      <c r="K47" s="239">
        <v>45.6</v>
      </c>
      <c r="L47" s="140">
        <v>16.86</v>
      </c>
      <c r="M47" s="140">
        <v>90.84</v>
      </c>
      <c r="N47" s="140">
        <v>59.78</v>
      </c>
    </row>
    <row r="48" spans="2:14" x14ac:dyDescent="0.25">
      <c r="B48" s="141">
        <v>34</v>
      </c>
      <c r="C48" s="137" t="s">
        <v>548</v>
      </c>
      <c r="D48" s="139" t="s">
        <v>97</v>
      </c>
      <c r="E48" s="268">
        <v>44266</v>
      </c>
      <c r="F48" s="268">
        <v>45139</v>
      </c>
      <c r="G48" s="139" t="s">
        <v>83</v>
      </c>
      <c r="H48" s="239">
        <v>50.72</v>
      </c>
      <c r="I48" s="239">
        <v>46.19</v>
      </c>
      <c r="J48" s="239">
        <v>58.22</v>
      </c>
      <c r="K48" s="239">
        <v>41.39</v>
      </c>
      <c r="L48" s="140">
        <v>81.61</v>
      </c>
      <c r="M48" s="140">
        <v>89.6</v>
      </c>
      <c r="N48" s="140">
        <v>71.09</v>
      </c>
    </row>
    <row r="49" spans="2:14" x14ac:dyDescent="0.25">
      <c r="B49" s="141">
        <v>35</v>
      </c>
      <c r="C49" s="137" t="s">
        <v>549</v>
      </c>
      <c r="D49" s="139" t="s">
        <v>96</v>
      </c>
      <c r="E49" s="268">
        <v>44316</v>
      </c>
      <c r="F49" s="268">
        <v>45140</v>
      </c>
      <c r="G49" s="139" t="s">
        <v>85</v>
      </c>
      <c r="H49" s="239">
        <v>9.65</v>
      </c>
      <c r="I49" s="239">
        <v>3.66</v>
      </c>
      <c r="J49" s="239">
        <v>5.03</v>
      </c>
      <c r="K49" s="239">
        <v>0.64</v>
      </c>
      <c r="L49" s="140">
        <v>6.58</v>
      </c>
      <c r="M49" s="140">
        <v>17.38</v>
      </c>
      <c r="N49" s="140">
        <v>12.63</v>
      </c>
    </row>
    <row r="50" spans="2:14" x14ac:dyDescent="0.25">
      <c r="B50" s="141">
        <v>36</v>
      </c>
      <c r="C50" s="137" t="s">
        <v>550</v>
      </c>
      <c r="D50" s="139" t="s">
        <v>96</v>
      </c>
      <c r="E50" s="268">
        <v>44316</v>
      </c>
      <c r="F50" s="268">
        <v>45140</v>
      </c>
      <c r="G50" s="139" t="s">
        <v>85</v>
      </c>
      <c r="H50" s="239"/>
      <c r="I50" s="239"/>
      <c r="J50" s="239"/>
      <c r="K50" s="239"/>
      <c r="L50" s="140"/>
      <c r="M50" s="140"/>
      <c r="N50" s="140"/>
    </row>
    <row r="51" spans="2:14" x14ac:dyDescent="0.25">
      <c r="B51" s="141">
        <v>37</v>
      </c>
      <c r="C51" s="137" t="s">
        <v>551</v>
      </c>
      <c r="D51" s="139" t="s">
        <v>96</v>
      </c>
      <c r="E51" s="268">
        <v>44316</v>
      </c>
      <c r="F51" s="268">
        <v>45140</v>
      </c>
      <c r="G51" s="139" t="s">
        <v>85</v>
      </c>
      <c r="H51" s="239">
        <v>58.92</v>
      </c>
      <c r="I51" s="239">
        <v>12.44</v>
      </c>
      <c r="J51" s="239">
        <v>17.32</v>
      </c>
      <c r="K51" s="239">
        <v>58.14</v>
      </c>
      <c r="L51" s="140">
        <v>98.68</v>
      </c>
      <c r="M51" s="140">
        <v>467.39</v>
      </c>
      <c r="N51" s="140">
        <v>335.76</v>
      </c>
    </row>
    <row r="52" spans="2:14" x14ac:dyDescent="0.25">
      <c r="B52" s="141">
        <v>38</v>
      </c>
      <c r="C52" s="137" t="s">
        <v>552</v>
      </c>
      <c r="D52" s="139" t="s">
        <v>97</v>
      </c>
      <c r="E52" s="268">
        <v>44573</v>
      </c>
      <c r="F52" s="268">
        <v>45142</v>
      </c>
      <c r="G52" s="139" t="s">
        <v>84</v>
      </c>
      <c r="H52" s="239">
        <v>69.22</v>
      </c>
      <c r="I52" s="239">
        <v>11.35</v>
      </c>
      <c r="J52" s="239">
        <v>15.24</v>
      </c>
      <c r="K52" s="239">
        <v>11.8</v>
      </c>
      <c r="L52" s="140">
        <v>17.05</v>
      </c>
      <c r="M52" s="140">
        <v>103.92</v>
      </c>
      <c r="N52" s="140">
        <v>77.45</v>
      </c>
    </row>
    <row r="53" spans="2:14" x14ac:dyDescent="0.25">
      <c r="B53" s="141">
        <v>39</v>
      </c>
      <c r="C53" s="137" t="s">
        <v>553</v>
      </c>
      <c r="D53" s="139" t="s">
        <v>96</v>
      </c>
      <c r="E53" s="268">
        <v>43788</v>
      </c>
      <c r="F53" s="268">
        <v>45142</v>
      </c>
      <c r="G53" s="139" t="s">
        <v>84</v>
      </c>
      <c r="H53" s="239">
        <v>24.6</v>
      </c>
      <c r="I53" s="239">
        <v>9.73</v>
      </c>
      <c r="J53" s="239">
        <v>13.35</v>
      </c>
      <c r="K53" s="239">
        <v>13.08</v>
      </c>
      <c r="L53" s="140">
        <v>53.18</v>
      </c>
      <c r="M53" s="140">
        <v>134.41</v>
      </c>
      <c r="N53" s="140">
        <v>98.02</v>
      </c>
    </row>
    <row r="54" spans="2:14" x14ac:dyDescent="0.25">
      <c r="B54" s="141">
        <v>40</v>
      </c>
      <c r="C54" s="137" t="s">
        <v>554</v>
      </c>
      <c r="D54" s="139" t="s">
        <v>97</v>
      </c>
      <c r="E54" s="268">
        <v>44630</v>
      </c>
      <c r="F54" s="268">
        <v>45142</v>
      </c>
      <c r="G54" s="139" t="s">
        <v>83</v>
      </c>
      <c r="H54" s="239">
        <v>340.39</v>
      </c>
      <c r="I54" s="239">
        <v>7.0000000000000007E-2</v>
      </c>
      <c r="J54" s="239">
        <v>0.08</v>
      </c>
      <c r="K54" s="239">
        <v>0.04</v>
      </c>
      <c r="L54" s="140">
        <v>0.01</v>
      </c>
      <c r="M54" s="140">
        <v>55.7</v>
      </c>
      <c r="N54" s="140">
        <v>52.04</v>
      </c>
    </row>
    <row r="55" spans="2:14" x14ac:dyDescent="0.25">
      <c r="B55" s="141">
        <v>41</v>
      </c>
      <c r="C55" s="137" t="s">
        <v>555</v>
      </c>
      <c r="D55" s="139" t="s">
        <v>96</v>
      </c>
      <c r="E55" s="268">
        <v>43773</v>
      </c>
      <c r="F55" s="268">
        <v>45145</v>
      </c>
      <c r="G55" s="139" t="s">
        <v>84</v>
      </c>
      <c r="H55" s="239">
        <v>167.72</v>
      </c>
      <c r="I55" s="239">
        <v>33.31</v>
      </c>
      <c r="J55" s="239">
        <v>47.57</v>
      </c>
      <c r="K55" s="239">
        <v>39.92</v>
      </c>
      <c r="L55" s="140">
        <v>23.8</v>
      </c>
      <c r="M55" s="140">
        <v>119.83</v>
      </c>
      <c r="N55" s="140">
        <v>83.91</v>
      </c>
    </row>
    <row r="56" spans="2:14" x14ac:dyDescent="0.25">
      <c r="B56" s="141">
        <v>42</v>
      </c>
      <c r="C56" s="137" t="s">
        <v>556</v>
      </c>
      <c r="D56" s="139" t="s">
        <v>96</v>
      </c>
      <c r="E56" s="268">
        <v>44494</v>
      </c>
      <c r="F56" s="268">
        <v>45145</v>
      </c>
      <c r="G56" s="139" t="s">
        <v>84</v>
      </c>
      <c r="H56" s="239">
        <v>1.26</v>
      </c>
      <c r="I56" s="239">
        <v>0</v>
      </c>
      <c r="J56" s="239">
        <v>0</v>
      </c>
      <c r="K56" s="239">
        <v>0.05</v>
      </c>
      <c r="L56" s="140">
        <v>4.34</v>
      </c>
      <c r="M56" s="140">
        <v>1167.05</v>
      </c>
      <c r="N56" s="140">
        <v>1167.05</v>
      </c>
    </row>
    <row r="57" spans="2:14" x14ac:dyDescent="0.25">
      <c r="B57" s="141">
        <v>43</v>
      </c>
      <c r="C57" s="137" t="s">
        <v>557</v>
      </c>
      <c r="D57" s="139" t="s">
        <v>97</v>
      </c>
      <c r="E57" s="268">
        <v>44538</v>
      </c>
      <c r="F57" s="268">
        <v>45147</v>
      </c>
      <c r="G57" s="139" t="s">
        <v>83</v>
      </c>
      <c r="H57" s="239">
        <v>91.75</v>
      </c>
      <c r="I57" s="239">
        <v>40.520000000000003</v>
      </c>
      <c r="J57" s="239">
        <v>50.73</v>
      </c>
      <c r="K57" s="239">
        <v>44.5</v>
      </c>
      <c r="L57" s="140">
        <v>48.51</v>
      </c>
      <c r="M57" s="140">
        <v>109.84</v>
      </c>
      <c r="N57" s="140">
        <v>87.73</v>
      </c>
    </row>
    <row r="58" spans="2:14" x14ac:dyDescent="0.25">
      <c r="B58" s="141">
        <v>44</v>
      </c>
      <c r="C58" s="137" t="s">
        <v>558</v>
      </c>
      <c r="D58" s="139" t="s">
        <v>97</v>
      </c>
      <c r="E58" s="268">
        <v>44648</v>
      </c>
      <c r="F58" s="268">
        <v>45147</v>
      </c>
      <c r="G58" s="139" t="s">
        <v>84</v>
      </c>
      <c r="H58" s="239">
        <v>131.31</v>
      </c>
      <c r="I58" s="239">
        <v>41.46</v>
      </c>
      <c r="J58" s="239">
        <v>80.41</v>
      </c>
      <c r="K58" s="239">
        <v>42.25</v>
      </c>
      <c r="L58" s="140">
        <v>32.18</v>
      </c>
      <c r="M58" s="140">
        <v>101.89</v>
      </c>
      <c r="N58" s="140">
        <v>52.54</v>
      </c>
    </row>
    <row r="59" spans="2:14" x14ac:dyDescent="0.25">
      <c r="B59" s="141">
        <v>45</v>
      </c>
      <c r="C59" s="137" t="s">
        <v>559</v>
      </c>
      <c r="D59" s="139" t="s">
        <v>96</v>
      </c>
      <c r="E59" s="268">
        <v>44678</v>
      </c>
      <c r="F59" s="268">
        <v>45147</v>
      </c>
      <c r="G59" s="139" t="s">
        <v>84</v>
      </c>
      <c r="H59" s="239">
        <v>3.23</v>
      </c>
      <c r="I59" s="239">
        <v>0.56999999999999995</v>
      </c>
      <c r="J59" s="239">
        <v>0.69</v>
      </c>
      <c r="K59" s="239">
        <v>1.1499999999999999</v>
      </c>
      <c r="L59" s="140">
        <v>35.479999999999997</v>
      </c>
      <c r="M59" s="140">
        <v>200.65</v>
      </c>
      <c r="N59" s="140">
        <v>167.24</v>
      </c>
    </row>
    <row r="60" spans="2:14" x14ac:dyDescent="0.25">
      <c r="B60" s="141">
        <v>46</v>
      </c>
      <c r="C60" s="137" t="s">
        <v>560</v>
      </c>
      <c r="D60" s="139" t="s">
        <v>97</v>
      </c>
      <c r="E60" s="268">
        <v>43776</v>
      </c>
      <c r="F60" s="268">
        <v>45148</v>
      </c>
      <c r="G60" s="139" t="s">
        <v>83</v>
      </c>
      <c r="H60" s="239">
        <v>4592.34</v>
      </c>
      <c r="I60" s="239">
        <v>1100</v>
      </c>
      <c r="J60" s="239">
        <v>2150</v>
      </c>
      <c r="K60" s="239">
        <v>1346.08</v>
      </c>
      <c r="L60" s="140">
        <v>29.31</v>
      </c>
      <c r="M60" s="140">
        <v>122.37</v>
      </c>
      <c r="N60" s="140">
        <v>62.61</v>
      </c>
    </row>
    <row r="61" spans="2:14" x14ac:dyDescent="0.25">
      <c r="B61" s="141">
        <v>47</v>
      </c>
      <c r="C61" s="137" t="s">
        <v>561</v>
      </c>
      <c r="D61" s="139" t="s">
        <v>96</v>
      </c>
      <c r="E61" s="268">
        <v>44314</v>
      </c>
      <c r="F61" s="268">
        <v>45148</v>
      </c>
      <c r="G61" s="139" t="s">
        <v>83</v>
      </c>
      <c r="H61" s="239">
        <v>217.64</v>
      </c>
      <c r="I61" s="239">
        <v>14.27</v>
      </c>
      <c r="J61" s="239">
        <v>17.38</v>
      </c>
      <c r="K61" s="239">
        <v>6.1</v>
      </c>
      <c r="L61" s="140">
        <v>2.8</v>
      </c>
      <c r="M61" s="140">
        <v>42.74</v>
      </c>
      <c r="N61" s="140">
        <v>35.1</v>
      </c>
    </row>
    <row r="62" spans="2:14" x14ac:dyDescent="0.25">
      <c r="B62" s="141">
        <v>48</v>
      </c>
      <c r="C62" s="137" t="s">
        <v>562</v>
      </c>
      <c r="D62" s="139" t="s">
        <v>97</v>
      </c>
      <c r="E62" s="268">
        <v>44494</v>
      </c>
      <c r="F62" s="268">
        <v>45148</v>
      </c>
      <c r="G62" s="139" t="s">
        <v>84</v>
      </c>
      <c r="H62" s="239">
        <v>168.9</v>
      </c>
      <c r="I62" s="239">
        <v>3.89</v>
      </c>
      <c r="J62" s="239">
        <v>6.25</v>
      </c>
      <c r="K62" s="239">
        <v>126.06</v>
      </c>
      <c r="L62" s="140">
        <v>74.63</v>
      </c>
      <c r="M62" s="140">
        <v>3239.75</v>
      </c>
      <c r="N62" s="140">
        <v>2015.41</v>
      </c>
    </row>
    <row r="63" spans="2:14" x14ac:dyDescent="0.25">
      <c r="B63" s="141">
        <v>49</v>
      </c>
      <c r="C63" s="137" t="s">
        <v>563</v>
      </c>
      <c r="D63" s="139" t="s">
        <v>97</v>
      </c>
      <c r="E63" s="268">
        <v>43537</v>
      </c>
      <c r="F63" s="268">
        <v>45149</v>
      </c>
      <c r="G63" s="139" t="s">
        <v>83</v>
      </c>
      <c r="H63" s="239">
        <v>163</v>
      </c>
      <c r="I63" s="239">
        <v>24.5</v>
      </c>
      <c r="J63" s="239">
        <v>43.08</v>
      </c>
      <c r="K63" s="239">
        <v>24.82</v>
      </c>
      <c r="L63" s="140">
        <v>15.23</v>
      </c>
      <c r="M63" s="140">
        <v>101.3</v>
      </c>
      <c r="N63" s="140">
        <v>57.61</v>
      </c>
    </row>
    <row r="64" spans="2:14" x14ac:dyDescent="0.25">
      <c r="B64" s="141">
        <v>50</v>
      </c>
      <c r="C64" s="137" t="s">
        <v>564</v>
      </c>
      <c r="D64" s="139" t="s">
        <v>96</v>
      </c>
      <c r="E64" s="268">
        <v>44006</v>
      </c>
      <c r="F64" s="268">
        <v>45149</v>
      </c>
      <c r="G64" s="139" t="s">
        <v>83</v>
      </c>
      <c r="H64" s="239">
        <v>23.22</v>
      </c>
      <c r="I64" s="239">
        <v>12.25</v>
      </c>
      <c r="J64" s="239">
        <v>15.24</v>
      </c>
      <c r="K64" s="239">
        <v>18.829999999999998</v>
      </c>
      <c r="L64" s="140">
        <v>81.099999999999994</v>
      </c>
      <c r="M64" s="140">
        <v>153.66</v>
      </c>
      <c r="N64" s="140">
        <v>123.56</v>
      </c>
    </row>
    <row r="65" spans="2:14" x14ac:dyDescent="0.25">
      <c r="B65" s="141">
        <v>51</v>
      </c>
      <c r="C65" s="137" t="s">
        <v>565</v>
      </c>
      <c r="D65" s="139" t="s">
        <v>97</v>
      </c>
      <c r="E65" s="268">
        <v>44477</v>
      </c>
      <c r="F65" s="268">
        <v>45149</v>
      </c>
      <c r="G65" s="139" t="s">
        <v>566</v>
      </c>
      <c r="H65" s="411">
        <v>33050.43</v>
      </c>
      <c r="I65" s="411">
        <v>4910.2299999999996</v>
      </c>
      <c r="J65" s="411">
        <v>7983.23</v>
      </c>
      <c r="K65" s="411">
        <v>13784.76</v>
      </c>
      <c r="L65" s="408">
        <v>41.71</v>
      </c>
      <c r="M65" s="408">
        <v>280.74</v>
      </c>
      <c r="N65" s="408">
        <v>172.67</v>
      </c>
    </row>
    <row r="66" spans="2:14" x14ac:dyDescent="0.25">
      <c r="B66" s="141">
        <v>52</v>
      </c>
      <c r="C66" s="137" t="s">
        <v>567</v>
      </c>
      <c r="D66" s="139" t="s">
        <v>97</v>
      </c>
      <c r="E66" s="268">
        <v>44477</v>
      </c>
      <c r="F66" s="268">
        <v>45149</v>
      </c>
      <c r="G66" s="139" t="s">
        <v>566</v>
      </c>
      <c r="H66" s="411"/>
      <c r="I66" s="409"/>
      <c r="J66" s="409"/>
      <c r="K66" s="409"/>
      <c r="L66" s="409"/>
      <c r="M66" s="409"/>
      <c r="N66" s="409"/>
    </row>
    <row r="67" spans="2:14" x14ac:dyDescent="0.25">
      <c r="B67" s="141">
        <v>53</v>
      </c>
      <c r="C67" s="137" t="s">
        <v>568</v>
      </c>
      <c r="D67" s="139" t="s">
        <v>96</v>
      </c>
      <c r="E67" s="268">
        <v>44572</v>
      </c>
      <c r="F67" s="268">
        <v>45149</v>
      </c>
      <c r="G67" s="139" t="s">
        <v>83</v>
      </c>
      <c r="H67" s="239">
        <v>1228.6099999999999</v>
      </c>
      <c r="I67" s="239">
        <v>122.54</v>
      </c>
      <c r="J67" s="239">
        <v>166.6</v>
      </c>
      <c r="K67" s="239">
        <v>343.55</v>
      </c>
      <c r="L67" s="140">
        <v>27.96</v>
      </c>
      <c r="M67" s="140">
        <v>280.36</v>
      </c>
      <c r="N67" s="140">
        <v>206.21</v>
      </c>
    </row>
    <row r="68" spans="2:14" x14ac:dyDescent="0.25">
      <c r="B68" s="141">
        <v>54</v>
      </c>
      <c r="C68" s="137" t="s">
        <v>569</v>
      </c>
      <c r="D68" s="139" t="s">
        <v>97</v>
      </c>
      <c r="E68" s="268">
        <v>43711</v>
      </c>
      <c r="F68" s="268">
        <v>45149</v>
      </c>
      <c r="G68" s="139" t="s">
        <v>83</v>
      </c>
      <c r="H68" s="239">
        <v>14.86</v>
      </c>
      <c r="I68" s="239">
        <v>10.84</v>
      </c>
      <c r="J68" s="239">
        <v>14.55</v>
      </c>
      <c r="K68" s="239">
        <v>11.55</v>
      </c>
      <c r="L68" s="140">
        <v>77.73</v>
      </c>
      <c r="M68" s="140">
        <v>106.56</v>
      </c>
      <c r="N68" s="140">
        <v>79.39</v>
      </c>
    </row>
    <row r="69" spans="2:14" x14ac:dyDescent="0.25">
      <c r="B69" s="141">
        <v>55</v>
      </c>
      <c r="C69" s="137" t="s">
        <v>570</v>
      </c>
      <c r="D69" s="139" t="s">
        <v>96</v>
      </c>
      <c r="E69" s="268">
        <v>43748</v>
      </c>
      <c r="F69" s="268">
        <v>45149</v>
      </c>
      <c r="G69" s="139" t="s">
        <v>83</v>
      </c>
      <c r="H69" s="239">
        <v>556.78</v>
      </c>
      <c r="I69" s="239">
        <v>85.82</v>
      </c>
      <c r="J69" s="239">
        <v>118.51</v>
      </c>
      <c r="K69" s="239">
        <v>133.41999999999999</v>
      </c>
      <c r="L69" s="140">
        <v>23.96</v>
      </c>
      <c r="M69" s="140">
        <v>155.47</v>
      </c>
      <c r="N69" s="140">
        <v>112.58</v>
      </c>
    </row>
    <row r="70" spans="2:14" x14ac:dyDescent="0.25">
      <c r="B70" s="141">
        <v>56</v>
      </c>
      <c r="C70" s="137" t="s">
        <v>571</v>
      </c>
      <c r="D70" s="139" t="s">
        <v>97</v>
      </c>
      <c r="E70" s="268">
        <v>44265</v>
      </c>
      <c r="F70" s="268">
        <v>45155</v>
      </c>
      <c r="G70" s="139" t="s">
        <v>83</v>
      </c>
      <c r="H70" s="239">
        <v>101.83</v>
      </c>
      <c r="I70" s="239">
        <v>1.06</v>
      </c>
      <c r="J70" s="239">
        <v>6.26</v>
      </c>
      <c r="K70" s="239">
        <v>2.23</v>
      </c>
      <c r="L70" s="140">
        <v>2.19</v>
      </c>
      <c r="M70" s="140">
        <v>209.64</v>
      </c>
      <c r="N70" s="140">
        <v>35.6</v>
      </c>
    </row>
    <row r="71" spans="2:14" x14ac:dyDescent="0.25">
      <c r="B71" s="141">
        <v>57</v>
      </c>
      <c r="C71" s="137" t="s">
        <v>572</v>
      </c>
      <c r="D71" s="139" t="s">
        <v>97</v>
      </c>
      <c r="E71" s="268">
        <v>44607</v>
      </c>
      <c r="F71" s="268">
        <v>45155</v>
      </c>
      <c r="G71" s="139" t="s">
        <v>83</v>
      </c>
      <c r="H71" s="239">
        <v>19.809999999999999</v>
      </c>
      <c r="I71" s="239">
        <v>7.65</v>
      </c>
      <c r="J71" s="239">
        <v>10.42</v>
      </c>
      <c r="K71" s="239">
        <v>9.25</v>
      </c>
      <c r="L71" s="140">
        <v>46.69</v>
      </c>
      <c r="M71" s="140">
        <v>120.85</v>
      </c>
      <c r="N71" s="140">
        <v>88.78</v>
      </c>
    </row>
    <row r="72" spans="2:14" x14ac:dyDescent="0.25">
      <c r="B72" s="141">
        <v>58</v>
      </c>
      <c r="C72" s="137" t="s">
        <v>573</v>
      </c>
      <c r="D72" s="139" t="s">
        <v>96</v>
      </c>
      <c r="E72" s="268">
        <v>43532</v>
      </c>
      <c r="F72" s="268">
        <v>45156</v>
      </c>
      <c r="G72" s="139" t="s">
        <v>83</v>
      </c>
      <c r="H72" s="239">
        <v>472.73</v>
      </c>
      <c r="I72" s="239">
        <v>11</v>
      </c>
      <c r="J72" s="239">
        <v>17.8</v>
      </c>
      <c r="K72" s="239">
        <v>17.79</v>
      </c>
      <c r="L72" s="140">
        <v>3.76</v>
      </c>
      <c r="M72" s="140">
        <v>161.76</v>
      </c>
      <c r="N72" s="140">
        <v>99.97</v>
      </c>
    </row>
    <row r="73" spans="2:14" x14ac:dyDescent="0.25">
      <c r="B73" s="141">
        <v>59</v>
      </c>
      <c r="C73" s="137" t="s">
        <v>574</v>
      </c>
      <c r="D73" s="139" t="s">
        <v>96</v>
      </c>
      <c r="E73" s="268">
        <v>44932</v>
      </c>
      <c r="F73" s="268">
        <v>45156</v>
      </c>
      <c r="G73" s="139" t="s">
        <v>83</v>
      </c>
      <c r="H73" s="239">
        <v>2.85</v>
      </c>
      <c r="I73" s="239">
        <v>2.64</v>
      </c>
      <c r="J73" s="239">
        <v>4.7</v>
      </c>
      <c r="K73" s="239">
        <v>2.3199999999999998</v>
      </c>
      <c r="L73" s="140">
        <v>81.3</v>
      </c>
      <c r="M73" s="140">
        <v>87.91</v>
      </c>
      <c r="N73" s="140">
        <v>49.27</v>
      </c>
    </row>
    <row r="74" spans="2:14" x14ac:dyDescent="0.25">
      <c r="B74" s="141">
        <v>60</v>
      </c>
      <c r="C74" s="137" t="s">
        <v>575</v>
      </c>
      <c r="D74" s="139" t="s">
        <v>97</v>
      </c>
      <c r="E74" s="268">
        <v>44615</v>
      </c>
      <c r="F74" s="268">
        <v>45159</v>
      </c>
      <c r="G74" s="139" t="s">
        <v>83</v>
      </c>
      <c r="H74" s="239">
        <v>220.77</v>
      </c>
      <c r="I74" s="239">
        <v>105.03</v>
      </c>
      <c r="J74" s="239">
        <v>144.19999999999999</v>
      </c>
      <c r="K74" s="239">
        <v>124.04</v>
      </c>
      <c r="L74" s="140">
        <v>56.18</v>
      </c>
      <c r="M74" s="140">
        <v>118.1</v>
      </c>
      <c r="N74" s="140">
        <v>86.02</v>
      </c>
    </row>
    <row r="75" spans="2:14" x14ac:dyDescent="0.25">
      <c r="B75" s="141">
        <v>61</v>
      </c>
      <c r="C75" s="137" t="s">
        <v>576</v>
      </c>
      <c r="D75" s="139" t="s">
        <v>97</v>
      </c>
      <c r="E75" s="268">
        <v>44855</v>
      </c>
      <c r="F75" s="268">
        <v>45159</v>
      </c>
      <c r="G75" s="139" t="s">
        <v>84</v>
      </c>
      <c r="H75" s="239">
        <v>61.35</v>
      </c>
      <c r="I75" s="239">
        <v>1.99</v>
      </c>
      <c r="J75" s="239">
        <v>2.66</v>
      </c>
      <c r="K75" s="239">
        <v>2.4900000000000002</v>
      </c>
      <c r="L75" s="140">
        <v>4.05</v>
      </c>
      <c r="M75" s="140">
        <v>124.74</v>
      </c>
      <c r="N75" s="140">
        <v>93.59</v>
      </c>
    </row>
    <row r="76" spans="2:14" x14ac:dyDescent="0.25">
      <c r="B76" s="141">
        <v>62</v>
      </c>
      <c r="C76" s="137" t="s">
        <v>577</v>
      </c>
      <c r="D76" s="139" t="s">
        <v>96</v>
      </c>
      <c r="E76" s="268">
        <v>44784</v>
      </c>
      <c r="F76" s="268">
        <v>45160</v>
      </c>
      <c r="G76" s="139" t="s">
        <v>84</v>
      </c>
      <c r="H76" s="239">
        <v>0.99</v>
      </c>
      <c r="I76" s="239">
        <v>0.36</v>
      </c>
      <c r="J76" s="239">
        <v>0.45</v>
      </c>
      <c r="K76" s="239">
        <v>0.54</v>
      </c>
      <c r="L76" s="140">
        <v>54.9</v>
      </c>
      <c r="M76" s="140">
        <v>151.44999999999999</v>
      </c>
      <c r="N76" s="140">
        <v>121.24</v>
      </c>
    </row>
    <row r="77" spans="2:14" x14ac:dyDescent="0.25">
      <c r="B77" s="141">
        <v>63</v>
      </c>
      <c r="C77" s="137" t="s">
        <v>578</v>
      </c>
      <c r="D77" s="139" t="s">
        <v>97</v>
      </c>
      <c r="E77" s="268">
        <v>43745</v>
      </c>
      <c r="F77" s="268">
        <v>45161</v>
      </c>
      <c r="G77" s="139" t="s">
        <v>83</v>
      </c>
      <c r="H77" s="239">
        <v>128.71</v>
      </c>
      <c r="I77" s="239">
        <v>11.53</v>
      </c>
      <c r="J77" s="239">
        <v>22.96</v>
      </c>
      <c r="K77" s="239">
        <v>11.97</v>
      </c>
      <c r="L77" s="140">
        <v>9.3000000000000007</v>
      </c>
      <c r="M77" s="140">
        <v>103.79</v>
      </c>
      <c r="N77" s="140">
        <v>52.13</v>
      </c>
    </row>
    <row r="78" spans="2:14" x14ac:dyDescent="0.25">
      <c r="B78" s="141">
        <v>64</v>
      </c>
      <c r="C78" s="137" t="s">
        <v>579</v>
      </c>
      <c r="D78" s="139" t="s">
        <v>96</v>
      </c>
      <c r="E78" s="268">
        <v>44624</v>
      </c>
      <c r="F78" s="268">
        <v>45162</v>
      </c>
      <c r="G78" s="139" t="s">
        <v>83</v>
      </c>
      <c r="H78" s="239">
        <v>35.049999999999997</v>
      </c>
      <c r="I78" s="239">
        <v>24.75</v>
      </c>
      <c r="J78" s="239">
        <v>33.130000000000003</v>
      </c>
      <c r="K78" s="239">
        <v>23.57</v>
      </c>
      <c r="L78" s="140">
        <v>67.27</v>
      </c>
      <c r="M78" s="140">
        <v>95.24</v>
      </c>
      <c r="N78" s="140">
        <v>71.150000000000006</v>
      </c>
    </row>
    <row r="79" spans="2:14" x14ac:dyDescent="0.25">
      <c r="B79" s="141">
        <v>65</v>
      </c>
      <c r="C79" s="137" t="s">
        <v>580</v>
      </c>
      <c r="D79" s="139" t="s">
        <v>97</v>
      </c>
      <c r="E79" s="268">
        <v>44890</v>
      </c>
      <c r="F79" s="268">
        <v>45163</v>
      </c>
      <c r="G79" s="139" t="s">
        <v>83</v>
      </c>
      <c r="H79" s="239">
        <v>194.86</v>
      </c>
      <c r="I79" s="239">
        <v>2.65</v>
      </c>
      <c r="J79" s="239">
        <v>4.0999999999999996</v>
      </c>
      <c r="K79" s="239">
        <v>2.31</v>
      </c>
      <c r="L79" s="140">
        <v>1.19</v>
      </c>
      <c r="M79" s="140">
        <v>87.3</v>
      </c>
      <c r="N79" s="140">
        <v>56.33</v>
      </c>
    </row>
    <row r="80" spans="2:14" x14ac:dyDescent="0.25">
      <c r="B80" s="141">
        <v>66</v>
      </c>
      <c r="C80" s="137" t="s">
        <v>581</v>
      </c>
      <c r="D80" s="139" t="s">
        <v>96</v>
      </c>
      <c r="E80" s="268">
        <v>44540</v>
      </c>
      <c r="F80" s="268">
        <v>45163</v>
      </c>
      <c r="G80" s="139" t="s">
        <v>83</v>
      </c>
      <c r="H80" s="239">
        <v>13.82</v>
      </c>
      <c r="I80" s="239">
        <v>0.55000000000000004</v>
      </c>
      <c r="J80" s="239">
        <v>1.49</v>
      </c>
      <c r="K80" s="239">
        <v>0.65</v>
      </c>
      <c r="L80" s="140">
        <v>4.7300000000000004</v>
      </c>
      <c r="M80" s="140">
        <v>118.96</v>
      </c>
      <c r="N80" s="140">
        <v>43.82</v>
      </c>
    </row>
    <row r="81" spans="2:14" x14ac:dyDescent="0.25">
      <c r="B81" s="141">
        <v>67</v>
      </c>
      <c r="C81" s="137" t="s">
        <v>582</v>
      </c>
      <c r="D81" s="139" t="s">
        <v>97</v>
      </c>
      <c r="E81" s="268">
        <v>44670</v>
      </c>
      <c r="F81" s="268">
        <v>45163</v>
      </c>
      <c r="G81" s="139" t="s">
        <v>83</v>
      </c>
      <c r="H81" s="239">
        <v>169.87</v>
      </c>
      <c r="I81" s="239">
        <v>203.25</v>
      </c>
      <c r="J81" s="239">
        <v>260.99</v>
      </c>
      <c r="K81" s="239">
        <v>169.87</v>
      </c>
      <c r="L81" s="140">
        <v>100</v>
      </c>
      <c r="M81" s="140">
        <v>83.57</v>
      </c>
      <c r="N81" s="140">
        <v>65.09</v>
      </c>
    </row>
    <row r="82" spans="2:14" x14ac:dyDescent="0.25">
      <c r="B82" s="141">
        <v>68</v>
      </c>
      <c r="C82" s="137" t="s">
        <v>583</v>
      </c>
      <c r="D82" s="139" t="s">
        <v>97</v>
      </c>
      <c r="E82" s="268">
        <v>44501</v>
      </c>
      <c r="F82" s="268">
        <v>45163</v>
      </c>
      <c r="G82" s="139" t="s">
        <v>83</v>
      </c>
      <c r="H82" s="239"/>
      <c r="I82" s="239"/>
      <c r="J82" s="239"/>
      <c r="K82" s="239"/>
      <c r="L82" s="140"/>
      <c r="M82" s="140"/>
      <c r="N82" s="140"/>
    </row>
    <row r="83" spans="2:14" x14ac:dyDescent="0.25">
      <c r="B83" s="141">
        <v>69</v>
      </c>
      <c r="C83" s="137" t="s">
        <v>584</v>
      </c>
      <c r="D83" s="139" t="s">
        <v>97</v>
      </c>
      <c r="E83" s="268">
        <v>44656</v>
      </c>
      <c r="F83" s="268">
        <v>45166</v>
      </c>
      <c r="G83" s="139" t="s">
        <v>83</v>
      </c>
      <c r="H83" s="239">
        <v>390.37</v>
      </c>
      <c r="I83" s="239">
        <v>12.83</v>
      </c>
      <c r="J83" s="239">
        <v>18.36</v>
      </c>
      <c r="K83" s="239">
        <v>20.5</v>
      </c>
      <c r="L83" s="140">
        <v>5.25</v>
      </c>
      <c r="M83" s="140">
        <v>159.77000000000001</v>
      </c>
      <c r="N83" s="140">
        <v>111.63</v>
      </c>
    </row>
    <row r="84" spans="2:14" x14ac:dyDescent="0.25">
      <c r="B84" s="141">
        <v>70</v>
      </c>
      <c r="C84" s="137" t="s">
        <v>585</v>
      </c>
      <c r="D84" s="139" t="s">
        <v>97</v>
      </c>
      <c r="E84" s="268">
        <v>43714</v>
      </c>
      <c r="F84" s="268">
        <v>45168</v>
      </c>
      <c r="G84" s="139" t="s">
        <v>84</v>
      </c>
      <c r="H84" s="239">
        <v>42.52</v>
      </c>
      <c r="I84" s="239">
        <v>1.08</v>
      </c>
      <c r="J84" s="239">
        <v>2.06</v>
      </c>
      <c r="K84" s="239">
        <v>0</v>
      </c>
      <c r="L84" s="140">
        <v>0</v>
      </c>
      <c r="M84" s="140">
        <v>0</v>
      </c>
      <c r="N84" s="140">
        <v>0</v>
      </c>
    </row>
    <row r="85" spans="2:14" x14ac:dyDescent="0.25">
      <c r="B85" s="141">
        <v>71</v>
      </c>
      <c r="C85" s="137" t="s">
        <v>586</v>
      </c>
      <c r="D85" s="139" t="s">
        <v>97</v>
      </c>
      <c r="E85" s="268">
        <v>44797</v>
      </c>
      <c r="F85" s="268">
        <v>45168</v>
      </c>
      <c r="G85" s="139" t="s">
        <v>83</v>
      </c>
      <c r="H85" s="239">
        <v>100.93</v>
      </c>
      <c r="I85" s="239">
        <v>42.14</v>
      </c>
      <c r="J85" s="239">
        <v>64.05</v>
      </c>
      <c r="K85" s="239">
        <v>30</v>
      </c>
      <c r="L85" s="140">
        <v>29.72</v>
      </c>
      <c r="M85" s="140">
        <v>71.2</v>
      </c>
      <c r="N85" s="140">
        <v>46.84</v>
      </c>
    </row>
    <row r="86" spans="2:14" x14ac:dyDescent="0.25">
      <c r="B86" s="141">
        <v>72</v>
      </c>
      <c r="C86" s="137" t="s">
        <v>587</v>
      </c>
      <c r="D86" s="139" t="s">
        <v>96</v>
      </c>
      <c r="E86" s="268">
        <v>44676</v>
      </c>
      <c r="F86" s="268">
        <v>45169</v>
      </c>
      <c r="G86" s="139" t="s">
        <v>83</v>
      </c>
      <c r="H86" s="239">
        <v>33.700000000000003</v>
      </c>
      <c r="I86" s="239">
        <v>1.41</v>
      </c>
      <c r="J86" s="239">
        <v>1.98</v>
      </c>
      <c r="K86" s="239">
        <v>1.9</v>
      </c>
      <c r="L86" s="140">
        <v>5.64</v>
      </c>
      <c r="M86" s="140">
        <v>135.15</v>
      </c>
      <c r="N86" s="140">
        <v>96.15</v>
      </c>
    </row>
    <row r="87" spans="2:14" x14ac:dyDescent="0.25">
      <c r="B87" s="141">
        <v>73</v>
      </c>
      <c r="C87" s="137" t="s">
        <v>588</v>
      </c>
      <c r="D87" s="139" t="s">
        <v>96</v>
      </c>
      <c r="E87" s="268">
        <v>44302</v>
      </c>
      <c r="F87" s="268">
        <v>45177</v>
      </c>
      <c r="G87" s="139" t="s">
        <v>84</v>
      </c>
      <c r="H87" s="239">
        <v>50.27</v>
      </c>
      <c r="I87" s="239">
        <v>0.24</v>
      </c>
      <c r="J87" s="239">
        <v>0.35</v>
      </c>
      <c r="K87" s="239">
        <v>29.96</v>
      </c>
      <c r="L87" s="140">
        <v>59.6</v>
      </c>
      <c r="M87" s="140">
        <v>12705.74</v>
      </c>
      <c r="N87" s="140">
        <v>8475.02</v>
      </c>
    </row>
    <row r="88" spans="2:14" x14ac:dyDescent="0.25">
      <c r="B88" s="141">
        <v>74</v>
      </c>
      <c r="C88" s="137" t="s">
        <v>589</v>
      </c>
      <c r="D88" s="139" t="s">
        <v>97</v>
      </c>
      <c r="E88" s="268">
        <v>44677</v>
      </c>
      <c r="F88" s="268">
        <v>45181</v>
      </c>
      <c r="G88" s="139" t="s">
        <v>83</v>
      </c>
      <c r="H88" s="239">
        <v>806.53</v>
      </c>
      <c r="I88" s="239">
        <v>99.37</v>
      </c>
      <c r="J88" s="239">
        <v>153.80000000000001</v>
      </c>
      <c r="K88" s="239">
        <v>110.55</v>
      </c>
      <c r="L88" s="140">
        <v>13.71</v>
      </c>
      <c r="M88" s="140">
        <v>111.25</v>
      </c>
      <c r="N88" s="140">
        <v>71.88</v>
      </c>
    </row>
    <row r="89" spans="2:14" x14ac:dyDescent="0.25">
      <c r="B89" s="141">
        <v>75</v>
      </c>
      <c r="C89" s="137" t="s">
        <v>590</v>
      </c>
      <c r="D89" s="139" t="s">
        <v>96</v>
      </c>
      <c r="E89" s="268">
        <v>44678</v>
      </c>
      <c r="F89" s="268">
        <v>45182</v>
      </c>
      <c r="G89" s="139" t="s">
        <v>83</v>
      </c>
      <c r="H89" s="239">
        <v>100.17</v>
      </c>
      <c r="I89" s="239">
        <v>49.88</v>
      </c>
      <c r="J89" s="239">
        <v>68.540000000000006</v>
      </c>
      <c r="K89" s="239">
        <v>44.2</v>
      </c>
      <c r="L89" s="140">
        <v>44.13</v>
      </c>
      <c r="M89" s="140">
        <v>88.61</v>
      </c>
      <c r="N89" s="140">
        <v>64.489999999999995</v>
      </c>
    </row>
    <row r="90" spans="2:14" x14ac:dyDescent="0.25">
      <c r="B90" s="141">
        <v>76</v>
      </c>
      <c r="C90" s="137" t="s">
        <v>591</v>
      </c>
      <c r="D90" s="139" t="s">
        <v>96</v>
      </c>
      <c r="E90" s="268">
        <v>44636</v>
      </c>
      <c r="F90" s="268">
        <v>45183</v>
      </c>
      <c r="G90" s="139" t="s">
        <v>84</v>
      </c>
      <c r="H90" s="239">
        <v>13.96</v>
      </c>
      <c r="I90" s="239">
        <v>0.01</v>
      </c>
      <c r="J90" s="239">
        <v>0.01</v>
      </c>
      <c r="K90" s="239">
        <v>0.67</v>
      </c>
      <c r="L90" s="140">
        <v>4.8</v>
      </c>
      <c r="M90" s="140">
        <v>6894</v>
      </c>
      <c r="N90" s="140">
        <v>6894</v>
      </c>
    </row>
    <row r="91" spans="2:14" x14ac:dyDescent="0.25">
      <c r="B91" s="141">
        <v>77</v>
      </c>
      <c r="C91" s="137" t="s">
        <v>592</v>
      </c>
      <c r="D91" s="139" t="s">
        <v>97</v>
      </c>
      <c r="E91" s="268">
        <v>44636</v>
      </c>
      <c r="F91" s="268">
        <v>45188</v>
      </c>
      <c r="G91" s="139" t="s">
        <v>83</v>
      </c>
      <c r="H91" s="239">
        <v>55.31</v>
      </c>
      <c r="I91" s="239">
        <v>1.3</v>
      </c>
      <c r="J91" s="239">
        <v>2.08</v>
      </c>
      <c r="K91" s="239">
        <v>1.75</v>
      </c>
      <c r="L91" s="140">
        <v>3.16</v>
      </c>
      <c r="M91" s="140">
        <v>134.63</v>
      </c>
      <c r="N91" s="140">
        <v>84</v>
      </c>
    </row>
    <row r="92" spans="2:14" x14ac:dyDescent="0.25">
      <c r="B92" s="141">
        <v>78</v>
      </c>
      <c r="C92" s="137" t="s">
        <v>593</v>
      </c>
      <c r="D92" s="139" t="s">
        <v>96</v>
      </c>
      <c r="E92" s="268">
        <v>44153</v>
      </c>
      <c r="F92" s="268">
        <v>45188</v>
      </c>
      <c r="G92" s="139" t="s">
        <v>83</v>
      </c>
      <c r="H92" s="239">
        <v>2363.54</v>
      </c>
      <c r="I92" s="239">
        <v>206.68</v>
      </c>
      <c r="J92" s="239">
        <v>306.33999999999997</v>
      </c>
      <c r="K92" s="239">
        <v>131.43</v>
      </c>
      <c r="L92" s="140">
        <v>5.56</v>
      </c>
      <c r="M92" s="140">
        <v>63.59</v>
      </c>
      <c r="N92" s="140">
        <v>42.9</v>
      </c>
    </row>
    <row r="93" spans="2:14" x14ac:dyDescent="0.25">
      <c r="B93" s="141">
        <v>79</v>
      </c>
      <c r="C93" s="137" t="s">
        <v>594</v>
      </c>
      <c r="D93" s="139" t="s">
        <v>96</v>
      </c>
      <c r="E93" s="268">
        <v>44195</v>
      </c>
      <c r="F93" s="268">
        <v>45188</v>
      </c>
      <c r="G93" s="139" t="s">
        <v>83</v>
      </c>
      <c r="H93" s="239">
        <v>193.93</v>
      </c>
      <c r="I93" s="239">
        <v>34.72</v>
      </c>
      <c r="J93" s="239">
        <v>46.99</v>
      </c>
      <c r="K93" s="239">
        <v>34.31</v>
      </c>
      <c r="L93" s="140">
        <v>17.690000000000001</v>
      </c>
      <c r="M93" s="140">
        <v>98.82</v>
      </c>
      <c r="N93" s="140">
        <v>73.02</v>
      </c>
    </row>
    <row r="94" spans="2:14" x14ac:dyDescent="0.25">
      <c r="B94" s="141">
        <v>80</v>
      </c>
      <c r="C94" s="137" t="s">
        <v>595</v>
      </c>
      <c r="D94" s="139" t="s">
        <v>96</v>
      </c>
      <c r="E94" s="268">
        <v>44441</v>
      </c>
      <c r="F94" s="268">
        <v>45189</v>
      </c>
      <c r="G94" s="139" t="s">
        <v>83</v>
      </c>
      <c r="H94" s="239">
        <v>181.53</v>
      </c>
      <c r="I94" s="239">
        <v>11.51</v>
      </c>
      <c r="J94" s="239">
        <v>15.34</v>
      </c>
      <c r="K94" s="239">
        <v>14.5</v>
      </c>
      <c r="L94" s="140">
        <v>7.99</v>
      </c>
      <c r="M94" s="140">
        <v>126.03</v>
      </c>
      <c r="N94" s="140">
        <v>94.52</v>
      </c>
    </row>
    <row r="95" spans="2:14" x14ac:dyDescent="0.25">
      <c r="B95" s="141">
        <v>81</v>
      </c>
      <c r="C95" s="137" t="s">
        <v>596</v>
      </c>
      <c r="D95" s="139" t="s">
        <v>96</v>
      </c>
      <c r="E95" s="268">
        <v>44631</v>
      </c>
      <c r="F95" s="268">
        <v>45189</v>
      </c>
      <c r="G95" s="139" t="s">
        <v>83</v>
      </c>
      <c r="H95" s="239">
        <v>45.07</v>
      </c>
      <c r="I95" s="239">
        <v>38.03</v>
      </c>
      <c r="J95" s="239">
        <v>49.53</v>
      </c>
      <c r="K95" s="239">
        <v>27.5</v>
      </c>
      <c r="L95" s="140">
        <v>61.03</v>
      </c>
      <c r="M95" s="140">
        <v>72.319999999999993</v>
      </c>
      <c r="N95" s="140">
        <v>55.53</v>
      </c>
    </row>
    <row r="96" spans="2:14" x14ac:dyDescent="0.25">
      <c r="B96" s="141">
        <v>82</v>
      </c>
      <c r="C96" s="137" t="s">
        <v>597</v>
      </c>
      <c r="D96" s="139" t="s">
        <v>96</v>
      </c>
      <c r="E96" s="268">
        <v>44096</v>
      </c>
      <c r="F96" s="268">
        <v>45189</v>
      </c>
      <c r="G96" s="139" t="s">
        <v>84</v>
      </c>
      <c r="H96" s="239">
        <v>188.14</v>
      </c>
      <c r="I96" s="239">
        <v>59</v>
      </c>
      <c r="J96" s="239">
        <v>77</v>
      </c>
      <c r="K96" s="239">
        <v>121.17</v>
      </c>
      <c r="L96" s="140">
        <v>64.400000000000006</v>
      </c>
      <c r="M96" s="140">
        <v>205.37</v>
      </c>
      <c r="N96" s="140">
        <v>157.36000000000001</v>
      </c>
    </row>
    <row r="97" spans="2:14" x14ac:dyDescent="0.25">
      <c r="B97" s="141">
        <v>83</v>
      </c>
      <c r="C97" s="137" t="s">
        <v>598</v>
      </c>
      <c r="D97" s="139" t="s">
        <v>96</v>
      </c>
      <c r="E97" s="268">
        <v>43816</v>
      </c>
      <c r="F97" s="268">
        <v>45190</v>
      </c>
      <c r="G97" s="139" t="s">
        <v>84</v>
      </c>
      <c r="H97" s="239">
        <v>5.66</v>
      </c>
      <c r="I97" s="239">
        <v>0.48</v>
      </c>
      <c r="J97" s="239">
        <v>0.62</v>
      </c>
      <c r="K97" s="239">
        <v>0.99</v>
      </c>
      <c r="L97" s="140">
        <v>17.47</v>
      </c>
      <c r="M97" s="140">
        <v>204.72</v>
      </c>
      <c r="N97" s="140">
        <v>159</v>
      </c>
    </row>
    <row r="98" spans="2:14" x14ac:dyDescent="0.25">
      <c r="B98" s="141">
        <v>84</v>
      </c>
      <c r="C98" s="137" t="s">
        <v>599</v>
      </c>
      <c r="D98" s="139" t="s">
        <v>96</v>
      </c>
      <c r="E98" s="268">
        <v>44643</v>
      </c>
      <c r="F98" s="268">
        <v>45195</v>
      </c>
      <c r="G98" s="139" t="s">
        <v>83</v>
      </c>
      <c r="H98" s="239">
        <v>3741.4</v>
      </c>
      <c r="I98" s="239">
        <v>212.09</v>
      </c>
      <c r="J98" s="239">
        <v>293.37</v>
      </c>
      <c r="K98" s="239">
        <v>256</v>
      </c>
      <c r="L98" s="140">
        <v>6.84</v>
      </c>
      <c r="M98" s="140">
        <v>120.7</v>
      </c>
      <c r="N98" s="140">
        <v>87.26</v>
      </c>
    </row>
    <row r="99" spans="2:14" x14ac:dyDescent="0.25">
      <c r="B99" s="141">
        <v>85</v>
      </c>
      <c r="C99" s="137" t="s">
        <v>600</v>
      </c>
      <c r="D99" s="139" t="s">
        <v>97</v>
      </c>
      <c r="E99" s="268">
        <v>44245</v>
      </c>
      <c r="F99" s="268">
        <v>45196</v>
      </c>
      <c r="G99" s="139" t="s">
        <v>83</v>
      </c>
      <c r="H99" s="239">
        <v>153.47999999999999</v>
      </c>
      <c r="I99" s="239">
        <v>30.57</v>
      </c>
      <c r="J99" s="239">
        <v>40.94</v>
      </c>
      <c r="K99" s="239">
        <v>79.27</v>
      </c>
      <c r="L99" s="140">
        <v>51.65</v>
      </c>
      <c r="M99" s="140">
        <v>259.3</v>
      </c>
      <c r="N99" s="140">
        <v>193.63</v>
      </c>
    </row>
    <row r="100" spans="2:14" ht="15" customHeight="1" x14ac:dyDescent="0.25">
      <c r="B100" s="412" t="s">
        <v>601</v>
      </c>
      <c r="C100" s="413"/>
      <c r="D100" s="413"/>
      <c r="E100" s="413"/>
      <c r="F100" s="413"/>
      <c r="G100" s="414"/>
      <c r="H100" s="225">
        <v>65246.57</v>
      </c>
      <c r="I100" s="225">
        <v>9456.75</v>
      </c>
      <c r="J100" s="225">
        <v>15579.98</v>
      </c>
      <c r="K100" s="225">
        <v>20771.310000000001</v>
      </c>
      <c r="L100" s="240">
        <v>33.01</v>
      </c>
      <c r="M100" s="240">
        <v>219.64</v>
      </c>
      <c r="N100" s="240">
        <v>133.32</v>
      </c>
    </row>
    <row r="101" spans="2:14" ht="15" customHeight="1" x14ac:dyDescent="0.25">
      <c r="B101" s="415" t="s">
        <v>602</v>
      </c>
      <c r="C101" s="416"/>
      <c r="D101" s="416"/>
      <c r="E101" s="416"/>
      <c r="F101" s="416"/>
      <c r="G101" s="417"/>
      <c r="H101" s="225">
        <v>991815.55</v>
      </c>
      <c r="I101" s="225">
        <v>187460.63</v>
      </c>
      <c r="J101" s="225">
        <v>292433.62</v>
      </c>
      <c r="K101" s="225">
        <v>315937.2</v>
      </c>
      <c r="L101" s="240">
        <v>31.85</v>
      </c>
      <c r="M101" s="240">
        <v>168.54</v>
      </c>
      <c r="N101" s="322" t="s">
        <v>606</v>
      </c>
    </row>
    <row r="102" spans="2:14" ht="13.5" customHeight="1" x14ac:dyDescent="0.25">
      <c r="B102" s="314" t="s">
        <v>404</v>
      </c>
      <c r="C102" s="316"/>
      <c r="D102" s="316"/>
      <c r="E102" s="316"/>
      <c r="F102" s="316"/>
      <c r="G102" s="316"/>
      <c r="H102" s="316"/>
      <c r="I102" s="316"/>
      <c r="J102" s="316"/>
      <c r="K102" s="316"/>
      <c r="L102" s="316"/>
      <c r="M102" s="316"/>
    </row>
    <row r="103" spans="2:14" ht="13.5" customHeight="1" x14ac:dyDescent="0.25">
      <c r="B103" s="314" t="s">
        <v>603</v>
      </c>
      <c r="C103" s="293"/>
      <c r="D103" s="293"/>
      <c r="E103" s="293"/>
      <c r="F103" s="293"/>
      <c r="G103" s="293"/>
      <c r="H103" s="293"/>
      <c r="I103" s="293"/>
      <c r="J103" s="293"/>
      <c r="K103" s="293"/>
      <c r="L103" s="293"/>
      <c r="M103" s="293"/>
    </row>
    <row r="104" spans="2:14" ht="12.75" customHeight="1" x14ac:dyDescent="0.25">
      <c r="B104" s="410" t="s">
        <v>604</v>
      </c>
      <c r="C104" s="410"/>
      <c r="D104" s="410"/>
      <c r="E104" s="410"/>
      <c r="F104" s="410"/>
      <c r="G104" s="410"/>
      <c r="H104" s="410"/>
      <c r="I104" s="410"/>
      <c r="J104" s="410"/>
      <c r="K104" s="410"/>
      <c r="L104" s="410"/>
      <c r="M104" s="410"/>
    </row>
    <row r="105" spans="2:14" ht="24.75" customHeight="1" x14ac:dyDescent="0.25">
      <c r="B105" s="410" t="s">
        <v>605</v>
      </c>
      <c r="C105" s="410"/>
      <c r="D105" s="410"/>
      <c r="E105" s="410"/>
      <c r="F105" s="410"/>
      <c r="G105" s="410"/>
      <c r="H105" s="410"/>
      <c r="I105" s="410"/>
      <c r="J105" s="410"/>
      <c r="K105" s="410"/>
      <c r="L105" s="410"/>
      <c r="M105" s="410"/>
    </row>
    <row r="106" spans="2:14" ht="13.5" customHeight="1" x14ac:dyDescent="0.25">
      <c r="B106" s="314" t="s">
        <v>607</v>
      </c>
      <c r="C106" s="317"/>
      <c r="D106" s="317"/>
      <c r="E106" s="318"/>
      <c r="F106" s="318"/>
      <c r="G106" s="317"/>
      <c r="H106" s="317"/>
      <c r="I106" s="317"/>
      <c r="J106" s="317"/>
      <c r="K106" s="317"/>
      <c r="L106" s="317"/>
      <c r="M106" s="317"/>
    </row>
    <row r="107" spans="2:14" ht="14.25" customHeight="1" x14ac:dyDescent="0.25">
      <c r="B107" s="314"/>
    </row>
    <row r="111" spans="2:14" ht="42" customHeight="1" x14ac:dyDescent="0.25"/>
  </sheetData>
  <mergeCells count="31">
    <mergeCell ref="O2:P3"/>
    <mergeCell ref="B100:G100"/>
    <mergeCell ref="B101:G101"/>
    <mergeCell ref="H4:K4"/>
    <mergeCell ref="B4:B5"/>
    <mergeCell ref="C4:C5"/>
    <mergeCell ref="D4:D5"/>
    <mergeCell ref="E4:E5"/>
    <mergeCell ref="B14:N14"/>
    <mergeCell ref="F4:F5"/>
    <mergeCell ref="B2:N2"/>
    <mergeCell ref="B3:N3"/>
    <mergeCell ref="L4:N4"/>
    <mergeCell ref="B6:N6"/>
    <mergeCell ref="G4:G5"/>
    <mergeCell ref="N34:N38"/>
    <mergeCell ref="N65:N66"/>
    <mergeCell ref="B105:M105"/>
    <mergeCell ref="B104:M104"/>
    <mergeCell ref="H34:H38"/>
    <mergeCell ref="I34:I38"/>
    <mergeCell ref="J34:J38"/>
    <mergeCell ref="K34:K38"/>
    <mergeCell ref="L34:L38"/>
    <mergeCell ref="M34:M38"/>
    <mergeCell ref="H65:H66"/>
    <mergeCell ref="I65:I66"/>
    <mergeCell ref="J65:J66"/>
    <mergeCell ref="K65:K66"/>
    <mergeCell ref="L65:L66"/>
    <mergeCell ref="M65:M66"/>
  </mergeCells>
  <hyperlinks>
    <hyperlink ref="O2:P3" location="'Table of Contents'!A1" display="Go To Table Of Contents" xr:uid="{00000000-0004-0000-0900-00000000000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2CEC7-038B-459A-A185-3CF60F3B0E03}">
  <dimension ref="B2:O40"/>
  <sheetViews>
    <sheetView showGridLines="0" zoomScaleNormal="100" workbookViewId="0">
      <selection activeCell="N2" sqref="N2:O4"/>
    </sheetView>
  </sheetViews>
  <sheetFormatPr defaultRowHeight="15" x14ac:dyDescent="0.25"/>
  <cols>
    <col min="1" max="1" width="2.7109375" customWidth="1"/>
    <col min="9" max="9" width="1.85546875" style="50" customWidth="1"/>
    <col min="10" max="10" width="1.85546875" customWidth="1"/>
    <col min="11" max="11" width="58.7109375" style="19" customWidth="1"/>
    <col min="12" max="12" width="18.85546875" customWidth="1"/>
    <col min="13" max="13" width="4.7109375" customWidth="1"/>
    <col min="14" max="15" width="6.7109375" customWidth="1"/>
  </cols>
  <sheetData>
    <row r="2" spans="2:15" ht="15.75" customHeight="1" x14ac:dyDescent="0.25">
      <c r="B2" s="397"/>
      <c r="C2" s="397"/>
      <c r="D2" s="397"/>
      <c r="E2" s="397"/>
      <c r="F2" s="397"/>
      <c r="G2" s="397"/>
      <c r="H2" s="397"/>
      <c r="K2" s="427" t="s">
        <v>405</v>
      </c>
      <c r="L2" s="427"/>
      <c r="N2" s="377" t="s">
        <v>341</v>
      </c>
      <c r="O2" s="377"/>
    </row>
    <row r="3" spans="2:15" ht="9" customHeight="1" x14ac:dyDescent="0.25">
      <c r="K3" s="39"/>
      <c r="L3" s="1"/>
      <c r="N3" s="377"/>
      <c r="O3" s="377"/>
    </row>
    <row r="4" spans="2:15" ht="15" customHeight="1" x14ac:dyDescent="0.25">
      <c r="K4" s="319" t="s">
        <v>408</v>
      </c>
      <c r="L4" s="320" t="s">
        <v>409</v>
      </c>
      <c r="N4" s="377"/>
      <c r="O4" s="377"/>
    </row>
    <row r="5" spans="2:15" x14ac:dyDescent="0.25">
      <c r="K5" s="18" t="s">
        <v>406</v>
      </c>
      <c r="L5" s="118">
        <v>808</v>
      </c>
    </row>
    <row r="6" spans="2:15" x14ac:dyDescent="0.25">
      <c r="K6" s="18" t="s">
        <v>407</v>
      </c>
      <c r="L6" s="118">
        <v>310</v>
      </c>
    </row>
    <row r="7" spans="2:15" x14ac:dyDescent="0.25">
      <c r="K7" s="81" t="s">
        <v>30</v>
      </c>
      <c r="L7" s="153">
        <f>804-L6</f>
        <v>494</v>
      </c>
    </row>
    <row r="8" spans="2:15" x14ac:dyDescent="0.25">
      <c r="K8" s="18" t="s">
        <v>608</v>
      </c>
      <c r="L8" s="41"/>
      <c r="M8" t="s">
        <v>299</v>
      </c>
    </row>
    <row r="9" spans="2:15" x14ac:dyDescent="0.25">
      <c r="K9" s="18"/>
      <c r="L9" s="41"/>
    </row>
    <row r="10" spans="2:15" x14ac:dyDescent="0.25">
      <c r="K10" s="18"/>
      <c r="L10" s="41"/>
    </row>
    <row r="11" spans="2:15" x14ac:dyDescent="0.25">
      <c r="K11" s="18"/>
      <c r="L11" s="41"/>
    </row>
    <row r="12" spans="2:15" x14ac:dyDescent="0.25">
      <c r="K12" s="269"/>
      <c r="L12" s="269"/>
    </row>
    <row r="13" spans="2:15" ht="27.6" customHeight="1" x14ac:dyDescent="0.25">
      <c r="K13" s="426"/>
      <c r="L13" s="426"/>
    </row>
    <row r="15" spans="2:15" ht="30.6" customHeight="1" x14ac:dyDescent="0.25">
      <c r="K15" s="170"/>
      <c r="L15" s="171"/>
      <c r="M15" s="171"/>
      <c r="N15" s="171"/>
    </row>
    <row r="16" spans="2:15" x14ac:dyDescent="0.25">
      <c r="K16" s="170"/>
      <c r="L16" s="168"/>
      <c r="M16" s="171"/>
      <c r="N16" s="171"/>
    </row>
    <row r="17" spans="11:14" ht="27" x14ac:dyDescent="0.25">
      <c r="K17" s="170"/>
      <c r="L17" s="181"/>
      <c r="M17" s="179" t="s">
        <v>20</v>
      </c>
      <c r="N17" s="171"/>
    </row>
    <row r="18" spans="11:14" ht="15.75" x14ac:dyDescent="0.25">
      <c r="K18" s="170"/>
      <c r="L18" s="182" t="s">
        <v>10</v>
      </c>
      <c r="M18" s="177">
        <v>37</v>
      </c>
      <c r="N18" s="171"/>
    </row>
    <row r="19" spans="11:14" ht="15.75" x14ac:dyDescent="0.25">
      <c r="K19" s="170"/>
      <c r="L19" s="182" t="s">
        <v>11</v>
      </c>
      <c r="M19" s="177">
        <v>706</v>
      </c>
      <c r="N19" s="171"/>
    </row>
    <row r="20" spans="11:14" ht="15.75" x14ac:dyDescent="0.25">
      <c r="K20" s="170"/>
      <c r="L20" s="182" t="s">
        <v>12</v>
      </c>
      <c r="M20" s="177">
        <v>1157</v>
      </c>
      <c r="N20" s="171"/>
    </row>
    <row r="21" spans="11:14" ht="15.75" x14ac:dyDescent="0.25">
      <c r="K21" s="170"/>
      <c r="L21" s="182" t="s">
        <v>249</v>
      </c>
      <c r="M21" s="177">
        <v>1985</v>
      </c>
      <c r="N21" s="171"/>
    </row>
    <row r="22" spans="11:14" ht="15.75" x14ac:dyDescent="0.25">
      <c r="K22" s="170"/>
      <c r="L22" s="182" t="s">
        <v>302</v>
      </c>
      <c r="M22" s="177">
        <v>538</v>
      </c>
      <c r="N22" s="171"/>
    </row>
    <row r="23" spans="11:14" ht="15.75" x14ac:dyDescent="0.25">
      <c r="K23" s="170"/>
      <c r="L23" s="182" t="s">
        <v>298</v>
      </c>
      <c r="M23" s="177">
        <v>141</v>
      </c>
      <c r="N23" s="171"/>
    </row>
    <row r="24" spans="11:14" ht="15.75" x14ac:dyDescent="0.25">
      <c r="K24" s="170"/>
      <c r="L24" s="182" t="s">
        <v>360</v>
      </c>
      <c r="M24" s="177">
        <v>186</v>
      </c>
      <c r="N24" s="171"/>
    </row>
    <row r="25" spans="11:14" ht="15.75" x14ac:dyDescent="0.25">
      <c r="K25" s="170"/>
      <c r="L25" s="182" t="s">
        <v>366</v>
      </c>
      <c r="M25" s="177">
        <v>192</v>
      </c>
      <c r="N25" s="171"/>
    </row>
    <row r="26" spans="11:14" ht="15.75" x14ac:dyDescent="0.25">
      <c r="K26" s="170"/>
      <c r="L26" s="182" t="s">
        <v>20</v>
      </c>
      <c r="M26" s="177">
        <v>4942</v>
      </c>
      <c r="N26" s="171"/>
    </row>
    <row r="27" spans="11:14" ht="15.75" x14ac:dyDescent="0.25">
      <c r="K27" s="170"/>
      <c r="L27" s="182"/>
      <c r="M27" s="177"/>
      <c r="N27" s="171"/>
    </row>
    <row r="28" spans="11:14" x14ac:dyDescent="0.25">
      <c r="K28" s="170"/>
      <c r="L28" s="171"/>
      <c r="M28" s="171"/>
      <c r="N28" s="171"/>
    </row>
    <row r="29" spans="11:14" ht="27" x14ac:dyDescent="0.25">
      <c r="K29" s="170"/>
      <c r="L29" s="171"/>
      <c r="M29" s="179" t="s">
        <v>20</v>
      </c>
      <c r="N29" s="171"/>
    </row>
    <row r="30" spans="11:14" ht="15.75" x14ac:dyDescent="0.25">
      <c r="K30" s="170"/>
      <c r="L30" s="182" t="s">
        <v>10</v>
      </c>
      <c r="M30" s="171">
        <f t="shared" ref="M30" si="0">M18</f>
        <v>37</v>
      </c>
      <c r="N30" s="171"/>
    </row>
    <row r="31" spans="11:14" ht="15.75" x14ac:dyDescent="0.25">
      <c r="K31" s="170"/>
      <c r="L31" s="182" t="s">
        <v>11</v>
      </c>
      <c r="M31" s="171">
        <f t="shared" ref="M31:M37" si="1">M30+M19</f>
        <v>743</v>
      </c>
      <c r="N31" s="171"/>
    </row>
    <row r="32" spans="11:14" ht="15.75" x14ac:dyDescent="0.25">
      <c r="K32" s="170"/>
      <c r="L32" s="182" t="s">
        <v>12</v>
      </c>
      <c r="M32" s="171">
        <f t="shared" si="1"/>
        <v>1900</v>
      </c>
      <c r="N32" s="171"/>
    </row>
    <row r="33" spans="11:14" ht="15.75" x14ac:dyDescent="0.25">
      <c r="K33" s="170"/>
      <c r="L33" s="182" t="s">
        <v>249</v>
      </c>
      <c r="M33" s="171">
        <f t="shared" si="1"/>
        <v>3885</v>
      </c>
      <c r="N33" s="171"/>
    </row>
    <row r="34" spans="11:14" ht="15.75" x14ac:dyDescent="0.25">
      <c r="K34" s="170"/>
      <c r="L34" s="182" t="s">
        <v>302</v>
      </c>
      <c r="M34" s="171">
        <f t="shared" si="1"/>
        <v>4423</v>
      </c>
      <c r="N34" s="171"/>
    </row>
    <row r="35" spans="11:14" ht="15.75" x14ac:dyDescent="0.25">
      <c r="K35" s="170"/>
      <c r="L35" s="182" t="s">
        <v>370</v>
      </c>
      <c r="M35" s="171">
        <f t="shared" si="1"/>
        <v>4564</v>
      </c>
      <c r="N35" s="171"/>
    </row>
    <row r="36" spans="11:14" ht="15.75" x14ac:dyDescent="0.25">
      <c r="K36" s="170"/>
      <c r="L36" s="182" t="s">
        <v>364</v>
      </c>
      <c r="M36" s="171">
        <f t="shared" si="1"/>
        <v>4750</v>
      </c>
      <c r="N36" s="171"/>
    </row>
    <row r="37" spans="11:14" ht="15.75" x14ac:dyDescent="0.25">
      <c r="K37" s="170"/>
      <c r="L37" s="182" t="s">
        <v>368</v>
      </c>
      <c r="M37" s="171">
        <f t="shared" si="1"/>
        <v>4942</v>
      </c>
      <c r="N37" s="171"/>
    </row>
    <row r="38" spans="11:14" x14ac:dyDescent="0.25">
      <c r="K38" s="170"/>
      <c r="L38" s="171"/>
      <c r="M38" s="171"/>
      <c r="N38" s="171"/>
    </row>
    <row r="39" spans="11:14" x14ac:dyDescent="0.25">
      <c r="K39" s="170"/>
      <c r="L39" s="171"/>
      <c r="M39" s="171"/>
      <c r="N39" s="171"/>
    </row>
    <row r="40" spans="11:14" x14ac:dyDescent="0.25">
      <c r="K40" s="170"/>
      <c r="L40" s="171"/>
      <c r="M40" s="171"/>
      <c r="N40" s="171"/>
    </row>
  </sheetData>
  <mergeCells count="4">
    <mergeCell ref="B2:H2"/>
    <mergeCell ref="N2:O4"/>
    <mergeCell ref="K13:L13"/>
    <mergeCell ref="K2:L2"/>
  </mergeCells>
  <hyperlinks>
    <hyperlink ref="N2:O4" location="'Table of Contents'!A1" display="Go to Table of Contents" xr:uid="{2442C05B-0AD7-4239-941B-CEC4AE775D12}"/>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2"/>
  <sheetViews>
    <sheetView showGridLines="0" workbookViewId="0">
      <selection activeCell="R2" sqref="R2:S3"/>
    </sheetView>
  </sheetViews>
  <sheetFormatPr defaultRowHeight="15" x14ac:dyDescent="0.25"/>
  <cols>
    <col min="1" max="1" width="2.7109375" customWidth="1"/>
    <col min="10" max="10" width="5" customWidth="1"/>
    <col min="11" max="11" width="0.28515625" customWidth="1"/>
    <col min="12" max="12" width="1.28515625" customWidth="1"/>
    <col min="13" max="13" width="1.85546875" style="50" customWidth="1"/>
    <col min="14" max="14" width="1.85546875" customWidth="1"/>
    <col min="15" max="15" width="41.7109375" style="19" customWidth="1"/>
    <col min="16" max="16" width="26.140625" style="19" customWidth="1"/>
    <col min="17" max="17" width="2.7109375" customWidth="1"/>
    <col min="18" max="20" width="6.85546875" customWidth="1"/>
  </cols>
  <sheetData>
    <row r="1" spans="1:19" ht="12" customHeight="1" x14ac:dyDescent="0.25"/>
    <row r="2" spans="1:19" ht="15.75" x14ac:dyDescent="0.25">
      <c r="A2" s="54"/>
      <c r="B2" s="383"/>
      <c r="C2" s="383"/>
      <c r="D2" s="383"/>
      <c r="E2" s="383"/>
      <c r="F2" s="383"/>
      <c r="G2" s="383"/>
      <c r="H2" s="383"/>
      <c r="I2" s="383"/>
      <c r="J2" s="383"/>
      <c r="O2" s="428" t="s">
        <v>609</v>
      </c>
      <c r="P2" s="428"/>
      <c r="R2" s="377" t="s">
        <v>341</v>
      </c>
      <c r="S2" s="377"/>
    </row>
    <row r="3" spans="1:19" x14ac:dyDescent="0.25">
      <c r="O3" s="305"/>
      <c r="P3" s="305"/>
      <c r="R3" s="377"/>
      <c r="S3" s="377"/>
    </row>
    <row r="4" spans="1:19" ht="21.75" customHeight="1" x14ac:dyDescent="0.25">
      <c r="O4" s="306" t="s">
        <v>446</v>
      </c>
      <c r="P4" s="307" t="s">
        <v>16</v>
      </c>
    </row>
    <row r="5" spans="1:19" x14ac:dyDescent="0.25">
      <c r="O5" s="308" t="s">
        <v>70</v>
      </c>
      <c r="P5" s="104">
        <v>512</v>
      </c>
    </row>
    <row r="6" spans="1:19" x14ac:dyDescent="0.25">
      <c r="O6" s="308" t="s">
        <v>71</v>
      </c>
      <c r="P6" s="104">
        <v>232</v>
      </c>
    </row>
    <row r="7" spans="1:19" x14ac:dyDescent="0.25">
      <c r="O7" s="308" t="s">
        <v>72</v>
      </c>
      <c r="P7" s="104">
        <v>116</v>
      </c>
    </row>
    <row r="8" spans="1:19" x14ac:dyDescent="0.25">
      <c r="O8" s="308" t="s">
        <v>73</v>
      </c>
      <c r="P8" s="104">
        <v>33</v>
      </c>
    </row>
    <row r="9" spans="1:19" x14ac:dyDescent="0.25">
      <c r="O9" s="308" t="s">
        <v>74</v>
      </c>
      <c r="P9" s="104">
        <v>42</v>
      </c>
    </row>
    <row r="10" spans="1:19" x14ac:dyDescent="0.25">
      <c r="O10" s="308" t="s">
        <v>75</v>
      </c>
      <c r="P10" s="104">
        <v>9</v>
      </c>
    </row>
    <row r="11" spans="1:19" ht="17.45" customHeight="1" x14ac:dyDescent="0.25">
      <c r="O11" s="309" t="s">
        <v>437</v>
      </c>
      <c r="P11" s="309"/>
    </row>
    <row r="12" spans="1:19" ht="15.75" customHeight="1" x14ac:dyDescent="0.25">
      <c r="O12" s="308" t="s">
        <v>76</v>
      </c>
      <c r="P12" s="104">
        <v>350</v>
      </c>
    </row>
    <row r="13" spans="1:19" ht="14.25" customHeight="1" x14ac:dyDescent="0.25">
      <c r="O13" s="308" t="s">
        <v>77</v>
      </c>
      <c r="P13" s="104">
        <v>55</v>
      </c>
    </row>
    <row r="14" spans="1:19" ht="12.75" customHeight="1" x14ac:dyDescent="0.25">
      <c r="O14" s="308" t="s">
        <v>78</v>
      </c>
      <c r="P14" s="104">
        <v>48</v>
      </c>
    </row>
    <row r="15" spans="1:19" ht="15.75" customHeight="1" x14ac:dyDescent="0.25">
      <c r="O15" s="308" t="s">
        <v>79</v>
      </c>
      <c r="P15" s="104">
        <v>267</v>
      </c>
    </row>
    <row r="16" spans="1:19" ht="15.75" customHeight="1" x14ac:dyDescent="0.25">
      <c r="B16" s="224"/>
      <c r="O16" s="310" t="s">
        <v>80</v>
      </c>
      <c r="P16" s="311">
        <v>224</v>
      </c>
    </row>
    <row r="17" spans="1:19" ht="15.75" x14ac:dyDescent="0.25">
      <c r="A17" s="54"/>
      <c r="K17" s="54"/>
      <c r="L17" s="54"/>
      <c r="O17" s="429" t="s">
        <v>463</v>
      </c>
      <c r="P17" s="429"/>
    </row>
    <row r="19" spans="1:19" x14ac:dyDescent="0.25">
      <c r="O19" s="82"/>
      <c r="P19" s="82"/>
      <c r="Q19" s="83"/>
      <c r="R19" s="83"/>
      <c r="S19" s="83"/>
    </row>
    <row r="20" spans="1:19" x14ac:dyDescent="0.25">
      <c r="O20" s="195" t="s">
        <v>69</v>
      </c>
      <c r="P20" s="195" t="s">
        <v>16</v>
      </c>
      <c r="Q20" s="189" t="s">
        <v>310</v>
      </c>
      <c r="R20" s="171"/>
      <c r="S20" s="83"/>
    </row>
    <row r="21" spans="1:19" x14ac:dyDescent="0.25">
      <c r="O21" s="196" t="s">
        <v>353</v>
      </c>
      <c r="P21" s="197">
        <f t="shared" ref="P21:P26" si="0">P5</f>
        <v>512</v>
      </c>
      <c r="Q21" s="198">
        <f>P21/P27</f>
        <v>0.5423728813559322</v>
      </c>
      <c r="R21" s="171"/>
      <c r="S21" s="83"/>
    </row>
    <row r="22" spans="1:19" x14ac:dyDescent="0.25">
      <c r="O22" s="196" t="s">
        <v>354</v>
      </c>
      <c r="P22" s="197">
        <f t="shared" si="0"/>
        <v>232</v>
      </c>
      <c r="Q22" s="198">
        <f>P22/P27</f>
        <v>0.24576271186440679</v>
      </c>
      <c r="R22" s="171"/>
      <c r="S22" s="83"/>
    </row>
    <row r="23" spans="1:19" x14ac:dyDescent="0.25">
      <c r="O23" s="196" t="s">
        <v>355</v>
      </c>
      <c r="P23" s="197">
        <f t="shared" si="0"/>
        <v>116</v>
      </c>
      <c r="Q23" s="198">
        <f>P23/P27</f>
        <v>0.1228813559322034</v>
      </c>
      <c r="R23" s="171"/>
      <c r="S23" s="83"/>
    </row>
    <row r="24" spans="1:19" x14ac:dyDescent="0.25">
      <c r="O24" s="196" t="s">
        <v>356</v>
      </c>
      <c r="P24" s="197">
        <f t="shared" si="0"/>
        <v>33</v>
      </c>
      <c r="Q24" s="198">
        <f>P24/P27</f>
        <v>3.4957627118644065E-2</v>
      </c>
      <c r="R24" s="171"/>
      <c r="S24" s="83"/>
    </row>
    <row r="25" spans="1:19" x14ac:dyDescent="0.25">
      <c r="O25" s="196" t="s">
        <v>357</v>
      </c>
      <c r="P25" s="197">
        <f t="shared" si="0"/>
        <v>42</v>
      </c>
      <c r="Q25" s="198">
        <f>P25/P27</f>
        <v>4.4491525423728813E-2</v>
      </c>
      <c r="R25" s="171"/>
      <c r="S25" s="83"/>
    </row>
    <row r="26" spans="1:19" x14ac:dyDescent="0.25">
      <c r="O26" s="196" t="s">
        <v>358</v>
      </c>
      <c r="P26" s="197">
        <f t="shared" si="0"/>
        <v>9</v>
      </c>
      <c r="Q26" s="198">
        <f>P26/P27</f>
        <v>9.5338983050847464E-3</v>
      </c>
      <c r="R26" s="171"/>
      <c r="S26" s="83"/>
    </row>
    <row r="27" spans="1:19" x14ac:dyDescent="0.25">
      <c r="O27" s="192" t="s">
        <v>20</v>
      </c>
      <c r="P27" s="192">
        <f>SUM(P21:P26)</f>
        <v>944</v>
      </c>
      <c r="Q27" s="192"/>
      <c r="R27" s="171"/>
      <c r="S27" s="83"/>
    </row>
    <row r="28" spans="1:19" x14ac:dyDescent="0.25">
      <c r="O28" s="170"/>
      <c r="P28" s="170"/>
      <c r="Q28" s="171"/>
      <c r="R28" s="171"/>
      <c r="S28" s="83"/>
    </row>
    <row r="29" spans="1:19" x14ac:dyDescent="0.25">
      <c r="O29" s="82"/>
      <c r="P29" s="82"/>
      <c r="Q29" s="83"/>
      <c r="R29" s="83"/>
      <c r="S29" s="83"/>
    </row>
    <row r="30" spans="1:19" x14ac:dyDescent="0.25">
      <c r="O30" s="82"/>
      <c r="P30" s="82"/>
      <c r="Q30" s="83"/>
      <c r="R30" s="83"/>
      <c r="S30" s="83"/>
    </row>
    <row r="31" spans="1:19" x14ac:dyDescent="0.25">
      <c r="O31" s="82"/>
      <c r="P31" s="82"/>
      <c r="Q31" s="83"/>
      <c r="R31" s="83"/>
      <c r="S31" s="83"/>
    </row>
    <row r="32" spans="1:19" x14ac:dyDescent="0.25">
      <c r="O32" s="82"/>
      <c r="P32" s="82"/>
      <c r="Q32" s="83"/>
      <c r="R32" s="83"/>
      <c r="S32" s="83"/>
    </row>
  </sheetData>
  <mergeCells count="4">
    <mergeCell ref="O2:P2"/>
    <mergeCell ref="O17:P17"/>
    <mergeCell ref="B2:J2"/>
    <mergeCell ref="R2:S3"/>
  </mergeCells>
  <hyperlinks>
    <hyperlink ref="R2:S3" location="'Table of Contents'!A1" display="Go to Table of Contents" xr:uid="{00000000-0004-0000-0700-00000000000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E-Newsletter July - Sep 2023</vt:lpstr>
      <vt:lpstr>Table of 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Pooja   Singla</cp:lastModifiedBy>
  <dcterms:created xsi:type="dcterms:W3CDTF">2021-07-05T10:28:46Z</dcterms:created>
  <dcterms:modified xsi:type="dcterms:W3CDTF">2023-10-31T12:15:50Z</dcterms:modified>
</cp:coreProperties>
</file>