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D:\Pooja mam data\Desktop\Research Division data\Pooja_workings\Newsletters\2024\Newsletter Apr - June 2024\"/>
    </mc:Choice>
  </mc:AlternateContent>
  <xr:revisionPtr revIDLastSave="0" documentId="13_ncr:1_{0A829B97-9825-4DA9-9A25-D9C699FADFB9}" xr6:coauthVersionLast="47" xr6:coauthVersionMax="47" xr10:uidLastSave="{00000000-0000-0000-0000-000000000000}"/>
  <bookViews>
    <workbookView xWindow="-120" yWindow="-120" windowWidth="29040" windowHeight="15720" xr2:uid="{00000000-000D-0000-FFFF-FFFF00000000}"/>
  </bookViews>
  <sheets>
    <sheet name="E-Newsletter Apr-June 2024" sheetId="43" r:id="rId1"/>
    <sheet name="Table of Contents" sheetId="44" r:id="rId2"/>
    <sheet name="Table 1" sheetId="49" r:id="rId3"/>
    <sheet name="Table 2" sheetId="3" r:id="rId4"/>
    <sheet name="Table 3" sheetId="4" r:id="rId5"/>
    <sheet name="Table 4" sheetId="5" r:id="rId6"/>
    <sheet name="Table 5" sheetId="9" r:id="rId7"/>
    <sheet name="Table 6" sheetId="53" r:id="rId8"/>
    <sheet name="Table 7" sheetId="7" r:id="rId9"/>
    <sheet name="Table 8" sheetId="50" r:id="rId10"/>
    <sheet name="Table 9" sheetId="59" r:id="rId11"/>
    <sheet name="Table 10" sheetId="11" r:id="rId12"/>
    <sheet name="Table 11" sheetId="8" r:id="rId13"/>
    <sheet name="Table 12" sheetId="51" r:id="rId14"/>
    <sheet name="Table 13" sheetId="13" r:id="rId15"/>
    <sheet name="Table 14" sheetId="6" r:id="rId16"/>
    <sheet name="Table 15" sheetId="14" r:id="rId17"/>
    <sheet name="Table 16" sheetId="42" r:id="rId18"/>
    <sheet name="Table 17" sheetId="60" r:id="rId19"/>
    <sheet name="Table 18" sheetId="15" r:id="rId20"/>
    <sheet name="Table 19" sheetId="16" r:id="rId21"/>
    <sheet name="Table 20" sheetId="17" r:id="rId22"/>
    <sheet name="Table 21" sheetId="18" r:id="rId23"/>
    <sheet name="Table 22" sheetId="19" r:id="rId24"/>
    <sheet name="Table 23" sheetId="20" r:id="rId25"/>
    <sheet name="Table 24" sheetId="21" r:id="rId26"/>
    <sheet name="Table 25" sheetId="63" r:id="rId27"/>
    <sheet name="Table 26" sheetId="64" r:id="rId28"/>
    <sheet name="Table 27" sheetId="62" r:id="rId29"/>
    <sheet name="Table 28" sheetId="22" r:id="rId30"/>
    <sheet name="Table 29" sheetId="54" r:id="rId31"/>
    <sheet name="Table 30" sheetId="23" r:id="rId32"/>
    <sheet name="Table 31" sheetId="24" r:id="rId33"/>
    <sheet name="Table 32" sheetId="25" r:id="rId34"/>
    <sheet name="Table 33" sheetId="26" r:id="rId35"/>
    <sheet name="Table 34" sheetId="67" r:id="rId36"/>
    <sheet name="Table 35" sheetId="28" r:id="rId37"/>
    <sheet name="Table 36" sheetId="29" r:id="rId38"/>
    <sheet name="Table 37" sheetId="30" r:id="rId39"/>
    <sheet name="Table 38" sheetId="31" r:id="rId40"/>
    <sheet name="Table 39" sheetId="32" r:id="rId41"/>
    <sheet name="Table 40" sheetId="33" r:id="rId42"/>
    <sheet name="Table 41" sheetId="34" r:id="rId43"/>
    <sheet name="Table 42" sheetId="35" r:id="rId44"/>
    <sheet name="Table 43" sheetId="36" r:id="rId45"/>
    <sheet name="Table 44" sheetId="37" r:id="rId4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1" i="62" l="1"/>
  <c r="Q10" i="62"/>
  <c r="Q9" i="62"/>
  <c r="Q8" i="62"/>
  <c r="Q7" i="62"/>
  <c r="Q6" i="62"/>
  <c r="Q5" i="62"/>
  <c r="M30" i="53" l="1"/>
  <c r="M31" i="53" s="1"/>
  <c r="M32" i="53" s="1"/>
  <c r="M33" i="53" s="1"/>
  <c r="M34" i="53" s="1"/>
  <c r="M35" i="53" s="1"/>
  <c r="M36" i="53" s="1"/>
  <c r="M37" i="53" s="1"/>
  <c r="Q33" i="4" l="1"/>
  <c r="Q34" i="4" s="1"/>
  <c r="Q35" i="4" s="1"/>
  <c r="Q36" i="4" s="1"/>
  <c r="Q37" i="4" s="1"/>
  <c r="Q38" i="4" s="1"/>
  <c r="Q39" i="4" s="1"/>
  <c r="Q40" i="4" s="1"/>
  <c r="R33" i="4"/>
  <c r="R34" i="4" s="1"/>
  <c r="R35" i="4" s="1"/>
  <c r="R36" i="4" s="1"/>
  <c r="R37" i="4" s="1"/>
  <c r="R38" i="4" s="1"/>
  <c r="R39" i="4" s="1"/>
  <c r="R40" i="4" s="1"/>
  <c r="S33" i="4"/>
  <c r="S34" i="4" s="1"/>
  <c r="S35" i="4" s="1"/>
  <c r="S36" i="4" s="1"/>
  <c r="S37" i="4" s="1"/>
  <c r="S38" i="4" s="1"/>
  <c r="S39" i="4" s="1"/>
  <c r="S40" i="4" s="1"/>
  <c r="P33" i="4"/>
  <c r="P34"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P35" i="4"/>
  <c r="P36" i="4" s="1"/>
  <c r="P37" i="4" s="1"/>
  <c r="P38" i="4" s="1"/>
  <c r="P39" i="4" s="1"/>
  <c r="P40" i="4" s="1"/>
  <c r="Q23" i="49" l="1"/>
  <c r="P18" i="32" l="1"/>
  <c r="D21" i="5" l="1"/>
  <c r="T40" i="3" l="1"/>
  <c r="M18" i="6" l="1"/>
  <c r="N21" i="16"/>
  <c r="N20" i="16"/>
  <c r="N19" i="16"/>
  <c r="D19" i="5"/>
  <c r="D20" i="5"/>
  <c r="D22" i="5"/>
  <c r="F19" i="5"/>
  <c r="E19" i="5"/>
  <c r="P26" i="7"/>
  <c r="P25" i="7"/>
  <c r="P24" i="7"/>
  <c r="P23" i="7"/>
  <c r="P22" i="7"/>
  <c r="P21" i="7"/>
  <c r="M19" i="6"/>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M22" i="6" l="1"/>
  <c r="N22" i="6" s="1"/>
  <c r="U40" i="3"/>
  <c r="U49" i="3" s="1"/>
  <c r="V40" i="3"/>
  <c r="V53" i="3" s="1"/>
  <c r="S40" i="3"/>
  <c r="N19" i="6"/>
  <c r="N21" i="6"/>
  <c r="E23" i="5"/>
  <c r="E29" i="5" s="1"/>
  <c r="D23" i="5"/>
  <c r="D29" i="5" s="1"/>
  <c r="F23" i="5"/>
  <c r="F30" i="5" s="1"/>
  <c r="P27" i="7"/>
  <c r="N18" i="6" l="1"/>
  <c r="N20" i="6"/>
  <c r="E30" i="5"/>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<sst xmlns="http://schemas.openxmlformats.org/spreadsheetml/2006/main" count="2023" uniqueCount="1088">
  <si>
    <t>Table 1: Corporate Insolvency Resolution Process</t>
  </si>
  <si>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</si>
  <si>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</si>
  <si>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</si>
  <si>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</si>
  <si>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</si>
  <si>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</si>
  <si>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</si>
  <si>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</si>
  <si>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</si>
  <si>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</si>
  <si>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</si>
  <si>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</si>
  <si>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</si>
  <si>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</si>
  <si>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</si>
  <si>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</si>
  <si>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</si>
  <si>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</si>
  <si>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</si>
  <si>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</si>
  <si>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</si>
  <si>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</si>
  <si>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</si>
  <si>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</si>
  <si>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</si>
  <si>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</si>
  <si>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</si>
  <si>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</si>
  <si>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</si>
  <si>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</si>
  <si>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</si>
  <si>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</si>
  <si>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</si>
  <si>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</si>
  <si>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</si>
  <si>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</si>
  <si>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</si>
  <si>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</si>
  <si>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</si>
  <si>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</si>
  <si>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</si>
  <si>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</si>
  <si>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</si>
  <si>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</si>
  <si>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</si>
  <si>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</si>
  <si>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</si>
  <si>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</si>
  <si>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</si>
  <si>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</si>
  <si>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</si>
  <si>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</si>
  <si>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</si>
  <si>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</si>
  <si>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</si>
  <si>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</si>
  <si>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</si>
  <si>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</si>
  <si>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</si>
  <si>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</si>
  <si>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</si>
  <si>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</si>
  <si>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</si>
  <si>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</si>
  <si>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</si>
  <si>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</si>
  <si>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</si>
  <si>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</si>
  <si>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</si>
  <si>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</si>
  <si>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</si>
  <si>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</si>
  <si>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</si>
  <si>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</si>
  <si>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</si>
  <si>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</si>
  <si>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</si>
  <si>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</si>
  <si>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</si>
  <si>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FC</t>
  </si>
  <si>
    <t>OC</t>
  </si>
  <si>
    <t>CD</t>
  </si>
  <si>
    <t>(Amount in ₹ crore)</t>
  </si>
  <si>
    <t>Sl. No.</t>
  </si>
  <si>
    <t>Name of CD</t>
  </si>
  <si>
    <t xml:space="preserve">Defunct  
(Yes/No)
</t>
  </si>
  <si>
    <t>Date of Commencement of CIRP</t>
  </si>
  <si>
    <t>Date of Approval of Resolution Plan</t>
  </si>
  <si>
    <t>CIRP initiated by</t>
  </si>
  <si>
    <t>Liquidation Value</t>
  </si>
  <si>
    <t>Yes</t>
  </si>
  <si>
    <t>No</t>
  </si>
  <si>
    <t>Status of Liquidation</t>
  </si>
  <si>
    <t>Number</t>
  </si>
  <si>
    <t>Initiated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</si>
  <si>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</si>
  <si>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</si>
  <si>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</si>
  <si>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</si>
  <si>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</si>
  <si>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</si>
  <si>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</si>
  <si>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</si>
  <si>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</si>
  <si>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</si>
  <si>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</si>
  <si>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</si>
  <si>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</si>
  <si>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Circumstance</t>
  </si>
  <si>
    <t xml:space="preserve">Number of Liquidations </t>
  </si>
  <si>
    <t>Where Final Reports Submitted</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</si>
  <si>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</si>
  <si>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</si>
  <si>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</si>
  <si>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</si>
  <si>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</si>
  <si>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</si>
  <si>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</si>
  <si>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</si>
  <si>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</si>
  <si>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</si>
  <si>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</si>
  <si>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</si>
  <si>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</si>
  <si>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</si>
  <si>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</si>
  <si>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</si>
  <si>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</si>
  <si>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</si>
  <si>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</si>
  <si>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</si>
  <si>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</si>
  <si>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</si>
  <si>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</si>
  <si>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</si>
  <si>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</si>
  <si>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</si>
  <si>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</si>
  <si>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</si>
  <si>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</si>
  <si>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</si>
  <si>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</si>
  <si>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</si>
  <si>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</si>
  <si>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</si>
  <si>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</si>
  <si>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</si>
  <si>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</si>
  <si>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</si>
  <si>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</si>
  <si>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</si>
  <si>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</si>
  <si>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</si>
  <si>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</si>
  <si>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</si>
  <si>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</si>
  <si>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</si>
  <si>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</si>
  <si>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</si>
  <si>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</si>
  <si>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</si>
  <si>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</si>
  <si>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</si>
  <si>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</si>
  <si>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</si>
  <si>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</si>
  <si>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</si>
  <si>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</si>
  <si>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</si>
  <si>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</si>
  <si>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</si>
  <si>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</si>
  <si>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</si>
  <si>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</si>
  <si>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</si>
  <si>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</si>
  <si>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</si>
  <si>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</si>
  <si>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</si>
  <si>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</si>
  <si>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</si>
  <si>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</si>
  <si>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</si>
  <si>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</si>
  <si>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</si>
  <si>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</si>
  <si>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</si>
  <si>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</si>
  <si>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</si>
  <si>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</si>
  <si>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</si>
  <si>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</si>
  <si>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ICSI IIP</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</si>
  <si>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</si>
  <si>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</si>
  <si>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</si>
  <si>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</si>
  <si>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</si>
  <si>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</si>
  <si>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</si>
  <si>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</si>
  <si>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</si>
  <si>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</si>
  <si>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</si>
  <si>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</si>
  <si>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</si>
  <si>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</si>
  <si>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</si>
  <si>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</si>
  <si>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</si>
  <si>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</si>
  <si>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</si>
  <si>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</si>
  <si>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</si>
  <si>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</si>
  <si>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</si>
  <si>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</si>
  <si>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</si>
  <si>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</si>
  <si>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</si>
  <si>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</si>
  <si>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</si>
  <si>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</si>
  <si>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</si>
  <si>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</si>
  <si>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</si>
  <si>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</si>
  <si>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</si>
  <si>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</si>
  <si>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</si>
  <si>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</si>
  <si>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</si>
  <si>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</si>
  <si>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</si>
  <si>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</si>
  <si>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</si>
  <si>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</si>
  <si>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</si>
  <si>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</si>
  <si>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</si>
  <si>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</si>
  <si>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</si>
  <si>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</si>
  <si>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</si>
  <si>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</si>
  <si>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</si>
  <si>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</si>
  <si>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</si>
  <si>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</si>
  <si>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</si>
  <si>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</si>
  <si>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</si>
  <si>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</si>
  <si>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</si>
  <si>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</si>
  <si>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</si>
  <si>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</si>
  <si>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</si>
  <si>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</si>
  <si>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</si>
  <si>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</si>
  <si>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</si>
  <si>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</si>
  <si>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</si>
  <si>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</si>
  <si>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</si>
  <si>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</si>
  <si>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</si>
  <si>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</si>
  <si>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</si>
  <si>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 xml:space="preserve">Association of Certified Valuators and Analysts </t>
  </si>
  <si>
    <t xml:space="preserve">CEV Integral Appraisers Foundation </t>
  </si>
  <si>
    <t xml:space="preserve">Divya Jyoti Foundation </t>
  </si>
  <si>
    <t>Nandadeep Valuers Foundation</t>
  </si>
  <si>
    <t>All India Institute of Valuers Foundation</t>
  </si>
  <si>
    <t>International Business Valuers Association</t>
  </si>
  <si>
    <t>All India Valuers Association</t>
  </si>
  <si>
    <t>Entities Registered</t>
  </si>
  <si>
    <t>Registration in the Asset Class</t>
  </si>
  <si>
    <t>IIV India registered Valuers Foundation</t>
  </si>
  <si>
    <t>CEV Integral Appraisers Foundation</t>
  </si>
  <si>
    <t>Divya Jyoti Foundation</t>
  </si>
  <si>
    <t xml:space="preserve">        (Number)</t>
  </si>
  <si>
    <t xml:space="preserve">≤ 30 </t>
  </si>
  <si>
    <t>&gt; 30 ≤ 40</t>
  </si>
  <si>
    <t xml:space="preserve">&gt; 80 </t>
  </si>
  <si>
    <t>Apr - Jun, 2021</t>
  </si>
  <si>
    <t xml:space="preserve"> </t>
  </si>
  <si>
    <t>Jun, 2021</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</si>
  <si>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</si>
  <si>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</si>
  <si>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</si>
  <si>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</si>
  <si>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</si>
  <si>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</si>
  <si>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</si>
  <si>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</si>
  <si>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</si>
  <si>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</si>
  <si>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</si>
  <si>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</si>
  <si>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</si>
  <si>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</si>
  <si>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</si>
  <si>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</si>
  <si>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</si>
  <si>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</si>
  <si>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</si>
  <si>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</si>
  <si>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</si>
  <si>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</si>
  <si>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</si>
  <si>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</si>
  <si>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</si>
  <si>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</si>
  <si>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</si>
  <si>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</si>
  <si>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</si>
  <si>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</si>
  <si>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</si>
  <si>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</si>
  <si>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</si>
  <si>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</si>
  <si>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</si>
  <si>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</si>
  <si>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</si>
  <si>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</si>
  <si>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</si>
  <si>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</si>
  <si>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</si>
  <si>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</si>
  <si>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</si>
  <si>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</si>
  <si>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</si>
  <si>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</si>
  <si>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</si>
  <si>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</si>
  <si>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</si>
  <si>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</si>
  <si>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</si>
  <si>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</si>
  <si>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</si>
  <si>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</si>
  <si>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</si>
  <si>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</si>
  <si>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</si>
  <si>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</si>
  <si>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</si>
  <si>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</si>
  <si>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As on Sep 21</t>
  </si>
  <si>
    <t>Closure by</t>
  </si>
  <si>
    <t>Oct-Dec, 2021</t>
  </si>
  <si>
    <t>Dec,2021</t>
  </si>
  <si>
    <t>As on Dec 21</t>
  </si>
  <si>
    <t>As on June 21</t>
  </si>
  <si>
    <t>NA: Not Available </t>
  </si>
  <si>
    <r>
      <t xml:space="preserve">Value of records authenticated
</t>
    </r>
    <r>
      <rPr>
        <b/>
        <i/>
        <sz val="10"/>
        <color theme="0"/>
        <rFont val="Times New Roman"/>
        <family val="1"/>
      </rPr>
      <t>(Amt. in ₹ lakh crore)</t>
    </r>
  </si>
  <si>
    <t>Go To Table of Contents</t>
  </si>
  <si>
    <t>Date of Order of Dissolution/Closure</t>
  </si>
  <si>
    <t>Age Group 
(in years)</t>
  </si>
  <si>
    <t>2021 - 22</t>
  </si>
  <si>
    <t>Sl. No</t>
  </si>
  <si>
    <t>Nature of transactions</t>
  </si>
  <si>
    <t>Applications Filed</t>
  </si>
  <si>
    <t>Applications Disposed</t>
  </si>
  <si>
    <t>Number of transactions</t>
  </si>
  <si>
    <t>Amount involved</t>
  </si>
  <si>
    <t>Preferential</t>
  </si>
  <si>
    <t>Undervalued</t>
  </si>
  <si>
    <t>Fraudulent</t>
  </si>
  <si>
    <t>Extortionate</t>
  </si>
  <si>
    <t>-</t>
  </si>
  <si>
    <t>Combination</t>
  </si>
  <si>
    <t>The data are provisional. These are getting revised on continuous basis as further information is received.</t>
  </si>
  <si>
    <t xml:space="preserve"> -</t>
  </si>
  <si>
    <t>Details of Avoidance Applications and Disposal</t>
  </si>
  <si>
    <t>Failing to Meet Eligibility Norms</t>
  </si>
  <si>
    <t>CIRPs Yielding Resolution Plans</t>
  </si>
  <si>
    <t>CIRPs Yielded Resolutions: State of CD at the commencement of CIRP</t>
  </si>
  <si>
    <t>9, 10</t>
  </si>
  <si>
    <t>Status of filed applications for initiation of insolvency resolution process of personal guarantors</t>
  </si>
  <si>
    <t>Note: This excludes four cases wherein applications filed by RBI were admitted u/s 227 of the Code.</t>
  </si>
  <si>
    <t>Realisation by creditors as % of Liquidation Value</t>
  </si>
  <si>
    <t>Realisation by creditors as % of their Claims</t>
  </si>
  <si>
    <t xml:space="preserve">Total Admitted Claims </t>
  </si>
  <si>
    <t>Total Realisable Value</t>
  </si>
  <si>
    <t xml:space="preserve">Notes:
</t>
  </si>
  <si>
    <t>No. of resolved cases</t>
  </si>
  <si>
    <t>Earlier with BIFR/defunct</t>
  </si>
  <si>
    <t>Particulars</t>
  </si>
  <si>
    <t>No. of cases</t>
  </si>
  <si>
    <t>Final Report submitted</t>
  </si>
  <si>
    <t>Details of Closed Liquidations</t>
  </si>
  <si>
    <t>Before appointment of RP</t>
  </si>
  <si>
    <t>No. of applications filed</t>
  </si>
  <si>
    <t>No. of Applications withdrawn</t>
  </si>
  <si>
    <t>No. of Applications dismissed/ rejected</t>
  </si>
  <si>
    <t>After appointment of RP</t>
  </si>
  <si>
    <t>No. of cases Admitted</t>
  </si>
  <si>
    <t># Registration with validity of six months. These registrations expired by June 30, 2017.</t>
  </si>
  <si>
    <t>Assessors and Registered Valuers foundation</t>
  </si>
  <si>
    <t>IIV India Registered Valuers Foundation</t>
  </si>
  <si>
    <t>Table 5: CIRPs yielding Resolution Plans</t>
  </si>
  <si>
    <t>Amount (in ₹ crore)</t>
  </si>
  <si>
    <t xml:space="preserve">Realisable value as % of </t>
  </si>
  <si>
    <t>Admitted Claims</t>
  </si>
  <si>
    <t>Notes:</t>
  </si>
  <si>
    <t>Fair Value</t>
  </si>
  <si>
    <t>CDs</t>
  </si>
  <si>
    <t>Reason for Withdrawal</t>
  </si>
  <si>
    <t>Total (Individual)</t>
  </si>
  <si>
    <t>Total (IPE as IP)</t>
  </si>
  <si>
    <t>Total*</t>
  </si>
  <si>
    <t>Average CPE hours</t>
  </si>
  <si>
    <t>per registered IP</t>
  </si>
  <si>
    <t xml:space="preserve"> RVO Estate Managers and Appraisers Foundation</t>
  </si>
  <si>
    <t>Amount of Claims Admitted (₹ crore)</t>
  </si>
  <si>
    <t>Paid-up capital*</t>
  </si>
  <si>
    <t>0' means an amount below two decimals; '-' means no value</t>
  </si>
  <si>
    <t>$ indicates sale as going concern</t>
  </si>
  <si>
    <t>No. of cases where RPs have been appointed*</t>
  </si>
  <si>
    <t>IIIP ICAI</t>
  </si>
  <si>
    <t>All India Institute of Valuers Foundation*</t>
  </si>
  <si>
    <r>
      <rPr>
        <b/>
        <sz val="10"/>
        <color theme="1"/>
        <rFont val="Times New Roman"/>
        <family val="1"/>
      </rPr>
      <t xml:space="preserve">In case of query, please contact: 
</t>
    </r>
    <r>
      <rPr>
        <sz val="10"/>
        <color theme="1"/>
        <rFont val="Times New Roman"/>
        <family val="1"/>
      </rPr>
      <t xml:space="preserve">
Research Division
Insolvency and Bankruptcy Board of India
7th Floor, Mayur Bhawan, Shankar Market, Connaught Circus, New Delhi -110001.
Email: research@ibbi.gov.in </t>
    </r>
  </si>
  <si>
    <t>2022 - 23</t>
  </si>
  <si>
    <t>FiSPs</t>
  </si>
  <si>
    <t xml:space="preserve">0 means an amount below two decimals </t>
  </si>
  <si>
    <t>No. of Cases</t>
  </si>
  <si>
    <t>Realisable Value</t>
  </si>
  <si>
    <t>Realisable Value as % of Admitted Claims</t>
  </si>
  <si>
    <t>Realisable Value as % of Liquidation Value</t>
  </si>
  <si>
    <t>Resolution plans approved</t>
  </si>
  <si>
    <t>CIRP cases (Admitted Claims &gt; ₹ 1,000 crore)</t>
  </si>
  <si>
    <r>
      <t xml:space="preserve">(Amount in </t>
    </r>
    <r>
      <rPr>
        <i/>
        <sz val="10"/>
        <color theme="1"/>
        <rFont val="Times New Roman"/>
        <family val="1"/>
      </rPr>
      <t>₹</t>
    </r>
    <r>
      <rPr>
        <i/>
        <sz val="10"/>
        <color rgb="FF000000"/>
        <rFont val="Times New Roman"/>
        <family val="1"/>
      </rPr>
      <t xml:space="preserve"> lakh crore)</t>
    </r>
  </si>
  <si>
    <t xml:space="preserve">*In the matter of Jaypee Infra, possession of 758 acres out of total 858 acres of land was given back to the CD. The 858 acres of land was earlier valued at ₹ 5500 crore.
</t>
  </si>
  <si>
    <t>***</t>
  </si>
  <si>
    <t>As on March, 2023</t>
  </si>
  <si>
    <t>Srei Equipment Finance Limited</t>
  </si>
  <si>
    <t>Srei Infrastructure Finance Limited</t>
  </si>
  <si>
    <t># Data awaited</t>
  </si>
  <si>
    <t xml:space="preserve">NA: Not available
</t>
  </si>
  <si>
    <t>No. of cases ended with orders of liquidation</t>
  </si>
  <si>
    <t>2017 – 18</t>
  </si>
  <si>
    <t>2018 – 19</t>
  </si>
  <si>
    <t>2019 – 20</t>
  </si>
  <si>
    <t>2020 – 21</t>
  </si>
  <si>
    <t>2021 – 22</t>
  </si>
  <si>
    <t>2022 – 23</t>
  </si>
  <si>
    <t>Liquidations for which Final Reports submitted</t>
  </si>
  <si>
    <t>Ahmedabad</t>
  </si>
  <si>
    <t>Kolkata</t>
  </si>
  <si>
    <t>Note: Registration of 4 RVs have since been cancelled.</t>
  </si>
  <si>
    <t>Ongoing processes</t>
  </si>
  <si>
    <t>Resolution Applicant</t>
  </si>
  <si>
    <t>Amount Admitted</t>
  </si>
  <si>
    <t>Amount Realized</t>
  </si>
  <si>
    <t>Realisation as % of Liquidation value</t>
  </si>
  <si>
    <t>Name of FiSP</t>
  </si>
  <si>
    <t>Claims of Financial Creditors Dealt Under Resolution</t>
  </si>
  <si>
    <t>Dewan Housing Finance Corporation Ltd</t>
  </si>
  <si>
    <t>Piramal Capital &amp; Housing Finance Limited</t>
  </si>
  <si>
    <t>National Asset Reconstruction Company Limited</t>
  </si>
  <si>
    <t>Sl.</t>
  </si>
  <si>
    <t>Realization as
% of admitted claims</t>
  </si>
  <si>
    <t>Mode of Closure of Liquidation Processes</t>
  </si>
  <si>
    <t>Details of resolution plans approved for FiSPs</t>
  </si>
  <si>
    <t>Stakeholder-wise Distribution and Trends of Initiation of CIRPs</t>
  </si>
  <si>
    <t>Table 3: Stakeholder-wise Distribution and Trends of Initiation of CIRPs</t>
  </si>
  <si>
    <t>Details of Cases Withdrawn before Admission</t>
  </si>
  <si>
    <t>Ratio of Resolution and Liquidation orders</t>
  </si>
  <si>
    <t>2023 - 24</t>
  </si>
  <si>
    <t>Name of the CD</t>
  </si>
  <si>
    <t>Date of admission</t>
  </si>
  <si>
    <t>Name of the NCLT Bench</t>
  </si>
  <si>
    <t>Mudraa Lifespaces Private Limited</t>
  </si>
  <si>
    <t>Kethos Tiles Private Limited</t>
  </si>
  <si>
    <t>Shreemati Fashions Private Limited</t>
  </si>
  <si>
    <t>Kratos Energy &amp; Infrastructure Limited</t>
  </si>
  <si>
    <t>No. of Cases Withdrawn before Admission</t>
  </si>
  <si>
    <t>Amount Involved (Rs. crore)</t>
  </si>
  <si>
    <t>As on Mar, 21</t>
  </si>
  <si>
    <t>As on Mar, 22</t>
  </si>
  <si>
    <t>As on Mar, 23</t>
  </si>
  <si>
    <t>Resolution cases</t>
  </si>
  <si>
    <t>Liquidation cases</t>
  </si>
  <si>
    <t>Ratio</t>
  </si>
  <si>
    <t>Details of Voluntary Liquidations (Excluding Withdrawals)</t>
  </si>
  <si>
    <t>Reliance Capital Ltd</t>
  </si>
  <si>
    <t>Note: '-' means no value; *Claims pertain to CIRP period</t>
  </si>
  <si>
    <t>NA means Not Applicable</t>
  </si>
  <si>
    <t xml:space="preserve"> NA </t>
  </si>
  <si>
    <t>Till Mar, 2024</t>
  </si>
  <si>
    <t>IndusInd International Holdings Limited</t>
  </si>
  <si>
    <t>As on March, 2024</t>
  </si>
  <si>
    <t>As on Mar, 24</t>
  </si>
  <si>
    <t>This E-Newsletter includes the tables, charts, and underlying data from the Quarterly Newsletter of Insolvency and Bankrupty Board of India, April - June, 2024, Vol. 31. When using the data, please refer to the Insolvency and Banruptcy News, April - June, 2024, Vol. 31.</t>
  </si>
  <si>
    <t>Sectoral Distribution of CIRPs as on June 30, 2024</t>
  </si>
  <si>
    <t>Outcome of CIRPs, initiated Stakeholder-wise, as on June 30, 2024</t>
  </si>
  <si>
    <t>Closure of CIRP by Withdrawal till June 30, 2024</t>
  </si>
  <si>
    <t>Status of Liquidation Processes as on June 30, 2024</t>
  </si>
  <si>
    <t>CIRPs Ending with Orders for Liquidation till June 30, 2024</t>
  </si>
  <si>
    <t>Status of ongoing CIRPs as on June 30, 2024</t>
  </si>
  <si>
    <t>Details of Large Cases as on June 30, 2024</t>
  </si>
  <si>
    <t>Commencement of Voluntary Liquidations till June 30, 2024</t>
  </si>
  <si>
    <t>Status of Voluntary Liquidations as on June 30, 2024</t>
  </si>
  <si>
    <t>Corporate Liquidation Accounts as on June 30, 2024</t>
  </si>
  <si>
    <t xml:space="preserve">List of ongoing cases for PPIRP as on June 30, 2024 </t>
  </si>
  <si>
    <t>Registered IPs and AFAs as on June 30, 2024</t>
  </si>
  <si>
    <t>Distribution of IPs as per their Eligibility as on June 30, 2024</t>
  </si>
  <si>
    <t>Age Profile of IPs as on June 30, 2024</t>
  </si>
  <si>
    <t>Replacement of IRP with RP as on June 30, 2024</t>
  </si>
  <si>
    <t>IPEs as on June 30, 2024</t>
  </si>
  <si>
    <t>Registered Valuers as on June 30, 2024</t>
  </si>
  <si>
    <t>Registered Valuers (Entities) as on June 30, 2024</t>
  </si>
  <si>
    <t>Registration of RVs till June 30, 2024</t>
  </si>
  <si>
    <t>Region Wise Registered Valuers as on June 30, 2024</t>
  </si>
  <si>
    <t>Age profile of RVs as on June 30, 2024</t>
  </si>
  <si>
    <t>Apr - Jun, 2024</t>
  </si>
  <si>
    <t>Notes: These CIRPs are in respect of 7469 CDs.
This excludes 1 CD which has moved directly from Board for Industrial and Financial Reconstruction (BIFR) to resolution.
Source: Compilation from website of the NCLT and filing by IPs.</t>
  </si>
  <si>
    <t>Table 2: Sectoral Distribution of CIRPs as on June 30, 2024</t>
  </si>
  <si>
    <t>Table 4: Outcome of CIRPs initiated Stakeholder-wise, as on June 30, 2024</t>
  </si>
  <si>
    <t>ER Textiles Limited</t>
  </si>
  <si>
    <t>Vallabh Textiles Company Limited</t>
  </si>
  <si>
    <t>Tribesmen Graphics Private Limited</t>
  </si>
  <si>
    <t>Part A: Reported for Prior Period (Till March, 2024)</t>
  </si>
  <si>
    <t>Part B: For April - June, 2024</t>
  </si>
  <si>
    <t>Msx Mall Private Limited</t>
  </si>
  <si>
    <t>Meghaaarika International Private Limited</t>
  </si>
  <si>
    <t>Arc Lamicraft Private Limited</t>
  </si>
  <si>
    <t>Jsm Devcons Pvt. Ltd.</t>
  </si>
  <si>
    <t>Ashoka Hi-Tech Builders Private Limited</t>
  </si>
  <si>
    <t> NA</t>
  </si>
  <si>
    <t>Aadi Best Consortium Private Limited</t>
  </si>
  <si>
    <t>Swastik Oil Refinery Private Limited</t>
  </si>
  <si>
    <t>Ambojini Property Developers Private Limited</t>
  </si>
  <si>
    <t>Harig Crankshafts Limited</t>
  </si>
  <si>
    <t>Maximaa Systems Limited</t>
  </si>
  <si>
    <t>Rana Heavy Engineering Limited</t>
  </si>
  <si>
    <t>Satellite Cables Private Limited</t>
  </si>
  <si>
    <t>Dnyanyogi Shri Shivkumar Swamiji Sugars Limited</t>
  </si>
  <si>
    <t>NA </t>
  </si>
  <si>
    <t>Multi Arc Coating and Straps Limited</t>
  </si>
  <si>
    <t>V Hotels Limited</t>
  </si>
  <si>
    <t>Radius Infra Holdings Pvt. Ltd.</t>
  </si>
  <si>
    <t>Yogiraj Spinning Limited</t>
  </si>
  <si>
    <t>Max Heights Township and Projects Private Limited</t>
  </si>
  <si>
    <t>Worlds Window Infrastructure and Logistics Pvt Ltd</t>
  </si>
  <si>
    <t>Shah Brothers Ispat Private Limited</t>
  </si>
  <si>
    <t>Sanmati Pressings Private Limited</t>
  </si>
  <si>
    <t>Gokul Super Speciality Hospital Private Limited</t>
  </si>
  <si>
    <t>Mayurpankh Fine Builders Private Limited</t>
  </si>
  <si>
    <t>Shri Shivsagar Sugar and Agro Products Limited</t>
  </si>
  <si>
    <t>Sail-Scl Kerala Limited</t>
  </si>
  <si>
    <t>Cyperus Multitrade Private Limited</t>
  </si>
  <si>
    <t>Adico Forge Private Limited</t>
  </si>
  <si>
    <t>Greatshine Holdings Pvt Ltd</t>
  </si>
  <si>
    <t>Yona Smelters Limited</t>
  </si>
  <si>
    <t>Reliance Broadcast Network Limited</t>
  </si>
  <si>
    <t>Starlit Power Systems Limited</t>
  </si>
  <si>
    <t>Blue Park Seafoods Private Limited</t>
  </si>
  <si>
    <t>Hindustan Eco-Tech Private Limited</t>
  </si>
  <si>
    <t>Jason Dekor Private Limited</t>
  </si>
  <si>
    <t>Metalyst Forgings Limited</t>
  </si>
  <si>
    <t>Mahavir Roads And Infrastructure Private Limited</t>
  </si>
  <si>
    <t>Suman Villas Pvt. Ltd.</t>
  </si>
  <si>
    <t>Ag Conveying Systems Private Limited</t>
  </si>
  <si>
    <t>Shivshakti Barrels Private Limited</t>
  </si>
  <si>
    <t>Mitesh Trading Private Limited</t>
  </si>
  <si>
    <t>Deegee Orchards Private Limited</t>
  </si>
  <si>
    <t>Power Max(India) Private Limited</t>
  </si>
  <si>
    <t>Bio Green Papers Limited</t>
  </si>
  <si>
    <t>Um Green Lighting Private Limited</t>
  </si>
  <si>
    <t>Primuss Pipes &amp; Tubes Limited</t>
  </si>
  <si>
    <t>Carnation Industries Ltd.</t>
  </si>
  <si>
    <t>Saha Buildestates Private Limited</t>
  </si>
  <si>
    <t>Teknik Plant and Machinery Mfg Co Pvt Ltd</t>
  </si>
  <si>
    <t>Harvest Hotels and Serviced Apartments Private Limited</t>
  </si>
  <si>
    <t>Fusion Conbuild Private Limited</t>
  </si>
  <si>
    <t>Orbitol Intelligence Private Limited</t>
  </si>
  <si>
    <t>Altech Infrastructure Private Limited</t>
  </si>
  <si>
    <t>Colorcity Homes Private Limited</t>
  </si>
  <si>
    <t>Richfeel Health And Beauty Private Limited</t>
  </si>
  <si>
    <t>Nyka Steels Private Limited</t>
  </si>
  <si>
    <t>Xylem Integrated Solutions Private Limited</t>
  </si>
  <si>
    <t>Jssi Hydraulics Private Limited</t>
  </si>
  <si>
    <t>Total (April - June, 2024)</t>
  </si>
  <si>
    <t>Total (Till June, 2024)</t>
  </si>
  <si>
    <t xml:space="preserve">1. In 1005 resolved CDs, 200 applications in respect of avoidance transactions to the tune of ₹ 1.13 lakh crore have been pending before AA. </t>
  </si>
  <si>
    <t>2. CIRPs in 29 matters which yielded resolution plans and were reported earlier in this table have since moved into liquidation. The CIRPs have restarted in 22 cases and CIRPs in 2 matters, where liquidation orders were passed earlier, have yielded resolution plans.</t>
  </si>
  <si>
    <t>3. During the quarter, there are 16 CIRPs where the realisable value was less than the liquidation value of the CD. While realisable value is significantly influenced by the value of asset of the CD while entering the resolution process and time taken for resolution, it is also the outcome of a market determined price discovery process and commercial wisdom of the CoC.</t>
  </si>
  <si>
    <t xml:space="preserve">* Based on 905 cases where fair value has been estimated </t>
  </si>
  <si>
    <t>84.93*</t>
  </si>
  <si>
    <t>Smart Card IT Solutions Limited</t>
  </si>
  <si>
    <t>Note: Data awaited in 7 cases.</t>
  </si>
  <si>
    <t>Data awaited in 8 CIRPs</t>
  </si>
  <si>
    <t>2547*</t>
  </si>
  <si>
    <t>Apr – Jun, 2024</t>
  </si>
  <si>
    <t>Total as on June 30, 2024</t>
  </si>
  <si>
    <t xml:space="preserve">         Closed by Dissolution</t>
  </si>
  <si>
    <t xml:space="preserve">        Closed by Going Concern Sale</t>
  </si>
  <si>
    <t xml:space="preserve">        Closed by Compromise / Arrangement</t>
  </si>
  <si>
    <t>Total Closed cases (A+B+C)</t>
  </si>
  <si>
    <t xml:space="preserve">        Total Admitted Claims (In ₹ crore)</t>
  </si>
  <si>
    <t xml:space="preserve">        Liquidation Value (In ₹ crore)</t>
  </si>
  <si>
    <t xml:space="preserve">       Total Realisation (In ₹ crore)</t>
  </si>
  <si>
    <t>*This excludes 43 cases where liquidation order has been set aside by NCLT / NCLAT / HC / SC.</t>
  </si>
  <si>
    <t>Blossoms Oils &amp; Fats Limited</t>
  </si>
  <si>
    <t>Liquid Space Entertainment Private Limited</t>
  </si>
  <si>
    <t>Mahaan Proteins Limited</t>
  </si>
  <si>
    <t>Oasis Agroinfra Limited</t>
  </si>
  <si>
    <t>Mohan Gems and Jewels Private Limited</t>
  </si>
  <si>
    <t>Himatsingka Resorts Private Limited</t>
  </si>
  <si>
    <t>Farmville Agrovet Limited</t>
  </si>
  <si>
    <t xml:space="preserve">Emmegi India Pvt. Ltd. </t>
  </si>
  <si>
    <t>Sristek Clinical Research Solutions Limited</t>
  </si>
  <si>
    <t>Shiv Shankar Solvent Extractions Private Limited</t>
  </si>
  <si>
    <t>Ramdas Ispat and Metals Private Limited</t>
  </si>
  <si>
    <t>Kokama International Private Limited</t>
  </si>
  <si>
    <t>Devansh International Private Limited</t>
  </si>
  <si>
    <t>Bholanath Ingots Private Limited</t>
  </si>
  <si>
    <t>VNM Components Private Limited</t>
  </si>
  <si>
    <t>Seajaan Logistics Private Limited</t>
  </si>
  <si>
    <t>Kiev Finance Limited</t>
  </si>
  <si>
    <t>Numero Uno International Limited</t>
  </si>
  <si>
    <t>DBS Affordable Home Strategy Limited.</t>
  </si>
  <si>
    <t>Sun Brushware Private Limited</t>
  </si>
  <si>
    <t>Ajudhia Distributors Private Limited</t>
  </si>
  <si>
    <t>Setu Vintrade Limited</t>
  </si>
  <si>
    <t>Global Rural Netco Limited</t>
  </si>
  <si>
    <t>Bhareth Formulations Private Limited</t>
  </si>
  <si>
    <t>Shreenidhi Woodtech Private Limited</t>
  </si>
  <si>
    <t>Serwel Electronics Private Limited</t>
  </si>
  <si>
    <t>Adyama Rice Mill Private Limited</t>
  </si>
  <si>
    <t>Visa Pharmaceuticals Pvt. Ltd.</t>
  </si>
  <si>
    <t>Greenline Builders Limited</t>
  </si>
  <si>
    <t>Shapre Infotech India Limited</t>
  </si>
  <si>
    <t>Vishwa Infrastructures and Services Private Limited$</t>
  </si>
  <si>
    <t>Satkar Terminals Limited</t>
  </si>
  <si>
    <t>Palav Synthetics Pvt. Ltd.</t>
  </si>
  <si>
    <t>Concast Infratech Limited</t>
  </si>
  <si>
    <t>Dharam Paul Metal Private Limited</t>
  </si>
  <si>
    <t>Auspice Trading Private Limited</t>
  </si>
  <si>
    <t xml:space="preserve">Fusible Metals Pvt. Ltd. </t>
  </si>
  <si>
    <t>Tradeinox Industries Limited</t>
  </si>
  <si>
    <t>Mansi Oils &amp; Grains Private Limited</t>
  </si>
  <si>
    <t>Suchetan Exports Private Limited</t>
  </si>
  <si>
    <t>Inmark Retail Private Limited</t>
  </si>
  <si>
    <t xml:space="preserve">UM Lohia Two Wheelers Pvt. Ltd. </t>
  </si>
  <si>
    <t>Somnath Textile Private Limited</t>
  </si>
  <si>
    <t>Aditazz Design Technologies Private Limited</t>
  </si>
  <si>
    <t>Krishnai Hospital Private Limited</t>
  </si>
  <si>
    <t xml:space="preserve">Pollen Computer Private Limited </t>
  </si>
  <si>
    <t>Kolkata Electronics Limited</t>
  </si>
  <si>
    <t>R R Leather Products Private Limited</t>
  </si>
  <si>
    <t xml:space="preserve">Lusterleaf Infotech Pvt. Ltd. </t>
  </si>
  <si>
    <t>Little Bee International Private Limited</t>
  </si>
  <si>
    <t>Brew Berrys Hospitality Private Limited</t>
  </si>
  <si>
    <t>Blue Whale Machinery Technologies Private Limited</t>
  </si>
  <si>
    <t>Modi Telecommunications Limited</t>
  </si>
  <si>
    <t>Goodwin Jewellers Private Limited</t>
  </si>
  <si>
    <t>Bhadramaruti Concast Private Limited</t>
  </si>
  <si>
    <t>Harsh Speciality Coating Private Limited</t>
  </si>
  <si>
    <t>Sarnamoy Plastic Sack Manufacturing Pvt. Ltd.</t>
  </si>
  <si>
    <t>Tavrida Electric India Private Limited</t>
  </si>
  <si>
    <t>SRS Modern Sales Limited</t>
  </si>
  <si>
    <t>Lakeview Techsystems Private Limited</t>
  </si>
  <si>
    <t>Navran Advanced Nanoproduct Development International Private Limited</t>
  </si>
  <si>
    <t xml:space="preserve">Nilltech Software Private Limited </t>
  </si>
  <si>
    <t>Tanjara Trading Private Limited</t>
  </si>
  <si>
    <t>Kasturi Exim Private Limited</t>
  </si>
  <si>
    <t>Futuristic Offshore Services and Chemicals Limited</t>
  </si>
  <si>
    <t>Sterling Biotech Limited$</t>
  </si>
  <si>
    <t xml:space="preserve">Rukmani Infra Projects Private Limited </t>
  </si>
  <si>
    <t>Pacific Shares and Stock Broker Limited</t>
  </si>
  <si>
    <t>S.T.T. Limited</t>
  </si>
  <si>
    <t>Achariya Techno Solutions (India) Private Limited</t>
  </si>
  <si>
    <t xml:space="preserve">Aqua Infotech Private Limited </t>
  </si>
  <si>
    <t>Tenny Jose Limited</t>
  </si>
  <si>
    <t>SPS Steels Limited</t>
  </si>
  <si>
    <t>Sensetive Infra Private Limited</t>
  </si>
  <si>
    <t>MPL Automobiles Agency Private Limited</t>
  </si>
  <si>
    <t xml:space="preserve">Aditya Polymers and Chemicals (India) Pvt. Ltd. </t>
  </si>
  <si>
    <t>KPR Silks Limited*</t>
  </si>
  <si>
    <t>Nife Fire Systems Private Limited</t>
  </si>
  <si>
    <t>Spruce Trading Private Limited</t>
  </si>
  <si>
    <t>Accutime Logistics Private Limited</t>
  </si>
  <si>
    <t>Salasar Enterprises Private Limited</t>
  </si>
  <si>
    <t>Mactores Innovations Private Limited</t>
  </si>
  <si>
    <t>BRS Enterprises and Trading Limited</t>
  </si>
  <si>
    <t>Bharani Commodities Private Limited</t>
  </si>
  <si>
    <t>Midfield Industries Limited</t>
  </si>
  <si>
    <t>Shree Rajeshwar Weaving Mills Private Limited</t>
  </si>
  <si>
    <t>Varia Engineering Works Private Limited</t>
  </si>
  <si>
    <t>LTS Plastics (India) Pvt Ltd</t>
  </si>
  <si>
    <t>United Fortune International Private Limited*</t>
  </si>
  <si>
    <t>Anish Trading and Mercantile Private Limited</t>
  </si>
  <si>
    <t xml:space="preserve">Modern India Con Cast Ltd. </t>
  </si>
  <si>
    <t xml:space="preserve">Meena Jewellers Pvt. Ltd. </t>
  </si>
  <si>
    <t>Smartec Build Systems Private Limited</t>
  </si>
  <si>
    <t>Vikram Iron And Steel Company Private Ltd</t>
  </si>
  <si>
    <t>Eastern Gases Limited</t>
  </si>
  <si>
    <t>Y. Pani and Company Pvt. Ltd.</t>
  </si>
  <si>
    <t>Patidar Exim Private Limited</t>
  </si>
  <si>
    <t>Ind-Bharath Power Gencom Ltd. $</t>
  </si>
  <si>
    <t>Kolla Innovatives Infotech Private Limited</t>
  </si>
  <si>
    <t>Shree Basant Oils Limited</t>
  </si>
  <si>
    <t>Skyline Capital Private Limited</t>
  </si>
  <si>
    <t>Khati Design Private Limited</t>
  </si>
  <si>
    <t>Aryavrat Trading Private Limited</t>
  </si>
  <si>
    <t>Visa Drugs &amp; Pharmaceuticals Private Limited</t>
  </si>
  <si>
    <t>Mak Glit Chem (India) Private Limited*</t>
  </si>
  <si>
    <t xml:space="preserve">Aditi Health Oils Pvt. Ltd. </t>
  </si>
  <si>
    <t xml:space="preserve">Blue Cross Road Solutions Limited </t>
  </si>
  <si>
    <t>Aditi Oil Extraction Private Limited</t>
  </si>
  <si>
    <t>Apple Industries Limited$</t>
  </si>
  <si>
    <t>Yash Smelter Private Limited</t>
  </si>
  <si>
    <t>Cosmopolitan Technofab Textiles Private Limited</t>
  </si>
  <si>
    <t>KSK Energy Company Private Limited$</t>
  </si>
  <si>
    <t>Balgopal Distributors Private Limited</t>
  </si>
  <si>
    <t>Weexcel Technologies Private Limited</t>
  </si>
  <si>
    <t>Eagle Cotton Private Limited</t>
  </si>
  <si>
    <t>M M Agro Ventures Private Limited</t>
  </si>
  <si>
    <t>VNR Infra Metals Private Limited</t>
  </si>
  <si>
    <t xml:space="preserve">Infar Tie-Up Pvt. Ltd. </t>
  </si>
  <si>
    <t>Vrj Traders Private Limited</t>
  </si>
  <si>
    <t>Seabird Seaplane Private Limited</t>
  </si>
  <si>
    <t>Vaman Textiles Pvt. Ltd.</t>
  </si>
  <si>
    <t>Antony Projects Private Limited</t>
  </si>
  <si>
    <t>Panchshree Dealmark Pvt. Ltd.*</t>
  </si>
  <si>
    <t>S.B.O. Export Private Limited</t>
  </si>
  <si>
    <t>Kaneria Granito Limited$</t>
  </si>
  <si>
    <t>Him Steel Private Limited</t>
  </si>
  <si>
    <t>Hotline CPT Limited</t>
  </si>
  <si>
    <t>Archana Motors Private Limited</t>
  </si>
  <si>
    <t>Banyantree Infradevelopers Private Limited</t>
  </si>
  <si>
    <t>New Win Win Feeds Private Limited</t>
  </si>
  <si>
    <t>Akshaya Imaging Systems P Limited</t>
  </si>
  <si>
    <t>Krishna Industrial Corporation Limited</t>
  </si>
  <si>
    <t>Kosak Engineering and Rubber Products Private Limited</t>
  </si>
  <si>
    <t>Royal Wood Private Limited</t>
  </si>
  <si>
    <t>Subhlabh Steels Private Limited</t>
  </si>
  <si>
    <t xml:space="preserve">Raunak Mercantile and Trading Private Limited </t>
  </si>
  <si>
    <t>Global Coke Limited</t>
  </si>
  <si>
    <t>Kamineni Steel &amp; Power India Private Limited</t>
  </si>
  <si>
    <t>E M I Transmission Limited</t>
  </si>
  <si>
    <t>Bansal Infracon Private Limited</t>
  </si>
  <si>
    <t>Vacc-Syn Biotech Private Limited</t>
  </si>
  <si>
    <t xml:space="preserve">Matrix Bizcom Pvt. Ltd. </t>
  </si>
  <si>
    <t>R G SHAW &amp; SONS Private Limited</t>
  </si>
  <si>
    <t>Tushara Energy Ventures Private Limited</t>
  </si>
  <si>
    <t>Osaka Pharmaceuticals Private Limited$</t>
  </si>
  <si>
    <t>Venus Rolling Mills Private Limited</t>
  </si>
  <si>
    <t>Monet Vyapaar Pvt. Ltd.</t>
  </si>
  <si>
    <t>Total (April – June, 2024)</t>
  </si>
  <si>
    <t xml:space="preserve">Master Weaver Ethnics India Private Limited </t>
  </si>
  <si>
    <t>Note: Data of 31 CIRPs awaited.</t>
  </si>
  <si>
    <t>1072 Liquidations where Final Report Submitted*</t>
  </si>
  <si>
    <t>9811.25#</t>
  </si>
  <si>
    <t>Ongoing 1113 Liquidations**</t>
  </si>
  <si>
    <t>51042.76***</t>
  </si>
  <si>
    <t>*Data reconciliation pending in 144 cases
# Inclusive of unclaimed proceeds of ₹12.97 crore under liquidation.
** Data for other ongoing liquidations is awaited.
***Out of 1475 ongoing cases, liquidation value of only 1392 CDs is available. Liquidation value of 929 CDs taken during liquidation process is ₹43,034.94 crore and liquidation value of rest of the 463 CDs captured during CIRP is ₹8,007.82 crore.</t>
  </si>
  <si>
    <t>5545.11*</t>
  </si>
  <si>
    <t>6676.61*</t>
  </si>
  <si>
    <t>Amount ordered to be clawed back</t>
  </si>
  <si>
    <t>2023 – 24</t>
  </si>
  <si>
    <t>3569#</t>
  </si>
  <si>
    <t xml:space="preserve">Notes:
* Paid up capital is not available in case of ten companies as they are limited by guarantee companies where there exist no shareholders and paid-up capital.
** Data of 5 Final Report cases is awaited.
*** For ongoing liquidations, data is not available
# Assets of 398 cases are available.
</t>
  </si>
  <si>
    <t>Part A: For Prior Period (Till March, 2024)</t>
  </si>
  <si>
    <t>Tech Pro Staffing Private Limited</t>
  </si>
  <si>
    <t xml:space="preserve">                      -   </t>
  </si>
  <si>
    <t>ARSM Agencies Private Limited#</t>
  </si>
  <si>
    <t>YMC Technologies Private Limited</t>
  </si>
  <si>
    <t>Vira Webtech Private Limited</t>
  </si>
  <si>
    <t>Olympia Electronics Private Limited</t>
  </si>
  <si>
    <t>Veninore Technologies (India) Private Limited</t>
  </si>
  <si>
    <t>Mitlite Electric Company Private Limited</t>
  </si>
  <si>
    <t>Ellimetal India Private Limited</t>
  </si>
  <si>
    <t>Redster Digital Limited</t>
  </si>
  <si>
    <t xml:space="preserve">                            -   </t>
  </si>
  <si>
    <t>Satish Finance Private Limited</t>
  </si>
  <si>
    <t>Astellia Telecom Private Limited</t>
  </si>
  <si>
    <t>Shree Amitvikram Bricks Private Limited</t>
  </si>
  <si>
    <t>Vidarbha Tannaries Limited</t>
  </si>
  <si>
    <t>Ruk Maa Real Estate Private Limited</t>
  </si>
  <si>
    <t>Cryo-Vet India Private Limited</t>
  </si>
  <si>
    <t>BSM India Private Limited</t>
  </si>
  <si>
    <t>Altec Audio Private Limited</t>
  </si>
  <si>
    <t>Delta Tau Data Systems India Private Limited</t>
  </si>
  <si>
    <t>Adamas India Pharmaceuticals Private Limited</t>
  </si>
  <si>
    <t>Jayshree Cotton Private Limited</t>
  </si>
  <si>
    <t>Marcus Homes Private Limited</t>
  </si>
  <si>
    <t>Guwahati Real Estate Limited</t>
  </si>
  <si>
    <t>Element119 Leasing and Finance Private Limited</t>
  </si>
  <si>
    <t>Kalsubai Shipping &amp; Offshore Private Limited</t>
  </si>
  <si>
    <t>Ecosense Energy Private Limited</t>
  </si>
  <si>
    <t>Vista Consoles and Electronics Private Limited</t>
  </si>
  <si>
    <t>VBH Holding India Private Limited</t>
  </si>
  <si>
    <t>Onesource India Private Limited</t>
  </si>
  <si>
    <t>Brickbuybrick Projects Limited</t>
  </si>
  <si>
    <t>Tennant Cleaning Systems India Private Limited</t>
  </si>
  <si>
    <t>Jushi India Private Limited</t>
  </si>
  <si>
    <t>Nirmal Transformation Private Limited</t>
  </si>
  <si>
    <t>Satshree Auto Private Limited</t>
  </si>
  <si>
    <t>Gangadharan Bulk Movers Private Limited</t>
  </si>
  <si>
    <t>Aar Ess Agro Commodities Private Limited</t>
  </si>
  <si>
    <t>ITA Integrated Services Pvt. Ltd (Tamilnadu to Delhi)</t>
  </si>
  <si>
    <t>Priharitam Technologies Private  Limited</t>
  </si>
  <si>
    <t>TZ Mobile Private Limited</t>
  </si>
  <si>
    <t>Raghav Tradex Private Limited</t>
  </si>
  <si>
    <t>K.C. Diamonds Private Limited</t>
  </si>
  <si>
    <t>WWF India Foundation</t>
  </si>
  <si>
    <t xml:space="preserve">                    -   </t>
  </si>
  <si>
    <t>Cognax Projects India Private Limited</t>
  </si>
  <si>
    <t>Wadia BSN India Limited</t>
  </si>
  <si>
    <t>Amaravati Management Services LLP</t>
  </si>
  <si>
    <t>Shanti Tradeworld Private Limited</t>
  </si>
  <si>
    <t>R S Earthmovers Private Limited</t>
  </si>
  <si>
    <t>Spectrum Holidays Private Limited</t>
  </si>
  <si>
    <t>Cybersponse India Private Limited</t>
  </si>
  <si>
    <t>First Rain Software Centre Private Limited</t>
  </si>
  <si>
    <t>Nufarm Cropcare Private Limited</t>
  </si>
  <si>
    <t>SKSP Infra Private Limited</t>
  </si>
  <si>
    <t>Fiserv Solutions International Private Limited</t>
  </si>
  <si>
    <t>Sarus Marketing Private Limited</t>
  </si>
  <si>
    <t>Digvijay Printing Inks Private Limited</t>
  </si>
  <si>
    <t>Fulcrum Fund Services (India) Private Limited</t>
  </si>
  <si>
    <t>Aquantia Semiconductor India Private Limited</t>
  </si>
  <si>
    <t>Vasco Supply Chain Solutions Private Limited</t>
  </si>
  <si>
    <t>Chitransh Combines Satellite and Films Private Limited</t>
  </si>
  <si>
    <t xml:space="preserve">Park Town Realty Private Limited </t>
  </si>
  <si>
    <t>Cadagua Ferrovial India Private Limited</t>
  </si>
  <si>
    <t>Mech Mocha Internet Private Limited</t>
  </si>
  <si>
    <t>Tone Engineering India Private Limited</t>
  </si>
  <si>
    <t>Cella Telenergy Private Limited</t>
  </si>
  <si>
    <t>VRK Fintech Private Limited</t>
  </si>
  <si>
    <t>Lotte Data Communication R&amp;D Center India LLP</t>
  </si>
  <si>
    <t>Sevenseas Securities Private Limited</t>
  </si>
  <si>
    <t>Avon Services (Production and Agencies) Private Limited</t>
  </si>
  <si>
    <t>Nikiceramics Industries Limited</t>
  </si>
  <si>
    <t xml:space="preserve">Bluecrest Technology Private Limited </t>
  </si>
  <si>
    <t>Newcrest India Private Limited</t>
  </si>
  <si>
    <t>Mastermind Commodeal Private Limited</t>
  </si>
  <si>
    <t>APPC Advisory Management Private Limited</t>
  </si>
  <si>
    <t>Clipper Fleet Management India Private Limited</t>
  </si>
  <si>
    <t>Saurer Premier Technologies Private Limited</t>
  </si>
  <si>
    <t>UPM India Private Limited</t>
  </si>
  <si>
    <t>Duta Software India Private Limited</t>
  </si>
  <si>
    <t>Truckola Technologies Private Limited</t>
  </si>
  <si>
    <t>CLSA India Finance Private Limited</t>
  </si>
  <si>
    <t>Diam Circle Manufacturing Private Limited</t>
  </si>
  <si>
    <t>Sohna Buildcon Resorts Private Limited</t>
  </si>
  <si>
    <t>Aeroflex Systems Private Limited</t>
  </si>
  <si>
    <t>Core Petroleum Limited</t>
  </si>
  <si>
    <t>Harohalli Land LLP</t>
  </si>
  <si>
    <t>Sumati Production and Marketing Private Limited</t>
  </si>
  <si>
    <t>Inspirit IOT Technologies Private Limited</t>
  </si>
  <si>
    <t>Saf-Holland India Private Limited</t>
  </si>
  <si>
    <t>Patni Projects Private Limited</t>
  </si>
  <si>
    <t>Capita Symonds India Private Limited</t>
  </si>
  <si>
    <t>Magma Metal Private Limited</t>
  </si>
  <si>
    <t>Bahul Agriculture Private Limited</t>
  </si>
  <si>
    <t>E Ruttonsha Private Limited</t>
  </si>
  <si>
    <t>Ellite Project Construction Private Limited</t>
  </si>
  <si>
    <t>Guthy-Renker Marketing Private Limited</t>
  </si>
  <si>
    <t>Investcorp Credit Solutions Private Limited</t>
  </si>
  <si>
    <t>IBIZ Consultancy Services India Private Limited</t>
  </si>
  <si>
    <t>Capitalsiri Investments Private Limited</t>
  </si>
  <si>
    <t>Davinta Finserv Private Limited</t>
  </si>
  <si>
    <t>Spring Projects Private Limited</t>
  </si>
  <si>
    <t>Alliance Laundry Private Limited</t>
  </si>
  <si>
    <t>Dongwon Tech India Private Limited</t>
  </si>
  <si>
    <t>Sun-Amp Solar India Private Limited</t>
  </si>
  <si>
    <t>Rapport Real Estate Private Limited</t>
  </si>
  <si>
    <t>Pari Networks (India) Private Limited</t>
  </si>
  <si>
    <t xml:space="preserve">Talent2 India HR Private Limited </t>
  </si>
  <si>
    <t>Aavi Cottex Private Limited</t>
  </si>
  <si>
    <t>Citadines Richmond Hospitality Private Limited</t>
  </si>
  <si>
    <t>Dmrk Consulting Private Limited</t>
  </si>
  <si>
    <t>Prasheel Estates Private Limited</t>
  </si>
  <si>
    <t>ES Green Power Private Limited</t>
  </si>
  <si>
    <t>Printpack Packaging Supplies (India) Private Limited</t>
  </si>
  <si>
    <t>Tanaka Auto Parts India Private Limited</t>
  </si>
  <si>
    <t>World First Payment Gateways India Private Limited</t>
  </si>
  <si>
    <t>AGM Mercantile Private Limited</t>
  </si>
  <si>
    <t>FZE Food Analysts Private Limited</t>
  </si>
  <si>
    <t>CS Clinical Solutions India Private Limited</t>
  </si>
  <si>
    <t>ASC Airline Service Center Private Limited</t>
  </si>
  <si>
    <t>Pacific Fintrade Services Private Limited</t>
  </si>
  <si>
    <t xml:space="preserve">Chartered Institute of Insurance and Financial Services Private Limited </t>
  </si>
  <si>
    <t>Noyyal Finance Private Limited</t>
  </si>
  <si>
    <t>Riskraft Consulting Limited</t>
  </si>
  <si>
    <t>Bhafra Spirits Private Limited</t>
  </si>
  <si>
    <t xml:space="preserve">Hifame Private Limited </t>
  </si>
  <si>
    <t>Vogel Business Media India Private Limited</t>
  </si>
  <si>
    <t>India Tube Mills and Metal Industries Private Limited</t>
  </si>
  <si>
    <t>Newcrest India Services LLP</t>
  </si>
  <si>
    <t>Tenshi Ksm Private Limited</t>
  </si>
  <si>
    <t>Cuberootz Foods Private Limited</t>
  </si>
  <si>
    <t>Elite Leather International Private Limited</t>
  </si>
  <si>
    <t>Matrix Metallics Private Limited</t>
  </si>
  <si>
    <t>Walia Trexim Private Limited</t>
  </si>
  <si>
    <t>GTP Tungsten Powder Recycling India Private Limited</t>
  </si>
  <si>
    <t>Wonder Peak Tech Private Limited</t>
  </si>
  <si>
    <t>SRP Trade and Equity Private Limited</t>
  </si>
  <si>
    <t>L&amp;S Risk Management Private Limited</t>
  </si>
  <si>
    <t>German Centre for Industry and Trade Delhi Private Limited</t>
  </si>
  <si>
    <t>Meta-Test Instruments Private Limited</t>
  </si>
  <si>
    <t xml:space="preserve">Trask Infrastructure Private Limited </t>
  </si>
  <si>
    <t>R.S. Commodities Private Limited</t>
  </si>
  <si>
    <t>Neuheit Pharma Private Limited</t>
  </si>
  <si>
    <t>Asia Pacific Breweries (India) Private Limited</t>
  </si>
  <si>
    <t>Wuxi Yushou Medicare Private Limited</t>
  </si>
  <si>
    <t>Yuncheng (India) Gravures Private Limited</t>
  </si>
  <si>
    <t>Vinayak Viniyog Pvt Ltd</t>
  </si>
  <si>
    <t>Avon Marktrade Private Limited</t>
  </si>
  <si>
    <t>XDD India Private Limited</t>
  </si>
  <si>
    <t>Blossom Infrastructure Private Limited</t>
  </si>
  <si>
    <t>Mountview Vinimay Private Limited</t>
  </si>
  <si>
    <t>Guardicore India Private Limited</t>
  </si>
  <si>
    <t>Purosil Mission India Private Limited</t>
  </si>
  <si>
    <t>Pasenture Private Limited</t>
  </si>
  <si>
    <t>Preminen Price Comparison India Private Limited</t>
  </si>
  <si>
    <t>Dr.Ganesan'S Hitech Diagnostic Centre Private Limited</t>
  </si>
  <si>
    <t>Bijasan Hotels &amp; Resorts Private Limited</t>
  </si>
  <si>
    <t>Joya Exports Pvt Ltd</t>
  </si>
  <si>
    <t>Epoise Systems Private Limited</t>
  </si>
  <si>
    <t>German-Gulf Engineering (India) Private Limited</t>
  </si>
  <si>
    <t>Phoenix Yarns Private Limited</t>
  </si>
  <si>
    <t>Saket City Hospitals Limited</t>
  </si>
  <si>
    <t>Industrial Yarns Threads (India) Private Limited</t>
  </si>
  <si>
    <t>Meenanand Holding Private Limited</t>
  </si>
  <si>
    <t>Brindanand Holdings Private Limited</t>
  </si>
  <si>
    <t>Collective (India) Private Limited</t>
  </si>
  <si>
    <t>Modular Mining Systems India Private Limited</t>
  </si>
  <si>
    <t>Dimexon Realty Private Limited</t>
  </si>
  <si>
    <t>Zoloz Software Solutions India Private Limited</t>
  </si>
  <si>
    <t>Pipip E-Services Private Limited</t>
  </si>
  <si>
    <t>Swarup Auto Private Limited</t>
  </si>
  <si>
    <t>The Less Packaging Company India Private Limited</t>
  </si>
  <si>
    <t>Vista Soft India Private Limited</t>
  </si>
  <si>
    <t>Metropolitan Leisure Homes Private Limited</t>
  </si>
  <si>
    <t>Youzu India Private Limited</t>
  </si>
  <si>
    <t>BNP Paribas India Consultancy Private Limited</t>
  </si>
  <si>
    <t>DV Living Science Enterprises Private Limited</t>
  </si>
  <si>
    <t>Gujarat Thermocating Co Private Limited</t>
  </si>
  <si>
    <t>Sprint Advisory Services Private Limited</t>
  </si>
  <si>
    <t>Daver Investments Private Limited</t>
  </si>
  <si>
    <t>Precision Fashions Limited</t>
  </si>
  <si>
    <t>Digitalpersona ID Management Solutions Private Limited</t>
  </si>
  <si>
    <t>Positive Development Trusteeship Services Company Private Limited</t>
  </si>
  <si>
    <t>K Chittilappilly Capital Private Limited</t>
  </si>
  <si>
    <t>Shri Karpaga Vinayagar Movers Private Limited</t>
  </si>
  <si>
    <t>Lightspeed Advisory Services India Private Limited</t>
  </si>
  <si>
    <t>Piyush Jewellers Private Limited</t>
  </si>
  <si>
    <t xml:space="preserve">Legend International Private Limited </t>
  </si>
  <si>
    <t>Eros Retail Private Limited</t>
  </si>
  <si>
    <t>Anamala Kuries and Loans Private Limited</t>
  </si>
  <si>
    <t>Embedinfo Technologies India Private Limited</t>
  </si>
  <si>
    <t>Omso Orient Printing Machines Private Limited</t>
  </si>
  <si>
    <t>Corning Finolex Optical Fibre Private Limited</t>
  </si>
  <si>
    <t>GB Foods India Trading Private Limited</t>
  </si>
  <si>
    <t>OWC APAC Private Limited</t>
  </si>
  <si>
    <t>PKR Energy Limited</t>
  </si>
  <si>
    <t>Sri Janardhana Credits Limited</t>
  </si>
  <si>
    <t>Dxchange Technologies Private Limited</t>
  </si>
  <si>
    <t>J.K.Lungie Handloom Private Limited</t>
  </si>
  <si>
    <t>Art View Tracon Private Limited</t>
  </si>
  <si>
    <t>Kaefer Private Limited</t>
  </si>
  <si>
    <t>Klass Traders Pvt Ltd</t>
  </si>
  <si>
    <t>Quantium Express Solutions (India) Private Limited</t>
  </si>
  <si>
    <t>GES Infotek Private Limited</t>
  </si>
  <si>
    <t>SRDN Enterprises Private Limited</t>
  </si>
  <si>
    <t>April - June 2024</t>
  </si>
  <si>
    <t xml:space="preserve">2022 – 23 </t>
  </si>
  <si>
    <t>Garodia Chemicals Limited</t>
  </si>
  <si>
    <t>Kvir Towers Private Limited</t>
  </si>
  <si>
    <t>Rg Residency Private Limited</t>
  </si>
  <si>
    <t>17-18</t>
  </si>
  <si>
    <t>18-19</t>
  </si>
  <si>
    <t>19-20</t>
  </si>
  <si>
    <t>20-21</t>
  </si>
  <si>
    <t>21-22</t>
  </si>
  <si>
    <t>22-23</t>
  </si>
  <si>
    <t>23-24</t>
  </si>
  <si>
    <t>Debt data not available in 596 cases.</t>
  </si>
  <si>
    <t>* This includes the admitted cases and cases which are withdrawn or dismissed or rejected after appointment of RP.</t>
  </si>
  <si>
    <t>Grand Total</t>
  </si>
  <si>
    <t xml:space="preserve">2016 - 17 (Nov – Dec) # </t>
  </si>
  <si>
    <t>2016 - 17 (Jan – Mar)</t>
  </si>
  <si>
    <t xml:space="preserve">2023 – 24 </t>
  </si>
  <si>
    <t>IPA of ICMAI</t>
  </si>
  <si>
    <t xml:space="preserve">  # Excluding 1081 AFAs which are expired / not renewed.
 NA: Not Applicable.
</t>
  </si>
  <si>
    <t xml:space="preserve">Note: Registration of 4 RVs have since been cancelled.
NA signifies that the RVO is not recognised for that asset class.
*The RVO has merged with IOV Registered Valuers Foundation and the transfer of membership of members is under process. </t>
  </si>
  <si>
    <t>Zone</t>
  </si>
  <si>
    <t>Areas Covered</t>
  </si>
  <si>
    <t>Union Territory of Delhi</t>
  </si>
  <si>
    <t>State of Gujarat</t>
  </si>
  <si>
    <t>Union Territory of Dadra and Nagar Haveli</t>
  </si>
  <si>
    <t>Union Territory of Daman and Diu</t>
  </si>
  <si>
    <t>Allahabad</t>
  </si>
  <si>
    <t>State of Uttar Pradesh</t>
  </si>
  <si>
    <t>State of Uttarakhand</t>
  </si>
  <si>
    <t>Amravati</t>
  </si>
  <si>
    <t>State of Andhra Pradesh</t>
  </si>
  <si>
    <t>Bengaluru</t>
  </si>
  <si>
    <t>State of Karnataka</t>
  </si>
  <si>
    <t>Chandigarh</t>
  </si>
  <si>
    <t>State of Himachal Pradesh</t>
  </si>
  <si>
    <t>State of Punjab</t>
  </si>
  <si>
    <t>State of Haryana</t>
  </si>
  <si>
    <t>Union Territory of Chandigarh</t>
  </si>
  <si>
    <t>Union Territory of Jammu and Kashmir</t>
  </si>
  <si>
    <t>Union Territory of Ladakh</t>
  </si>
  <si>
    <t>Cuttack</t>
  </si>
  <si>
    <t>State of Chhattisgarh</t>
  </si>
  <si>
    <t>State of Odisha</t>
  </si>
  <si>
    <t>State of Tamil Nadu</t>
  </si>
  <si>
    <t>Union Territory of Puducherry</t>
  </si>
  <si>
    <t>Guwahati</t>
  </si>
  <si>
    <t>State of Arunachal Pradesh</t>
  </si>
  <si>
    <t>State of Assam</t>
  </si>
  <si>
    <t>State of Manipur</t>
  </si>
  <si>
    <t>State of Mizoram</t>
  </si>
  <si>
    <t>State of Meghalaya</t>
  </si>
  <si>
    <t>State of Nagaland</t>
  </si>
  <si>
    <t>State of Sikkim</t>
  </si>
  <si>
    <t>State of Tripura</t>
  </si>
  <si>
    <t>Hyderabad</t>
  </si>
  <si>
    <t>State of Telangana</t>
  </si>
  <si>
    <t>Indore</t>
  </si>
  <si>
    <t>State of Madhya Pradesh</t>
  </si>
  <si>
    <t>Jaipur</t>
  </si>
  <si>
    <t>State of Rajasthan</t>
  </si>
  <si>
    <t>Kochi</t>
  </si>
  <si>
    <t>State of Kerala</t>
  </si>
  <si>
    <t>Union Territory of Lakshadweep</t>
  </si>
  <si>
    <t>State of Bihar</t>
  </si>
  <si>
    <t>State of Jharkhand</t>
  </si>
  <si>
    <t>State of West Bengal</t>
  </si>
  <si>
    <t>Union Territory of Andaman and Nicobar Islands</t>
  </si>
  <si>
    <t>State of Goa</t>
  </si>
  <si>
    <t>State of Maharashtra</t>
  </si>
  <si>
    <t>Total IPs (Individual)</t>
  </si>
  <si>
    <t>IPEs registered to carry on the activities of an IP</t>
  </si>
  <si>
    <t xml:space="preserve">Total IPs </t>
  </si>
  <si>
    <t>Table 44: Age profile of RVs as on June 30, 2024</t>
  </si>
  <si>
    <t>Table 43: Region Wise Registered Valuers as on June 30, 2024</t>
  </si>
  <si>
    <t>Table 42: Registration of RVs till June 30, 2024</t>
  </si>
  <si>
    <t>Table 41: Registered Valuers (Entities) as on June 30, 2024</t>
  </si>
  <si>
    <t>Table 40: Registered Valuers as on June 30, 2024</t>
  </si>
  <si>
    <t>Table 39: Details of information with NeSL</t>
  </si>
  <si>
    <t>Table 38: CPE hours earned by the IPs</t>
  </si>
  <si>
    <t>Table 37: Activities by IPAs</t>
  </si>
  <si>
    <t>Table 36: IPEs as on June 30, 2024</t>
  </si>
  <si>
    <t>Table 35: Replacement of IRP with RP as on June 30, 2024</t>
  </si>
  <si>
    <t>Table 34: Zone-wise IPs in the Panel</t>
  </si>
  <si>
    <t>Table 33: Age profile of IPs as on June 30, 2024</t>
  </si>
  <si>
    <t>Table 32: Distribution of IPs as per their eligibility as on June 30, 2024</t>
  </si>
  <si>
    <t xml:space="preserve">Table 31: Registration and Cancellation of Registrations of IPs </t>
  </si>
  <si>
    <t>Table 30: Registered IPs and AFAs as on June 30, 2024</t>
  </si>
  <si>
    <t>Table 29: Status of filed applications for initiation of insolvency resolution process of Personal Guarantors</t>
  </si>
  <si>
    <t xml:space="preserve">Table 28: Insolvency Resolution of Personal Guarantors </t>
  </si>
  <si>
    <t>Table 27: Ratio of Resolution and Liquidation orders</t>
  </si>
  <si>
    <t>Table 26: Details of Cases Withdrawn before Admission</t>
  </si>
  <si>
    <t xml:space="preserve">Table 25: List of ongoing cases for PPIRP as on June 30, 2024 </t>
  </si>
  <si>
    <t>Table 24: Corporate Liquidation Accounts as on June 30, 2024</t>
  </si>
  <si>
    <t>Table 23: Average Time for approval of Resolution Plans / Orders For Liquidation</t>
  </si>
  <si>
    <t>Table 22: Realisations under Voluntary Liquidation</t>
  </si>
  <si>
    <t>Table 21: Details of Voluntary Liquidations (Excluding Withdrawals)</t>
  </si>
  <si>
    <t>Table 20: Reasons For Voluntary Liquidations</t>
  </si>
  <si>
    <t>Table 19: Status of Voluntary Liquidations as on June 30, 2024</t>
  </si>
  <si>
    <t>Table 18: Commencement of Voluntary Liquidations till June 30, 2024</t>
  </si>
  <si>
    <t>Table 17: Details of resolution plans approved for FiSPs</t>
  </si>
  <si>
    <t>Table 16: Details of Avoidance Applications and Disposal</t>
  </si>
  <si>
    <t>Table 15: Details of Large Cases as on June 30, 2024</t>
  </si>
  <si>
    <t>Table 14: Status of ongoing CIRPs as on June 30, 2024</t>
  </si>
  <si>
    <t>Table 13: Claims in Liquidation Process</t>
  </si>
  <si>
    <t>Table 12: Reasons for Liquidations</t>
  </si>
  <si>
    <t>Table 11: CIRPs ending with Orders for Liquidation till June 30, 2024</t>
  </si>
  <si>
    <t>Table 10: Details of Closed Liquidations</t>
  </si>
  <si>
    <t>Table 9: Mode of Closure of Liquidation Processes</t>
  </si>
  <si>
    <t>Table 8: Status of Liquidation Processes as on June 30, 2024</t>
  </si>
  <si>
    <t>Table 7: Closure of CIRPs by Withdrawal till June 30, 2024</t>
  </si>
  <si>
    <t>Table 6: CIRPs Yielded Resolutions: State of CD at the commencement of CIRP</t>
  </si>
  <si>
    <t>Zone-wise IPs in the Panel</t>
  </si>
  <si>
    <t>PGIP Qualified</t>
  </si>
  <si>
    <t xml:space="preserve">        Closed by Dissolution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</si>
</sst>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0;[Red]0.00"/>
    <numFmt numFmtId="165" formatCode="[$-14009]dd/mm/yy;@"/>
    <numFmt numFmtId="166" formatCode="dd\-mm\-yy"/>
    <numFmt numFmtId="167" formatCode="0.0"/>
  </numFmts>
  <fonts count="58">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theme="1"/>
      <name val="Times New Roman"/>
      <family val="1"/>
    </font>
    <font>
      <sz val="12"/>
      <color rgb="FF000000"/>
      <name val="Times New Roman"/>
      <family val="1"/>
    </font>
    <font>
      <sz val="9"/>
      <color theme="1"/>
      <name val="Calibri"/>
      <family val="2"/>
      <scheme val="minor"/>
    </font>
    <font>
      <sz val="12"/>
      <name val="Times New Roman"/>
      <family val="1"/>
    </font>
    <font>
      <sz val="11"/>
      <name val="Times NW"/>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38">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s>
  <cellStyleXfs count="7">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xf numFmtId="43" fontId="23" fillId="0" borderId="0" applyFont="0" applyFill="0" applyBorder="0" applyAlignment="0" applyProtection="0"/>
  </cellStyleXfs>
  <cellXfs count="555">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3" fillId="3" borderId="0" xfId="0" applyFont="1" applyFill="1" applyAlignment="1">
      <alignment horizontal="right" vertical="center" wrapText="1"/>
    </xf>
    <xf numFmtId="0" fontId="7" fillId="3" borderId="0" xfId="0" applyFont="1" applyFill="1" applyAlignment="1">
      <alignment horizontal="right" vertical="center" wrapText="1"/>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2"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5" fillId="5" borderId="17"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5" borderId="3" xfId="0" applyFont="1" applyFill="1" applyBorder="1" applyAlignment="1">
      <alignment horizontal="center" vertical="top" wrapText="1"/>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7" fillId="3" borderId="0" xfId="0" applyFont="1" applyFill="1" applyAlignment="1">
      <alignment horizontal="left" vertical="top" wrapText="1"/>
    </xf>
    <xf numFmtId="0" fontId="1" fillId="0" borderId="0" xfId="0" applyFont="1" applyAlignment="1">
      <alignment vertical="top"/>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30" fillId="5" borderId="2" xfId="0" applyFont="1" applyFill="1" applyBorder="1" applyAlignment="1">
      <alignment horizontal="center" vertical="center" wrapText="1"/>
    </xf>
    <xf numFmtId="0" fontId="31" fillId="5" borderId="2" xfId="0" applyFont="1" applyFill="1" applyBorder="1" applyAlignment="1">
      <alignment horizontal="center" vertical="top" wrapText="1"/>
    </xf>
    <xf numFmtId="0" fontId="1" fillId="0" borderId="0" xfId="0" applyFont="1" applyAlignment="1">
      <alignment vertical="center" wrapText="1"/>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7" fillId="0" borderId="0" xfId="0" applyFont="1" applyAlignment="1">
      <alignment vertical="center" wrapText="1"/>
    </xf>
    <xf numFmtId="0" fontId="0" fillId="0" borderId="0" xfId="0" applyAlignment="1">
      <alignment horizontal="center"/>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5" fillId="5" borderId="2" xfId="0"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165" fontId="0" fillId="0" borderId="0" xfId="0" applyNumberFormat="1"/>
    <xf numFmtId="165" fontId="10" fillId="5" borderId="3" xfId="0" applyNumberFormat="1" applyFont="1" applyFill="1" applyBorder="1" applyAlignment="1">
      <alignment horizontal="center" vertical="top" wrapText="1"/>
    </xf>
    <xf numFmtId="165" fontId="0" fillId="0" borderId="0" xfId="0" applyNumberFormat="1" applyAlignment="1">
      <alignment horizontal="center"/>
    </xf>
    <xf numFmtId="0" fontId="40" fillId="0" borderId="0" xfId="0" applyFont="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0" fillId="0" borderId="0" xfId="0" applyFont="1" applyAlignment="1">
      <alignment horizontal="center" vertical="center" wrapText="1"/>
    </xf>
    <xf numFmtId="0" fontId="30" fillId="5" borderId="0" xfId="0" applyFont="1" applyFill="1" applyAlignment="1">
      <alignment horizontal="center" vertical="center"/>
    </xf>
    <xf numFmtId="0" fontId="31" fillId="5" borderId="2" xfId="2" applyFont="1" applyFill="1" applyBorder="1" applyAlignment="1">
      <alignment horizontal="center" vertical="top" wrapText="1"/>
    </xf>
    <xf numFmtId="0" fontId="13" fillId="0" borderId="0" xfId="0" applyFont="1" applyAlignment="1">
      <alignment horizontal="left" vertical="center" wrapText="1"/>
    </xf>
    <xf numFmtId="0" fontId="8"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center"/>
    </xf>
    <xf numFmtId="2" fontId="8" fillId="0" borderId="0" xfId="0" applyNumberFormat="1" applyFont="1" applyAlignment="1">
      <alignment horizontal="right" vertical="top"/>
    </xf>
    <xf numFmtId="0" fontId="8" fillId="0" borderId="0" xfId="0" applyFont="1" applyAlignment="1">
      <alignment horizontal="center" vertical="top"/>
    </xf>
    <xf numFmtId="0" fontId="3" fillId="0" borderId="0" xfId="0" applyFont="1" applyAlignment="1">
      <alignment horizontal="right" vertical="top"/>
    </xf>
    <xf numFmtId="0" fontId="7" fillId="0" borderId="7" xfId="0" applyFont="1" applyBorder="1" applyAlignment="1">
      <alignment vertical="center" wrapText="1"/>
    </xf>
    <xf numFmtId="165" fontId="0" fillId="0" borderId="0" xfId="0" applyNumberFormat="1" applyAlignment="1">
      <alignment horizontal="right"/>
    </xf>
    <xf numFmtId="0" fontId="3" fillId="0" borderId="7" xfId="0" applyFont="1" applyBorder="1" applyAlignment="1">
      <alignment vertical="center" wrapText="1"/>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3" fillId="0" borderId="7" xfId="0" applyFont="1" applyBorder="1" applyAlignment="1">
      <alignment vertical="top"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3"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3" fillId="0" borderId="6" xfId="0" applyFont="1" applyBorder="1" applyAlignment="1">
      <alignment horizontal="right" vertical="center"/>
    </xf>
    <xf numFmtId="0" fontId="44" fillId="0" borderId="0" xfId="0" applyFont="1" applyAlignment="1">
      <alignment vertical="top"/>
    </xf>
    <xf numFmtId="0" fontId="44" fillId="0" borderId="0" xfId="0" applyFont="1"/>
    <xf numFmtId="0" fontId="47" fillId="3" borderId="0" xfId="0" applyFont="1" applyFill="1"/>
    <xf numFmtId="0" fontId="47" fillId="0" borderId="0" xfId="0" applyFont="1"/>
    <xf numFmtId="0" fontId="44" fillId="3" borderId="0" xfId="0" applyFont="1" applyFill="1" applyAlignment="1">
      <alignment vertical="top"/>
    </xf>
    <xf numFmtId="0" fontId="44" fillId="3" borderId="0" xfId="0" applyFont="1" applyFill="1"/>
    <xf numFmtId="2" fontId="44" fillId="3" borderId="0" xfId="0" applyNumberFormat="1" applyFont="1" applyFill="1"/>
    <xf numFmtId="0" fontId="49" fillId="0" borderId="0" xfId="0" applyFont="1" applyAlignment="1">
      <alignment horizontal="right" vertical="center" wrapText="1"/>
    </xf>
    <xf numFmtId="0" fontId="45" fillId="3" borderId="8" xfId="0" applyFont="1" applyFill="1" applyBorder="1" applyAlignment="1">
      <alignment horizontal="center" vertical="center" wrapText="1"/>
    </xf>
    <xf numFmtId="0" fontId="48" fillId="3" borderId="2" xfId="0" applyFont="1" applyFill="1" applyBorder="1" applyAlignment="1">
      <alignment horizontal="center" vertical="top" wrapText="1"/>
    </xf>
    <xf numFmtId="0" fontId="45" fillId="3" borderId="0" xfId="0" applyFont="1" applyFill="1" applyAlignment="1">
      <alignment vertical="center" wrapText="1"/>
    </xf>
    <xf numFmtId="0" fontId="49" fillId="3" borderId="0" xfId="0" applyFont="1" applyFill="1" applyAlignment="1">
      <alignment horizontal="right" vertical="center" wrapText="1"/>
    </xf>
    <xf numFmtId="0" fontId="45" fillId="3" borderId="0" xfId="0" applyFont="1" applyFill="1" applyAlignment="1">
      <alignment horizontal="right" vertical="center" wrapText="1"/>
    </xf>
    <xf numFmtId="0" fontId="48" fillId="3" borderId="0" xfId="0" applyFont="1" applyFill="1" applyAlignment="1">
      <alignment horizontal="center" vertical="top" wrapText="1"/>
    </xf>
    <xf numFmtId="9" fontId="44" fillId="3" borderId="0" xfId="0" applyNumberFormat="1" applyFont="1" applyFill="1" applyAlignment="1">
      <alignment vertical="top"/>
    </xf>
    <xf numFmtId="0" fontId="45" fillId="3" borderId="0" xfId="0" applyFont="1" applyFill="1" applyAlignment="1">
      <alignment vertical="top" wrapText="1"/>
    </xf>
    <xf numFmtId="17" fontId="46" fillId="3" borderId="0" xfId="0" applyNumberFormat="1" applyFont="1" applyFill="1" applyAlignment="1">
      <alignment horizontal="left" vertical="center" wrapText="1"/>
    </xf>
    <xf numFmtId="0" fontId="45" fillId="0" borderId="12" xfId="0" applyFont="1" applyBorder="1" applyAlignment="1">
      <alignment horizontal="center" vertical="top" wrapText="1"/>
    </xf>
    <xf numFmtId="0" fontId="49" fillId="0" borderId="0" xfId="0" applyFont="1" applyAlignment="1">
      <alignment horizontal="left" vertical="center" wrapText="1"/>
    </xf>
    <xf numFmtId="9" fontId="49" fillId="0" borderId="0" xfId="0" applyNumberFormat="1" applyFont="1" applyAlignment="1">
      <alignment horizontal="right" vertical="center" wrapText="1"/>
    </xf>
    <xf numFmtId="10" fontId="49" fillId="0" borderId="0" xfId="0" applyNumberFormat="1" applyFont="1" applyAlignment="1">
      <alignment horizontal="right" vertical="center" wrapText="1"/>
    </xf>
    <xf numFmtId="0" fontId="45" fillId="3" borderId="13" xfId="0" applyFont="1" applyFill="1" applyBorder="1" applyAlignment="1">
      <alignment horizontal="center" vertical="center" wrapText="1"/>
    </xf>
    <xf numFmtId="0" fontId="45" fillId="3" borderId="0" xfId="0" applyFont="1" applyFill="1" applyAlignment="1">
      <alignment horizontal="center" vertical="center"/>
    </xf>
    <xf numFmtId="0" fontId="49" fillId="3" borderId="0" xfId="0" applyFont="1" applyFill="1" applyAlignment="1">
      <alignment vertical="center" wrapText="1"/>
    </xf>
    <xf numFmtId="10" fontId="47" fillId="3" borderId="0" xfId="1" applyNumberFormat="1" applyFont="1" applyFill="1"/>
    <xf numFmtId="0" fontId="49" fillId="3" borderId="0" xfId="0" applyFont="1" applyFill="1"/>
    <xf numFmtId="1" fontId="47" fillId="3" borderId="0" xfId="0" applyNumberFormat="1" applyFont="1" applyFill="1"/>
    <xf numFmtId="0" fontId="11" fillId="0" borderId="6" xfId="0" applyFont="1" applyBorder="1" applyAlignment="1">
      <alignment vertical="top" wrapText="1"/>
    </xf>
    <xf numFmtId="0" fontId="45" fillId="3" borderId="0" xfId="0" applyFont="1" applyFill="1" applyAlignment="1">
      <alignment horizontal="center" vertical="center" wrapText="1"/>
    </xf>
    <xf numFmtId="0" fontId="49" fillId="3" borderId="0" xfId="0" applyFont="1" applyFill="1" applyAlignment="1">
      <alignment horizontal="justify" vertical="center" wrapText="1"/>
    </xf>
    <xf numFmtId="0" fontId="49" fillId="3" borderId="0" xfId="0" applyFont="1" applyFill="1" applyAlignment="1">
      <alignment horizontal="right" vertical="top" wrapText="1"/>
    </xf>
    <xf numFmtId="9" fontId="49" fillId="3" borderId="0" xfId="1" applyFont="1" applyFill="1" applyBorder="1"/>
    <xf numFmtId="0" fontId="45" fillId="3" borderId="3" xfId="0" applyFont="1" applyFill="1" applyBorder="1" applyAlignment="1">
      <alignment vertical="top" wrapText="1"/>
    </xf>
    <xf numFmtId="0" fontId="47"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49" fillId="3" borderId="0" xfId="0" applyFont="1" applyFill="1" applyAlignment="1">
      <alignment vertical="center"/>
    </xf>
    <xf numFmtId="9" fontId="49" fillId="3" borderId="0" xfId="1" applyFont="1" applyFill="1" applyBorder="1" applyAlignment="1">
      <alignment horizontal="right" vertical="center"/>
    </xf>
    <xf numFmtId="0" fontId="45" fillId="3" borderId="0" xfId="0" applyFont="1" applyFill="1" applyAlignment="1">
      <alignment horizontal="center" vertical="top" wrapText="1"/>
    </xf>
    <xf numFmtId="0" fontId="45" fillId="3" borderId="3" xfId="0" applyFont="1" applyFill="1" applyBorder="1" applyAlignment="1">
      <alignment horizontal="center" vertical="top" wrapText="1"/>
    </xf>
    <xf numFmtId="0" fontId="50" fillId="3" borderId="0" xfId="0" applyFont="1" applyFill="1" applyAlignment="1">
      <alignment horizontal="right" vertical="center" wrapText="1"/>
    </xf>
    <xf numFmtId="0" fontId="49" fillId="3" borderId="0" xfId="0" applyFont="1" applyFill="1" applyAlignment="1">
      <alignment wrapText="1"/>
    </xf>
    <xf numFmtId="0" fontId="50" fillId="3" borderId="0" xfId="0" applyFont="1" applyFill="1" applyAlignment="1">
      <alignment vertical="center" wrapText="1"/>
    </xf>
    <xf numFmtId="2" fontId="50" fillId="3" borderId="0" xfId="0" applyNumberFormat="1" applyFont="1" applyFill="1" applyAlignment="1">
      <alignment horizontal="right" vertical="center" wrapText="1"/>
    </xf>
    <xf numFmtId="0" fontId="50"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2" fontId="11" fillId="5" borderId="1" xfId="0" applyNumberFormat="1" applyFont="1" applyFill="1" applyBorder="1" applyAlignment="1">
      <alignment vertical="center"/>
    </xf>
    <xf numFmtId="0" fontId="11" fillId="5" borderId="33"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top"/>
    </xf>
    <xf numFmtId="2" fontId="11" fillId="5" borderId="1" xfId="1" applyNumberFormat="1" applyFont="1" applyFill="1" applyBorder="1" applyAlignment="1">
      <alignment vertical="center"/>
    </xf>
    <xf numFmtId="2" fontId="3" fillId="0" borderId="0" xfId="0" applyNumberFormat="1" applyFont="1" applyAlignment="1">
      <alignment horizontal="right" vertical="center"/>
    </xf>
    <xf numFmtId="0" fontId="0" fillId="0" borderId="0" xfId="0" applyAlignment="1">
      <alignment wrapText="1"/>
    </xf>
    <xf numFmtId="2" fontId="11" fillId="5" borderId="10" xfId="0" applyNumberFormat="1" applyFont="1" applyFill="1" applyBorder="1" applyAlignment="1">
      <alignment horizontal="right" vertical="center"/>
    </xf>
    <xf numFmtId="2" fontId="11" fillId="5" borderId="11" xfId="0" applyNumberFormat="1" applyFont="1" applyFill="1" applyBorder="1" applyAlignment="1">
      <alignment horizontal="right" vertical="center"/>
    </xf>
    <xf numFmtId="2" fontId="11" fillId="5" borderId="15" xfId="0" applyNumberFormat="1" applyFont="1" applyFill="1" applyBorder="1" applyAlignment="1">
      <alignment horizontal="right" vertical="center"/>
    </xf>
    <xf numFmtId="2" fontId="11" fillId="5" borderId="16" xfId="0" applyNumberFormat="1" applyFont="1" applyFill="1" applyBorder="1" applyAlignment="1">
      <alignment horizontal="right" vertical="center"/>
    </xf>
    <xf numFmtId="2" fontId="11" fillId="5" borderId="2" xfId="0" applyNumberFormat="1" applyFont="1" applyFill="1" applyBorder="1" applyAlignment="1">
      <alignment horizontal="right" vertical="top" wrapText="1"/>
    </xf>
    <xf numFmtId="2" fontId="7" fillId="0" borderId="0" xfId="0" applyNumberFormat="1" applyFont="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right" vertical="top" wrapText="1"/>
    </xf>
    <xf numFmtId="0" fontId="10" fillId="0" borderId="34" xfId="0" applyFont="1" applyBorder="1" applyAlignment="1">
      <alignment horizontal="left" vertical="top" wrapText="1"/>
    </xf>
    <xf numFmtId="0" fontId="11" fillId="0" borderId="6" xfId="0" applyFont="1" applyBorder="1" applyAlignment="1">
      <alignment horizontal="right" vertical="center"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2" fillId="0" borderId="0" xfId="0" applyFont="1"/>
    <xf numFmtId="0" fontId="3" fillId="6" borderId="0" xfId="0" applyFont="1" applyFill="1"/>
    <xf numFmtId="0" fontId="3" fillId="0" borderId="0" xfId="0" applyFont="1" applyAlignment="1">
      <alignment horizontal="left" vertical="center"/>
    </xf>
    <xf numFmtId="166" fontId="8" fillId="0" borderId="0" xfId="0" applyNumberFormat="1" applyFont="1" applyAlignment="1">
      <alignment horizontal="center" vertical="top"/>
    </xf>
    <xf numFmtId="0" fontId="5" fillId="0" borderId="8" xfId="0" applyFont="1" applyBorder="1" applyAlignment="1">
      <alignment horizontal="right" vertical="top" wrapText="1"/>
    </xf>
    <xf numFmtId="2" fontId="11" fillId="5" borderId="1" xfId="0" applyNumberFormat="1" applyFont="1" applyFill="1" applyBorder="1" applyAlignment="1">
      <alignment horizontal="center" vertical="center"/>
    </xf>
    <xf numFmtId="166"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31" fillId="5" borderId="0" xfId="2" applyFont="1" applyFill="1" applyAlignment="1">
      <alignment horizontal="center" vertical="center"/>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2" fontId="8" fillId="0" borderId="0" xfId="0" applyNumberFormat="1" applyFont="1" applyAlignment="1">
      <alignment horizontal="righ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9" fillId="5" borderId="13" xfId="0" applyFont="1" applyFill="1" applyBorder="1" applyAlignment="1">
      <alignment horizontal="center" vertical="top" wrapText="1"/>
    </xf>
    <xf numFmtId="0" fontId="9" fillId="5" borderId="0" xfId="0" applyFont="1" applyFill="1" applyAlignment="1">
      <alignment horizontal="center" vertical="center" wrapText="1"/>
    </xf>
    <xf numFmtId="0" fontId="9" fillId="0" borderId="13" xfId="0" applyFont="1" applyBorder="1" applyAlignment="1">
      <alignment vertical="center" wrapText="1"/>
    </xf>
    <xf numFmtId="0" fontId="9" fillId="0" borderId="7" xfId="0" applyFont="1" applyBorder="1" applyAlignment="1">
      <alignment vertical="top" wrapText="1"/>
    </xf>
    <xf numFmtId="0" fontId="54" fillId="0" borderId="0" xfId="0" applyFont="1" applyAlignment="1">
      <alignment horizontal="left" vertical="center" wrapText="1" indent="2"/>
    </xf>
    <xf numFmtId="0" fontId="53" fillId="0" borderId="0" xfId="0" applyFont="1" applyAlignment="1">
      <alignment horizontal="right" vertical="center" wrapText="1"/>
    </xf>
    <xf numFmtId="0" fontId="54" fillId="0" borderId="0" xfId="0" applyFont="1" applyAlignment="1">
      <alignment horizontal="left" vertical="top" wrapText="1" indent="2"/>
    </xf>
    <xf numFmtId="0" fontId="9" fillId="0" borderId="6" xfId="0" applyFont="1" applyBorder="1" applyAlignment="1">
      <alignment vertical="center" wrapText="1"/>
    </xf>
    <xf numFmtId="0" fontId="2" fillId="0" borderId="6" xfId="0" applyFont="1" applyBorder="1" applyAlignment="1">
      <alignment horizontal="center"/>
    </xf>
    <xf numFmtId="0" fontId="54" fillId="0" borderId="0" xfId="0" applyFont="1" applyAlignment="1">
      <alignment vertical="top" wrapText="1"/>
    </xf>
    <xf numFmtId="0" fontId="54" fillId="0" borderId="0" xfId="0" applyFont="1" applyAlignment="1">
      <alignment vertical="center" wrapText="1"/>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0" fontId="39" fillId="0" borderId="0" xfId="0" applyFont="1"/>
    <xf numFmtId="0" fontId="39" fillId="0" borderId="0" xfId="0" applyFont="1" applyAlignment="1">
      <alignment horizontal="left" vertical="center"/>
    </xf>
    <xf numFmtId="2" fontId="11" fillId="5" borderId="8" xfId="0" applyNumberFormat="1" applyFont="1" applyFill="1" applyBorder="1" applyAlignment="1">
      <alignment horizontal="center" vertical="top" wrapText="1"/>
    </xf>
    <xf numFmtId="0" fontId="19" fillId="0" borderId="12" xfId="0" applyFont="1" applyBorder="1" applyAlignment="1">
      <alignment vertical="center"/>
    </xf>
    <xf numFmtId="0" fontId="55" fillId="0" borderId="0" xfId="0" applyFont="1"/>
    <xf numFmtId="165" fontId="55" fillId="0" borderId="0" xfId="0" applyNumberFormat="1" applyFont="1"/>
    <xf numFmtId="0" fontId="30" fillId="5" borderId="8" xfId="0" applyFont="1" applyFill="1" applyBorder="1" applyAlignment="1">
      <alignment horizontal="center" vertical="top" wrapText="1"/>
    </xf>
    <xf numFmtId="0" fontId="30" fillId="5" borderId="9" xfId="0" applyFont="1" applyFill="1" applyBorder="1" applyAlignment="1">
      <alignment horizontal="center" vertical="top" wrapText="1"/>
    </xf>
    <xf numFmtId="0" fontId="2" fillId="0" borderId="7" xfId="0" applyFont="1" applyBorder="1" applyAlignment="1">
      <alignment horizontal="center" vertical="center" wrapText="1"/>
    </xf>
    <xf numFmtId="2" fontId="11" fillId="5" borderId="1" xfId="1" applyNumberFormat="1" applyFont="1" applyFill="1" applyBorder="1" applyAlignment="1">
      <alignment horizontal="right" vertical="center"/>
    </xf>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2" fontId="3" fillId="0" borderId="7" xfId="0" applyNumberFormat="1" applyFont="1" applyBorder="1" applyAlignment="1">
      <alignment horizontal="right" vertical="center" wrapText="1"/>
    </xf>
    <xf numFmtId="167" fontId="3" fillId="0" borderId="7" xfId="0" applyNumberFormat="1" applyFont="1" applyBorder="1" applyAlignment="1">
      <alignment horizontal="right" vertical="center" wrapText="1"/>
    </xf>
    <xf numFmtId="167" fontId="3" fillId="0" borderId="0" xfId="0" applyNumberFormat="1" applyFont="1" applyAlignment="1">
      <alignment horizontal="right" vertical="center" wrapText="1"/>
    </xf>
    <xf numFmtId="0" fontId="54" fillId="0" borderId="7" xfId="0" applyFont="1" applyBorder="1" applyAlignment="1">
      <alignment horizontal="left" vertical="top" wrapText="1"/>
    </xf>
    <xf numFmtId="0" fontId="54" fillId="0" borderId="7" xfId="0" applyFont="1" applyBorder="1" applyAlignment="1">
      <alignment horizontal="left" vertical="top"/>
    </xf>
    <xf numFmtId="0" fontId="4" fillId="0" borderId="0" xfId="0" applyFont="1" applyAlignment="1">
      <alignment horizontal="justify" vertical="top"/>
    </xf>
    <xf numFmtId="2" fontId="5" fillId="5" borderId="2" xfId="0" applyNumberFormat="1" applyFont="1" applyFill="1" applyBorder="1" applyAlignment="1">
      <alignment horizontal="right" vertical="top" wrapText="1"/>
    </xf>
    <xf numFmtId="0" fontId="7" fillId="0" borderId="0" xfId="0" quotePrefix="1" applyFont="1" applyAlignment="1">
      <alignment vertical="center"/>
    </xf>
    <xf numFmtId="2" fontId="3" fillId="0" borderId="0" xfId="0" applyNumberFormat="1" applyFont="1" applyAlignment="1">
      <alignment horizontal="right" vertical="center" wrapText="1"/>
    </xf>
    <xf numFmtId="2" fontId="11" fillId="5" borderId="33" xfId="0" applyNumberFormat="1" applyFont="1" applyFill="1" applyBorder="1" applyAlignment="1">
      <alignment horizontal="right" vertical="top" wrapText="1"/>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11" fillId="5" borderId="33" xfId="0" applyNumberFormat="1" applyFont="1" applyFill="1" applyBorder="1" applyAlignment="1">
      <alignment horizontal="right" vertical="top" wrapText="1"/>
    </xf>
    <xf numFmtId="2" fontId="3" fillId="0" borderId="7" xfId="0" applyNumberFormat="1" applyFont="1" applyBorder="1"/>
    <xf numFmtId="2" fontId="3" fillId="0" borderId="0" xfId="5" applyNumberFormat="1" applyFont="1" applyAlignment="1">
      <alignment horizontal="right" vertical="center" wrapText="1"/>
    </xf>
    <xf numFmtId="1" fontId="7" fillId="0" borderId="0" xfId="0" applyNumberFormat="1" applyFont="1" applyAlignment="1">
      <alignment horizontal="right" vertical="center" wrapText="1"/>
    </xf>
    <xf numFmtId="1" fontId="11" fillId="5" borderId="2" xfId="0" applyNumberFormat="1" applyFont="1" applyFill="1" applyBorder="1" applyAlignment="1">
      <alignment horizontal="right" vertical="top" wrapText="1"/>
    </xf>
    <xf numFmtId="0" fontId="5" fillId="0" borderId="0" xfId="0" applyFont="1" applyAlignment="1">
      <alignment horizontal="right" vertical="center" wrapText="1" indent="9"/>
    </xf>
    <xf numFmtId="0" fontId="8" fillId="0" borderId="0" xfId="0" applyFont="1" applyAlignment="1">
      <alignment horizontal="center" vertical="center" wrapText="1"/>
    </xf>
    <xf numFmtId="1" fontId="11" fillId="5" borderId="8" xfId="0" applyNumberFormat="1" applyFont="1" applyFill="1" applyBorder="1" applyAlignment="1">
      <alignment horizontal="right" vertical="center" wrapText="1"/>
    </xf>
    <xf numFmtId="0" fontId="45" fillId="0" borderId="0" xfId="0" applyFont="1" applyAlignment="1">
      <alignment horizontal="center" vertical="top" wrapTex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3" fillId="0" borderId="0" xfId="0" applyFont="1" applyAlignment="1">
      <alignment horizontal="left" vertical="top" wrapText="1"/>
    </xf>
    <xf numFmtId="0" fontId="36" fillId="9" borderId="0" xfId="2" applyFont="1" applyFill="1" applyAlignment="1">
      <alignment horizontal="center" wrapText="1"/>
    </xf>
    <xf numFmtId="0" fontId="11" fillId="5" borderId="14" xfId="0" applyFont="1" applyFill="1" applyBorder="1" applyAlignment="1">
      <alignment horizontal="center" vertical="top" wrapText="1"/>
    </xf>
    <xf numFmtId="0" fontId="13" fillId="6" borderId="0" xfId="0" applyFont="1" applyFill="1" applyAlignment="1">
      <alignment horizontal="left" vertical="center"/>
    </xf>
    <xf numFmtId="0" fontId="17" fillId="0" borderId="0" xfId="0" applyFont="1" applyAlignment="1">
      <alignment horizontal="right" vertical="center"/>
    </xf>
    <xf numFmtId="0" fontId="11" fillId="0" borderId="0" xfId="0" applyFont="1" applyAlignment="1">
      <alignment horizontal="center" vertical="top" wrapText="1"/>
    </xf>
    <xf numFmtId="0" fontId="19" fillId="0" borderId="0" xfId="0" applyFont="1" applyAlignment="1">
      <alignment horizontal="left" vertical="top" wrapText="1"/>
    </xf>
    <xf numFmtId="10" fontId="7" fillId="0" borderId="0" xfId="0" applyNumberFormat="1" applyFont="1" applyAlignment="1">
      <alignment horizontal="right" vertical="top" wrapText="1"/>
    </xf>
    <xf numFmtId="0" fontId="7" fillId="0" borderId="0" xfId="0" applyFont="1" applyAlignment="1">
      <alignment horizontal="center" vertical="top" wrapText="1"/>
    </xf>
    <xf numFmtId="0" fontId="5" fillId="5" borderId="2" xfId="0" applyFont="1" applyFill="1" applyBorder="1" applyAlignment="1">
      <alignment horizontal="right" vertical="center" wrapText="1"/>
    </xf>
    <xf numFmtId="0" fontId="11" fillId="5" borderId="19" xfId="0" applyFont="1" applyFill="1" applyBorder="1" applyAlignment="1">
      <alignment horizontal="center" vertical="top" wrapText="1"/>
    </xf>
    <xf numFmtId="10" fontId="7" fillId="0" borderId="0" xfId="1" applyNumberFormat="1" applyFont="1" applyAlignment="1">
      <alignment horizontal="right" vertical="top" wrapText="1"/>
    </xf>
    <xf numFmtId="0" fontId="3" fillId="0" borderId="7" xfId="0" applyFont="1" applyBorder="1" applyAlignment="1">
      <alignment horizontal="left" vertical="top" wrapText="1"/>
    </xf>
    <xf numFmtId="14" fontId="3" fillId="0" borderId="7" xfId="0" applyNumberFormat="1" applyFont="1" applyBorder="1" applyAlignment="1">
      <alignment horizontal="center" vertical="top" wrapText="1"/>
    </xf>
    <xf numFmtId="14" fontId="3" fillId="0" borderId="0" xfId="0" applyNumberFormat="1" applyFont="1" applyAlignment="1">
      <alignment horizontal="center" vertical="top" wrapText="1"/>
    </xf>
    <xf numFmtId="0" fontId="3" fillId="0" borderId="7" xfId="0" applyFont="1" applyBorder="1" applyAlignment="1">
      <alignment horizontal="center" vertical="top" wrapText="1"/>
    </xf>
    <xf numFmtId="0" fontId="56" fillId="0" borderId="0" xfId="0" applyFont="1" applyAlignment="1">
      <alignment horizontal="right" vertical="center" wrapText="1"/>
    </xf>
    <xf numFmtId="0" fontId="31" fillId="0" borderId="0" xfId="0" applyFont="1" applyAlignment="1">
      <alignment horizontal="right" vertical="center" wrapText="1"/>
    </xf>
    <xf numFmtId="0" fontId="8" fillId="0" borderId="0" xfId="0" applyFont="1" applyAlignment="1">
      <alignment horizontal="right" vertical="center" wrapText="1" indent="1"/>
    </xf>
    <xf numFmtId="0" fontId="5" fillId="5" borderId="3" xfId="0" applyFont="1" applyFill="1" applyBorder="1" applyAlignment="1">
      <alignment horizontal="right" vertical="top" wrapText="1" indent="1"/>
    </xf>
    <xf numFmtId="0" fontId="19" fillId="0" borderId="5" xfId="0" applyFont="1" applyBorder="1" applyAlignment="1">
      <alignment vertical="center" wrapText="1"/>
    </xf>
    <xf numFmtId="166" fontId="7" fillId="0" borderId="0" xfId="0" applyNumberFormat="1" applyFont="1" applyAlignment="1">
      <alignment horizontal="center" vertical="top" wrapText="1"/>
    </xf>
    <xf numFmtId="0" fontId="7" fillId="0" borderId="7" xfId="0" applyFont="1" applyBorder="1" applyAlignment="1">
      <alignment vertical="top"/>
    </xf>
    <xf numFmtId="166" fontId="3" fillId="0" borderId="7" xfId="0" applyNumberFormat="1" applyFont="1" applyBorder="1" applyAlignment="1">
      <alignment horizontal="center" vertical="top" wrapText="1"/>
    </xf>
    <xf numFmtId="166" fontId="7" fillId="0" borderId="7" xfId="0" applyNumberFormat="1" applyFont="1" applyBorder="1" applyAlignment="1">
      <alignment horizontal="center" vertical="top" wrapText="1"/>
    </xf>
    <xf numFmtId="0" fontId="7" fillId="0" borderId="7" xfId="0" applyFont="1" applyBorder="1" applyAlignment="1">
      <alignment horizontal="right" vertical="top"/>
    </xf>
    <xf numFmtId="0" fontId="7" fillId="0" borderId="7" xfId="0" applyFont="1" applyBorder="1" applyAlignment="1">
      <alignment horizontal="right" vertical="top" wrapText="1"/>
    </xf>
    <xf numFmtId="0" fontId="7" fillId="0" borderId="0" xfId="0" applyFont="1" applyAlignment="1">
      <alignment vertical="top"/>
    </xf>
    <xf numFmtId="166" fontId="3" fillId="0" borderId="0" xfId="0" applyNumberFormat="1" applyFont="1" applyAlignment="1">
      <alignment horizontal="center" vertical="top" wrapText="1"/>
    </xf>
    <xf numFmtId="2" fontId="7" fillId="0" borderId="0" xfId="0" applyNumberFormat="1" applyFont="1" applyAlignment="1">
      <alignment horizontal="right" vertical="top"/>
    </xf>
    <xf numFmtId="0" fontId="7" fillId="0" borderId="0" xfId="0" applyFont="1" applyAlignment="1">
      <alignment horizontal="right" vertical="top"/>
    </xf>
    <xf numFmtId="2" fontId="7" fillId="0" borderId="0" xfId="0" applyNumberFormat="1" applyFont="1" applyAlignment="1">
      <alignment horizontal="right" vertical="top" wrapText="1"/>
    </xf>
    <xf numFmtId="0" fontId="20" fillId="0" borderId="7" xfId="0" applyFont="1" applyBorder="1" applyAlignment="1">
      <alignment horizontal="center" vertical="top"/>
    </xf>
    <xf numFmtId="0" fontId="20" fillId="0" borderId="0" xfId="0" applyFont="1" applyAlignment="1">
      <alignment horizontal="center" vertical="top"/>
    </xf>
    <xf numFmtId="43" fontId="7" fillId="0" borderId="0" xfId="5" applyFont="1" applyBorder="1" applyAlignment="1">
      <alignment horizontal="right" vertical="top" wrapText="1"/>
    </xf>
    <xf numFmtId="4" fontId="7" fillId="0" borderId="0" xfId="0" applyNumberFormat="1" applyFont="1" applyAlignment="1">
      <alignment horizontal="right" vertical="top" wrapText="1"/>
    </xf>
    <xf numFmtId="0" fontId="3" fillId="0" borderId="7" xfId="0" applyFont="1" applyBorder="1" applyAlignment="1">
      <alignment horizontal="right" vertical="top" wrapText="1"/>
    </xf>
    <xf numFmtId="0" fontId="3" fillId="0" borderId="6" xfId="0" applyFont="1" applyBorder="1" applyAlignment="1">
      <alignment horizontal="left" vertical="center" wrapText="1" indent="1"/>
    </xf>
    <xf numFmtId="0" fontId="3" fillId="0" borderId="6" xfId="0" applyFont="1" applyBorder="1" applyAlignment="1">
      <alignment horizontal="justify" vertical="center" wrapText="1"/>
    </xf>
    <xf numFmtId="0" fontId="3" fillId="0" borderId="6" xfId="0" applyFont="1" applyBorder="1" applyAlignment="1">
      <alignment horizontal="right" vertical="top" indent="1"/>
    </xf>
    <xf numFmtId="0" fontId="3" fillId="0" borderId="7" xfId="0" applyFont="1" applyBorder="1" applyAlignment="1">
      <alignment horizontal="left" vertical="top" wrapText="1" indent="1"/>
    </xf>
    <xf numFmtId="0" fontId="3" fillId="0" borderId="7" xfId="0" applyFont="1" applyBorder="1" applyAlignment="1">
      <alignment horizontal="justify" vertical="top" wrapText="1"/>
    </xf>
    <xf numFmtId="0" fontId="3" fillId="0" borderId="7" xfId="0" applyFont="1" applyBorder="1" applyAlignment="1">
      <alignment horizontal="right" vertical="top" indent="1"/>
    </xf>
    <xf numFmtId="0" fontId="3" fillId="0" borderId="0" xfId="0" applyFont="1" applyAlignment="1">
      <alignment horizontal="left" vertical="top" wrapText="1" indent="1"/>
    </xf>
    <xf numFmtId="0" fontId="3" fillId="0" borderId="0" xfId="0" applyFont="1" applyAlignment="1">
      <alignment horizontal="right" vertical="top" indent="1"/>
    </xf>
    <xf numFmtId="0" fontId="3" fillId="0" borderId="5" xfId="0" applyFont="1" applyBorder="1" applyAlignment="1">
      <alignment horizontal="left" vertical="top" wrapText="1" indent="1"/>
    </xf>
    <xf numFmtId="0" fontId="3" fillId="0" borderId="5" xfId="0" applyFont="1" applyBorder="1" applyAlignment="1">
      <alignment horizontal="justify" vertical="top" wrapText="1"/>
    </xf>
    <xf numFmtId="0" fontId="3" fillId="0" borderId="5" xfId="0" applyFont="1" applyBorder="1" applyAlignment="1">
      <alignment horizontal="right" vertical="top" indent="1"/>
    </xf>
    <xf numFmtId="0" fontId="3" fillId="0" borderId="6" xfId="0" applyFont="1" applyBorder="1" applyAlignment="1">
      <alignment horizontal="left" vertical="top" wrapText="1" indent="1"/>
    </xf>
    <xf numFmtId="0" fontId="3" fillId="0" borderId="6" xfId="0" applyFont="1" applyBorder="1" applyAlignment="1">
      <alignment horizontal="justify" vertical="top" wrapText="1"/>
    </xf>
    <xf numFmtId="0" fontId="57" fillId="5" borderId="2" xfId="2" applyFont="1" applyFill="1" applyBorder="1" applyAlignment="1">
      <alignment horizontal="center" vertical="top" wrapText="1"/>
    </xf>
    <xf numFmtId="0" fontId="57" fillId="5" borderId="2" xfId="0" applyFont="1" applyFill="1" applyBorder="1" applyAlignment="1">
      <alignment horizontal="center" vertical="top" wrapText="1"/>
    </xf>
    <xf numFmtId="0" fontId="11" fillId="5" borderId="2" xfId="0" applyFont="1" applyFill="1" applyBorder="1" applyAlignment="1">
      <alignment horizontal="right" vertical="center" wrapText="1"/>
    </xf>
    <xf numFmtId="0" fontId="8" fillId="0" borderId="7" xfId="0" applyFont="1" applyBorder="1" applyAlignment="1">
      <alignment horizontal="right" vertical="center" wrapText="1"/>
    </xf>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0" borderId="0" xfId="0" applyFont="1" applyAlignment="1">
      <alignment horizontal="left" vertical="center"/>
    </xf>
    <xf numFmtId="0" fontId="37" fillId="5" borderId="0" xfId="2" applyFont="1" applyFill="1" applyBorder="1" applyAlignment="1">
      <alignment horizontal="left"/>
    </xf>
    <xf numFmtId="0" fontId="31" fillId="0" borderId="17" xfId="2" applyFont="1" applyFill="1" applyBorder="1" applyAlignment="1">
      <alignment horizontal="left" vertical="center"/>
    </xf>
    <xf numFmtId="0" fontId="31" fillId="0" borderId="13" xfId="2" applyFont="1" applyFill="1" applyBorder="1" applyAlignment="1">
      <alignment horizontal="left" vertical="center"/>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2" fillId="2" borderId="0" xfId="0" applyFont="1" applyFill="1" applyAlignment="1">
      <alignment horizontal="left" vertical="center"/>
    </xf>
    <xf numFmtId="0" fontId="19" fillId="0" borderId="12" xfId="0" applyFont="1" applyBorder="1" applyAlignment="1">
      <alignment horizontal="left" vertical="top" wrapText="1"/>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12" fillId="0" borderId="0" xfId="0" applyFont="1" applyAlignment="1">
      <alignment horizontal="left"/>
    </xf>
    <xf numFmtId="0" fontId="39" fillId="0" borderId="0" xfId="0" applyFont="1" applyAlignment="1">
      <alignment horizontal="left" vertical="center"/>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45" fillId="3" borderId="0" xfId="0" applyFont="1" applyFill="1" applyAlignment="1">
      <alignment horizontal="center" vertical="top" wrapText="1"/>
    </xf>
    <xf numFmtId="0" fontId="2" fillId="0" borderId="0" xfId="0" applyFont="1" applyAlignment="1">
      <alignment horizontal="center"/>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2" fontId="11" fillId="5" borderId="8" xfId="0" applyNumberFormat="1" applyFont="1" applyFill="1" applyBorder="1" applyAlignment="1">
      <alignment horizontal="center" vertical="top" wrapText="1"/>
    </xf>
    <xf numFmtId="0" fontId="39" fillId="0" borderId="0" xfId="0" applyFont="1" applyAlignment="1">
      <alignment horizontal="left" vertical="top" wrapText="1"/>
    </xf>
    <xf numFmtId="2" fontId="11" fillId="5" borderId="9" xfId="0" applyNumberFormat="1" applyFont="1" applyFill="1" applyBorder="1" applyAlignment="1">
      <alignment horizontal="left" vertical="center"/>
    </xf>
    <xf numFmtId="2" fontId="11" fillId="5" borderId="10" xfId="0" applyNumberFormat="1" applyFont="1" applyFill="1" applyBorder="1" applyAlignment="1">
      <alignment horizontal="left" vertical="center"/>
    </xf>
    <xf numFmtId="2" fontId="11" fillId="5" borderId="11" xfId="0" applyNumberFormat="1" applyFont="1" applyFill="1" applyBorder="1" applyAlignment="1">
      <alignment horizontal="left" vertical="center"/>
    </xf>
    <xf numFmtId="2" fontId="11" fillId="5" borderId="14" xfId="0" applyNumberFormat="1" applyFont="1" applyFill="1" applyBorder="1" applyAlignment="1">
      <alignment horizontal="left" vertical="center"/>
    </xf>
    <xf numFmtId="2" fontId="11" fillId="5" borderId="15" xfId="0" applyNumberFormat="1" applyFont="1" applyFill="1" applyBorder="1" applyAlignment="1">
      <alignment horizontal="left" vertical="center"/>
    </xf>
    <xf numFmtId="2" fontId="11" fillId="5" borderId="16" xfId="0" applyNumberFormat="1" applyFont="1" applyFill="1" applyBorder="1" applyAlignment="1">
      <alignment horizontal="left" vertical="center"/>
    </xf>
    <xf numFmtId="2" fontId="11" fillId="5" borderId="9" xfId="0" applyNumberFormat="1" applyFont="1" applyFill="1" applyBorder="1" applyAlignment="1">
      <alignment horizontal="center" vertical="top" wrapText="1"/>
    </xf>
    <xf numFmtId="2" fontId="11" fillId="5" borderId="10" xfId="0" applyNumberFormat="1" applyFont="1" applyFill="1" applyBorder="1" applyAlignment="1">
      <alignment horizontal="center" vertical="top" wrapText="1"/>
    </xf>
    <xf numFmtId="2" fontId="11" fillId="5" borderId="11" xfId="0" applyNumberFormat="1" applyFont="1" applyFill="1" applyBorder="1" applyAlignment="1">
      <alignment horizontal="center" vertical="top" wrapText="1"/>
    </xf>
    <xf numFmtId="2" fontId="11" fillId="5" borderId="8" xfId="0" applyNumberFormat="1" applyFont="1" applyFill="1" applyBorder="1" applyAlignment="1">
      <alignment horizontal="center" vertical="top"/>
    </xf>
    <xf numFmtId="0" fontId="11" fillId="0" borderId="6" xfId="0" applyFont="1" applyBorder="1" applyAlignment="1">
      <alignment horizontal="center" vertical="center"/>
    </xf>
    <xf numFmtId="0" fontId="12" fillId="6" borderId="0" xfId="0" applyFont="1" applyFill="1" applyAlignment="1">
      <alignment horizontal="left" vertical="center" wrapText="1"/>
    </xf>
    <xf numFmtId="0" fontId="4" fillId="0" borderId="0" xfId="0" applyFont="1" applyAlignment="1">
      <alignment horizontal="right" vertical="center"/>
    </xf>
    <xf numFmtId="0" fontId="3" fillId="0" borderId="12" xfId="0" applyFont="1" applyBorder="1" applyAlignment="1">
      <alignment horizontal="justify" vertical="center" wrapText="1"/>
    </xf>
    <xf numFmtId="0" fontId="12" fillId="2" borderId="0" xfId="0" applyFont="1" applyFill="1" applyAlignment="1">
      <alignment horizontal="left" vertical="top" wrapText="1"/>
    </xf>
    <xf numFmtId="0" fontId="13" fillId="2" borderId="0" xfId="0" applyFont="1" applyFill="1" applyAlignment="1">
      <alignment horizontal="left" vertical="center" wrapText="1"/>
    </xf>
    <xf numFmtId="0" fontId="3"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13" fillId="6" borderId="0" xfId="0" applyFont="1" applyFill="1" applyAlignment="1">
      <alignment horizontal="left" vertical="center"/>
    </xf>
    <xf numFmtId="0" fontId="36" fillId="9" borderId="0" xfId="2" applyFont="1" applyFill="1" applyAlignment="1">
      <alignment horizontal="center" wrapText="1"/>
    </xf>
    <xf numFmtId="0" fontId="17" fillId="0" borderId="0" xfId="0" applyFont="1" applyAlignment="1">
      <alignment horizontal="right" vertical="center"/>
    </xf>
    <xf numFmtId="0" fontId="3" fillId="0" borderId="0" xfId="0" applyFont="1" applyAlignment="1">
      <alignment horizontal="left" vertical="center" wrapText="1"/>
    </xf>
    <xf numFmtId="0" fontId="13" fillId="6" borderId="0" xfId="0" applyFont="1" applyFill="1" applyAlignment="1">
      <alignment horizontal="left" vertical="center" wrapText="1"/>
    </xf>
    <xf numFmtId="0" fontId="14" fillId="0" borderId="0" xfId="0" applyFont="1" applyAlignment="1">
      <alignment horizontal="right" vertical="center"/>
    </xf>
    <xf numFmtId="0" fontId="10"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9" fillId="0" borderId="0" xfId="0" applyFont="1" applyAlignment="1">
      <alignment horizontal="left" vertical="center" wrapText="1"/>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11" fillId="5" borderId="2" xfId="0" applyFont="1" applyFill="1" applyBorder="1" applyAlignment="1">
      <alignment horizontal="center" vertical="top" wrapText="1"/>
    </xf>
    <xf numFmtId="0" fontId="8" fillId="0" borderId="0" xfId="0" applyFont="1" applyAlignment="1">
      <alignment horizontal="left" vertical="center" wrapText="1"/>
    </xf>
    <xf numFmtId="0" fontId="32" fillId="9" borderId="0" xfId="2" applyFont="1" applyFill="1" applyAlignment="1">
      <alignment horizontal="center"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2" fontId="3" fillId="0" borderId="0" xfId="5" applyNumberFormat="1" applyFont="1" applyAlignment="1">
      <alignment horizontal="right" vertical="center"/>
    </xf>
    <xf numFmtId="2" fontId="3" fillId="0" borderId="10" xfId="5" applyNumberFormat="1" applyFont="1" applyBorder="1" applyAlignment="1">
      <alignment horizontal="right" vertical="center"/>
    </xf>
    <xf numFmtId="2" fontId="3" fillId="0" borderId="0" xfId="0" applyNumberFormat="1" applyFont="1" applyAlignment="1">
      <alignment horizontal="right" vertical="center"/>
    </xf>
    <xf numFmtId="2" fontId="3" fillId="0" borderId="10" xfId="0" applyNumberFormat="1" applyFont="1" applyBorder="1" applyAlignment="1">
      <alignment horizontal="right" vertical="center"/>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3" fillId="0" borderId="10" xfId="0" applyNumberFormat="1" applyFont="1" applyBorder="1" applyAlignment="1">
      <alignment horizontal="right" vertical="center" wrapText="1"/>
    </xf>
    <xf numFmtId="0" fontId="12" fillId="2" borderId="0" xfId="0" applyFont="1" applyFill="1" applyAlignment="1">
      <alignment horizontal="left" vertical="center" wrapText="1"/>
    </xf>
    <xf numFmtId="0" fontId="12" fillId="0" borderId="0" xfId="0" applyFont="1" applyAlignment="1">
      <alignment horizontal="center"/>
    </xf>
    <xf numFmtId="0" fontId="3" fillId="0" borderId="7" xfId="0" applyFont="1" applyBorder="1" applyAlignment="1">
      <alignment horizontal="center" vertical="center"/>
    </xf>
    <xf numFmtId="0" fontId="3" fillId="0" borderId="0" xfId="0" applyFont="1" applyAlignment="1">
      <alignment horizontal="center" vertical="center"/>
    </xf>
    <xf numFmtId="0" fontId="11" fillId="5" borderId="17" xfId="0" applyFont="1" applyFill="1" applyBorder="1" applyAlignment="1">
      <alignment horizontal="center" vertical="top" wrapText="1"/>
    </xf>
    <xf numFmtId="0" fontId="11" fillId="5" borderId="37"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32" fillId="9" borderId="0" xfId="2" applyFont="1" applyFill="1" applyAlignment="1">
      <alignment horizontal="center" wrapText="1"/>
    </xf>
    <xf numFmtId="0" fontId="3" fillId="3" borderId="0" xfId="0" applyFont="1" applyFill="1" applyAlignment="1">
      <alignment horizontal="left" vertical="center" wrapText="1"/>
    </xf>
    <xf numFmtId="0" fontId="51" fillId="0" borderId="10" xfId="0" applyFont="1" applyBorder="1" applyAlignment="1">
      <alignment horizontal="right" vertical="center" wrapText="1"/>
    </xf>
    <xf numFmtId="0" fontId="11" fillId="5" borderId="20"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11" fillId="5" borderId="8" xfId="0" applyFont="1" applyFill="1" applyBorder="1" applyAlignment="1">
      <alignment horizontal="center" vertical="top" wrapText="1"/>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2" xfId="0" applyFont="1" applyFill="1" applyBorder="1" applyAlignment="1">
      <alignment horizontal="center" vertical="top" wrapText="1"/>
    </xf>
    <xf numFmtId="0" fontId="11" fillId="5" borderId="0" xfId="0" applyFont="1" applyFill="1" applyAlignment="1">
      <alignment horizontal="center" vertical="top" wrapText="1"/>
    </xf>
    <xf numFmtId="0" fontId="7" fillId="0" borderId="0" xfId="0" applyFont="1" applyAlignment="1">
      <alignment horizontal="right" vertical="top" wrapText="1"/>
    </xf>
    <xf numFmtId="10" fontId="7" fillId="0" borderId="0" xfId="1" applyNumberFormat="1" applyFont="1" applyAlignment="1">
      <alignment horizontal="right" vertical="top" wrapText="1"/>
    </xf>
    <xf numFmtId="0" fontId="7" fillId="0" borderId="0" xfId="0" applyFont="1" applyAlignment="1">
      <alignment horizontal="center" vertical="top" wrapText="1"/>
    </xf>
    <xf numFmtId="0" fontId="3" fillId="0" borderId="0" xfId="0" applyFont="1" applyAlignment="1">
      <alignment horizontal="justify" vertical="center" wrapText="1"/>
    </xf>
    <xf numFmtId="0" fontId="9" fillId="2" borderId="0" xfId="0" applyFont="1" applyFill="1" applyAlignment="1">
      <alignment horizontal="left" wrapText="1"/>
    </xf>
    <xf numFmtId="0" fontId="11" fillId="5" borderId="3" xfId="0" applyFont="1" applyFill="1" applyBorder="1" applyAlignment="1">
      <alignment vertical="center" wrapText="1"/>
    </xf>
    <xf numFmtId="0" fontId="11" fillId="5" borderId="1" xfId="0" applyFont="1" applyFill="1" applyBorder="1" applyAlignment="1">
      <alignment vertical="center" wrapText="1"/>
    </xf>
    <xf numFmtId="0" fontId="3"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right" vertical="center" wrapText="1"/>
    </xf>
    <xf numFmtId="0" fontId="11" fillId="5" borderId="17" xfId="0" applyFont="1" applyFill="1" applyBorder="1" applyAlignment="1">
      <alignment horizontal="right" vertical="center" wrapText="1"/>
    </xf>
    <xf numFmtId="0" fontId="11" fillId="5" borderId="0" xfId="0" applyFont="1" applyFill="1" applyAlignment="1">
      <alignment horizontal="right" vertical="center" wrapText="1"/>
    </xf>
    <xf numFmtId="0" fontId="11" fillId="5" borderId="13" xfId="0" applyFont="1" applyFill="1" applyBorder="1" applyAlignment="1">
      <alignment horizontal="right" vertical="center" wrapText="1"/>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5" xfId="0" applyFont="1" applyBorder="1" applyAlignment="1">
      <alignment horizontal="center" vertical="center" wrapText="1"/>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1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5" borderId="0" xfId="0" applyFont="1" applyFill="1" applyAlignment="1">
      <alignment horizontal="center" vertical="center"/>
    </xf>
    <xf numFmtId="0" fontId="11" fillId="5" borderId="1" xfId="0" applyFont="1" applyFill="1" applyBorder="1" applyAlignment="1">
      <alignment horizontal="center" vertical="top" wrapText="1"/>
    </xf>
    <xf numFmtId="0" fontId="12" fillId="6" borderId="0" xfId="0" applyFont="1" applyFill="1" applyAlignment="1">
      <alignment horizontal="left" wrapText="1"/>
    </xf>
    <xf numFmtId="0" fontId="11" fillId="0" borderId="12" xfId="0" applyFont="1" applyBorder="1" applyAlignment="1">
      <alignment horizontal="center" wrapText="1"/>
    </xf>
    <xf numFmtId="0" fontId="11" fillId="5" borderId="14" xfId="0" applyFont="1" applyFill="1" applyBorder="1" applyAlignment="1">
      <alignment horizontal="center" vertical="top"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4" fillId="0" borderId="10" xfId="0" applyFont="1" applyBorder="1" applyAlignment="1">
      <alignment horizontal="right" vertical="center"/>
    </xf>
    <xf numFmtId="0" fontId="11" fillId="5" borderId="14" xfId="0" applyFont="1" applyFill="1" applyBorder="1" applyAlignment="1">
      <alignment horizontal="left" vertical="top" wrapText="1"/>
    </xf>
    <xf numFmtId="0" fontId="11" fillId="5" borderId="16" xfId="0" applyFont="1" applyFill="1" applyBorder="1" applyAlignment="1">
      <alignment horizontal="left" vertical="top" wrapText="1"/>
    </xf>
    <xf numFmtId="0" fontId="11" fillId="5" borderId="20" xfId="0" applyFont="1" applyFill="1" applyBorder="1" applyAlignment="1">
      <alignment horizontal="left" vertical="top" wrapText="1"/>
    </xf>
    <xf numFmtId="0" fontId="11" fillId="5" borderId="19" xfId="0" applyFont="1" applyFill="1" applyBorder="1" applyAlignment="1">
      <alignment horizontal="left" vertical="top" wrapText="1"/>
    </xf>
    <xf numFmtId="0" fontId="11" fillId="5" borderId="14"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8" fillId="0" borderId="10" xfId="0" applyFont="1" applyBorder="1" applyAlignment="1">
      <alignment horizontal="center" vertical="center"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0" fontId="45" fillId="3" borderId="0" xfId="0" applyFont="1" applyFill="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16" fillId="0" borderId="0" xfId="0" applyFont="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cellXfs>
  <cellStyles count="7">
    <cellStyle name="Comma" xfId="5" builtinId="3"/>
    <cellStyle name="Comma 2" xfId="6" xr:uid="{07A83B42-63EE-46F3-ADE6-3551A1C5342C}"/>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10</xdr:col>
      <xdr:colOff>666750</xdr:colOff>
      <xdr:row>41</xdr:row>
      <xdr:rowOff>182838</xdr:rowOff>
    </xdr:to>
    <xdr:pic>
      <xdr:nvPicPr>
        <xdr:cNvPr id="3" name="Picture 2">
          <a:extLst>
            <a:ext uri="{FF2B5EF4-FFF2-40B4-BE49-F238E27FC236}">
              <a16:creationId xmlns:a16="http://schemas.microsoft.com/office/drawing/2014/main" id="{E6C36545-5D97-911A-61D2-5C1730422F88}"/>
            </a:ext>
          </a:extLst>
        </xdr:cNvPr>
        <xdr:cNvPicPr>
          <a:picLocks noChangeAspect="1"/>
        </xdr:cNvPicPr>
      </xdr:nvPicPr>
      <xdr:blipFill>
        <a:blip xmlns:r="http://schemas.openxmlformats.org/officeDocument/2006/relationships" r:embed="rId1"/>
        <a:stretch>
          <a:fillRect/>
        </a:stretch>
      </xdr:blipFill>
      <xdr:spPr>
        <a:xfrm>
          <a:off x="0" y="0"/>
          <a:ext cx="6762750" cy="79171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9</xdr:col>
      <xdr:colOff>63211</xdr:colOff>
      <xdr:row>14</xdr:row>
      <xdr:rowOff>247650</xdr:rowOff>
    </xdr:to>
    <xdr:pic>
      <xdr:nvPicPr>
        <xdr:cNvPr id="3" name="Picture 2">
          <a:extLst>
            <a:ext uri="{FF2B5EF4-FFF2-40B4-BE49-F238E27FC236}">
              <a16:creationId xmlns:a16="http://schemas.microsoft.com/office/drawing/2014/main" id="{615E8540-4006-3FE1-F784-F56D12CE46F8}"/>
            </a:ext>
          </a:extLst>
        </xdr:cNvPr>
        <xdr:cNvPicPr>
          <a:picLocks noChangeAspect="1"/>
        </xdr:cNvPicPr>
      </xdr:nvPicPr>
      <xdr:blipFill>
        <a:blip xmlns:r="http://schemas.openxmlformats.org/officeDocument/2006/relationships" r:embed="rId1"/>
        <a:stretch>
          <a:fillRect/>
        </a:stretch>
      </xdr:blipFill>
      <xdr:spPr>
        <a:xfrm>
          <a:off x="161925" y="0"/>
          <a:ext cx="4901911" cy="3257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8</xdr:col>
      <xdr:colOff>174770</xdr:colOff>
      <xdr:row>11</xdr:row>
      <xdr:rowOff>114300</xdr:rowOff>
    </xdr:to>
    <xdr:pic>
      <xdr:nvPicPr>
        <xdr:cNvPr id="2" name="Picture 1">
          <a:extLst>
            <a:ext uri="{FF2B5EF4-FFF2-40B4-BE49-F238E27FC236}">
              <a16:creationId xmlns:a16="http://schemas.microsoft.com/office/drawing/2014/main" id="{9AE6738F-221B-EB0F-7D27-E8F84BE25B14}"/>
            </a:ext>
          </a:extLst>
        </xdr:cNvPr>
        <xdr:cNvPicPr>
          <a:picLocks noChangeAspect="1"/>
        </xdr:cNvPicPr>
      </xdr:nvPicPr>
      <xdr:blipFill>
        <a:blip xmlns:r="http://schemas.openxmlformats.org/officeDocument/2006/relationships" r:embed="rId1"/>
        <a:stretch>
          <a:fillRect/>
        </a:stretch>
      </xdr:blipFill>
      <xdr:spPr>
        <a:xfrm>
          <a:off x="142875" y="161925"/>
          <a:ext cx="4422920" cy="20097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254000</xdr:colOff>
      <xdr:row>1</xdr:row>
      <xdr:rowOff>52916</xdr:rowOff>
    </xdr:from>
    <xdr:to>
      <xdr:col>9</xdr:col>
      <xdr:colOff>382761</xdr:colOff>
      <xdr:row>14</xdr:row>
      <xdr:rowOff>381412</xdr:rowOff>
    </xdr:to>
    <xdr:pic>
      <xdr:nvPicPr>
        <xdr:cNvPr id="3" name="Picture 2">
          <a:extLst>
            <a:ext uri="{FF2B5EF4-FFF2-40B4-BE49-F238E27FC236}">
              <a16:creationId xmlns:a16="http://schemas.microsoft.com/office/drawing/2014/main" id="{8CB38AD8-EE32-8A8C-16A6-7AC8E760CBF6}"/>
            </a:ext>
          </a:extLst>
        </xdr:cNvPr>
        <xdr:cNvPicPr>
          <a:picLocks noChangeAspect="1"/>
        </xdr:cNvPicPr>
      </xdr:nvPicPr>
      <xdr:blipFill>
        <a:blip xmlns:r="http://schemas.openxmlformats.org/officeDocument/2006/relationships" r:embed="rId1"/>
        <a:stretch>
          <a:fillRect/>
        </a:stretch>
      </xdr:blipFill>
      <xdr:spPr>
        <a:xfrm>
          <a:off x="381000" y="201083"/>
          <a:ext cx="5039428" cy="29531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9</xdr:col>
      <xdr:colOff>86435</xdr:colOff>
      <xdr:row>15</xdr:row>
      <xdr:rowOff>38482</xdr:rowOff>
    </xdr:to>
    <xdr:pic>
      <xdr:nvPicPr>
        <xdr:cNvPr id="2" name="Picture 1">
          <a:extLst>
            <a:ext uri="{FF2B5EF4-FFF2-40B4-BE49-F238E27FC236}">
              <a16:creationId xmlns:a16="http://schemas.microsoft.com/office/drawing/2014/main" id="{B6BA7D16-D396-95C4-4AC6-A9C49053953C}"/>
            </a:ext>
          </a:extLst>
        </xdr:cNvPr>
        <xdr:cNvPicPr>
          <a:picLocks noChangeAspect="1"/>
        </xdr:cNvPicPr>
      </xdr:nvPicPr>
      <xdr:blipFill>
        <a:blip xmlns:r="http://schemas.openxmlformats.org/officeDocument/2006/relationships" r:embed="rId1"/>
        <a:stretch>
          <a:fillRect/>
        </a:stretch>
      </xdr:blipFill>
      <xdr:spPr>
        <a:xfrm>
          <a:off x="0" y="133350"/>
          <a:ext cx="5087060" cy="27340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66675</xdr:colOff>
      <xdr:row>0</xdr:row>
      <xdr:rowOff>85725</xdr:rowOff>
    </xdr:from>
    <xdr:to>
      <xdr:col>10</xdr:col>
      <xdr:colOff>10254</xdr:colOff>
      <xdr:row>13</xdr:row>
      <xdr:rowOff>124215</xdr:rowOff>
    </xdr:to>
    <xdr:pic>
      <xdr:nvPicPr>
        <xdr:cNvPr id="2" name="Picture 1">
          <a:extLst>
            <a:ext uri="{FF2B5EF4-FFF2-40B4-BE49-F238E27FC236}">
              <a16:creationId xmlns:a16="http://schemas.microsoft.com/office/drawing/2014/main" id="{91A754AB-6309-FCBC-F1ED-24D6013AB237}"/>
            </a:ext>
          </a:extLst>
        </xdr:cNvPr>
        <xdr:cNvPicPr>
          <a:picLocks noChangeAspect="1"/>
        </xdr:cNvPicPr>
      </xdr:nvPicPr>
      <xdr:blipFill>
        <a:blip xmlns:r="http://schemas.openxmlformats.org/officeDocument/2006/relationships" r:embed="rId1"/>
        <a:stretch>
          <a:fillRect/>
        </a:stretch>
      </xdr:blipFill>
      <xdr:spPr>
        <a:xfrm>
          <a:off x="66675" y="85725"/>
          <a:ext cx="5220429" cy="279121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0</xdr:row>
      <xdr:rowOff>114300</xdr:rowOff>
    </xdr:from>
    <xdr:to>
      <xdr:col>10</xdr:col>
      <xdr:colOff>29305</xdr:colOff>
      <xdr:row>15</xdr:row>
      <xdr:rowOff>124290</xdr:rowOff>
    </xdr:to>
    <xdr:pic>
      <xdr:nvPicPr>
        <xdr:cNvPr id="3" name="Picture 2">
          <a:extLst>
            <a:ext uri="{FF2B5EF4-FFF2-40B4-BE49-F238E27FC236}">
              <a16:creationId xmlns:a16="http://schemas.microsoft.com/office/drawing/2014/main" id="{B7DE45C8-3C63-2067-A7C6-D5A5C2E73F2A}"/>
            </a:ext>
          </a:extLst>
        </xdr:cNvPr>
        <xdr:cNvPicPr>
          <a:picLocks noChangeAspect="1"/>
        </xdr:cNvPicPr>
      </xdr:nvPicPr>
      <xdr:blipFill>
        <a:blip xmlns:r="http://schemas.openxmlformats.org/officeDocument/2006/relationships" r:embed="rId1"/>
        <a:stretch>
          <a:fillRect/>
        </a:stretch>
      </xdr:blipFill>
      <xdr:spPr>
        <a:xfrm>
          <a:off x="76200" y="114300"/>
          <a:ext cx="5229955" cy="33342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28575</xdr:colOff>
      <xdr:row>0</xdr:row>
      <xdr:rowOff>114300</xdr:rowOff>
    </xdr:from>
    <xdr:to>
      <xdr:col>9</xdr:col>
      <xdr:colOff>191203</xdr:colOff>
      <xdr:row>14</xdr:row>
      <xdr:rowOff>86095</xdr:rowOff>
    </xdr:to>
    <xdr:pic>
      <xdr:nvPicPr>
        <xdr:cNvPr id="2" name="Picture 1">
          <a:extLst>
            <a:ext uri="{FF2B5EF4-FFF2-40B4-BE49-F238E27FC236}">
              <a16:creationId xmlns:a16="http://schemas.microsoft.com/office/drawing/2014/main" id="{021459C7-7EDB-3555-59A1-5D98D8C8D16C}"/>
            </a:ext>
          </a:extLst>
        </xdr:cNvPr>
        <xdr:cNvPicPr>
          <a:picLocks noChangeAspect="1"/>
        </xdr:cNvPicPr>
      </xdr:nvPicPr>
      <xdr:blipFill>
        <a:blip xmlns:r="http://schemas.openxmlformats.org/officeDocument/2006/relationships" r:embed="rId1"/>
        <a:stretch>
          <a:fillRect/>
        </a:stretch>
      </xdr:blipFill>
      <xdr:spPr>
        <a:xfrm>
          <a:off x="171450" y="114300"/>
          <a:ext cx="5039428" cy="264832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142876</xdr:colOff>
      <xdr:row>1</xdr:row>
      <xdr:rowOff>57150</xdr:rowOff>
    </xdr:from>
    <xdr:to>
      <xdr:col>9</xdr:col>
      <xdr:colOff>38101</xdr:colOff>
      <xdr:row>12</xdr:row>
      <xdr:rowOff>53585</xdr:rowOff>
    </xdr:to>
    <xdr:pic>
      <xdr:nvPicPr>
        <xdr:cNvPr id="2" name="Picture 1">
          <a:extLst>
            <a:ext uri="{FF2B5EF4-FFF2-40B4-BE49-F238E27FC236}">
              <a16:creationId xmlns:a16="http://schemas.microsoft.com/office/drawing/2014/main" id="{D4A8155E-B671-7D13-4CA7-1DAA2FEB8030}"/>
            </a:ext>
          </a:extLst>
        </xdr:cNvPr>
        <xdr:cNvPicPr>
          <a:picLocks noChangeAspect="1"/>
        </xdr:cNvPicPr>
      </xdr:nvPicPr>
      <xdr:blipFill>
        <a:blip xmlns:r="http://schemas.openxmlformats.org/officeDocument/2006/relationships" r:embed="rId1"/>
        <a:stretch>
          <a:fillRect/>
        </a:stretch>
      </xdr:blipFill>
      <xdr:spPr>
        <a:xfrm>
          <a:off x="266701" y="200025"/>
          <a:ext cx="4533900" cy="24062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47625</xdr:colOff>
      <xdr:row>0</xdr:row>
      <xdr:rowOff>104775</xdr:rowOff>
    </xdr:from>
    <xdr:to>
      <xdr:col>8</xdr:col>
      <xdr:colOff>410306</xdr:colOff>
      <xdr:row>14</xdr:row>
      <xdr:rowOff>440</xdr:rowOff>
    </xdr:to>
    <xdr:pic>
      <xdr:nvPicPr>
        <xdr:cNvPr id="2" name="Picture 1">
          <a:extLst>
            <a:ext uri="{FF2B5EF4-FFF2-40B4-BE49-F238E27FC236}">
              <a16:creationId xmlns:a16="http://schemas.microsoft.com/office/drawing/2014/main" id="{F656D11B-2A82-F4CF-980A-280B2198D10D}"/>
            </a:ext>
          </a:extLst>
        </xdr:cNvPr>
        <xdr:cNvPicPr>
          <a:picLocks noChangeAspect="1"/>
        </xdr:cNvPicPr>
      </xdr:nvPicPr>
      <xdr:blipFill>
        <a:blip xmlns:r="http://schemas.openxmlformats.org/officeDocument/2006/relationships" r:embed="rId1"/>
        <a:stretch>
          <a:fillRect/>
        </a:stretch>
      </xdr:blipFill>
      <xdr:spPr>
        <a:xfrm>
          <a:off x="47625" y="104775"/>
          <a:ext cx="5239481" cy="3153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238126</xdr:colOff>
      <xdr:row>1</xdr:row>
      <xdr:rowOff>8505</xdr:rowOff>
    </xdr:from>
    <xdr:to>
      <xdr:col>12</xdr:col>
      <xdr:colOff>8504</xdr:colOff>
      <xdr:row>10</xdr:row>
      <xdr:rowOff>12424</xdr:rowOff>
    </xdr:to>
    <xdr:pic>
      <xdr:nvPicPr>
        <xdr:cNvPr id="3" name="Picture 2">
          <a:extLst>
            <a:ext uri="{FF2B5EF4-FFF2-40B4-BE49-F238E27FC236}">
              <a16:creationId xmlns:a16="http://schemas.microsoft.com/office/drawing/2014/main" id="{2D4E747A-C53E-7708-ECDF-8DE6E7BF92F7}"/>
            </a:ext>
          </a:extLst>
        </xdr:cNvPr>
        <xdr:cNvPicPr>
          <a:picLocks noChangeAspect="1"/>
        </xdr:cNvPicPr>
      </xdr:nvPicPr>
      <xdr:blipFill>
        <a:blip xmlns:r="http://schemas.openxmlformats.org/officeDocument/2006/relationships" r:embed="rId1"/>
        <a:stretch>
          <a:fillRect/>
        </a:stretch>
      </xdr:blipFill>
      <xdr:spPr>
        <a:xfrm>
          <a:off x="391206" y="212612"/>
          <a:ext cx="7381874" cy="189191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xdr:col>
      <xdr:colOff>57150</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133351</xdr:colOff>
      <xdr:row>1</xdr:row>
      <xdr:rowOff>133350</xdr:rowOff>
    </xdr:from>
    <xdr:to>
      <xdr:col>9</xdr:col>
      <xdr:colOff>1</xdr:colOff>
      <xdr:row>3</xdr:row>
      <xdr:rowOff>167489</xdr:rowOff>
    </xdr:to>
    <xdr:sp macro="" textlink="">
      <xdr:nvSpPr>
        <xdr:cNvPr id="4" name="Title 1">
          <a:extLst>
            <a:ext uri="{FF2B5EF4-FFF2-40B4-BE49-F238E27FC236}">
              <a16:creationId xmlns:a16="http://schemas.microsoft.com/office/drawing/2014/main" id="{495A0BC6-E44A-4C55-93B5-B299C45AD2FC}"/>
            </a:ext>
          </a:extLst>
        </xdr:cNvPr>
        <xdr:cNvSpPr>
          <a:spLocks noGrp="1"/>
        </xdr:cNvSpPr>
      </xdr:nvSpPr>
      <xdr:spPr>
        <a:xfrm>
          <a:off x="247651" y="285750"/>
          <a:ext cx="10515600" cy="624689"/>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endParaRPr lang="en-IN" sz="3600">
            <a:solidFill>
              <a:schemeClr val="accent1"/>
            </a:solidFill>
            <a:latin typeface="Tw Cen MT" panose="020B0602020104020603" pitchFamily="34" charset="0"/>
          </a:endParaRPr>
        </a:p>
      </xdr:txBody>
    </xdr:sp>
    <xdr:clientData/>
  </xdr:twoCellAnchor>
  <xdr:twoCellAnchor editAs="oneCell">
    <xdr:from>
      <xdr:col>1</xdr:col>
      <xdr:colOff>238125</xdr:colOff>
      <xdr:row>0</xdr:row>
      <xdr:rowOff>104775</xdr:rowOff>
    </xdr:from>
    <xdr:to>
      <xdr:col>5</xdr:col>
      <xdr:colOff>384055</xdr:colOff>
      <xdr:row>12</xdr:row>
      <xdr:rowOff>19049</xdr:rowOff>
    </xdr:to>
    <xdr:pic>
      <xdr:nvPicPr>
        <xdr:cNvPr id="5" name="Picture 4">
          <a:extLst>
            <a:ext uri="{FF2B5EF4-FFF2-40B4-BE49-F238E27FC236}">
              <a16:creationId xmlns:a16="http://schemas.microsoft.com/office/drawing/2014/main" id="{47499818-89A7-4427-89D8-6F9FCF6131E2}"/>
            </a:ext>
          </a:extLst>
        </xdr:cNvPr>
        <xdr:cNvPicPr>
          <a:picLocks noChangeAspect="1"/>
        </xdr:cNvPicPr>
      </xdr:nvPicPr>
      <xdr:blipFill>
        <a:blip xmlns:r="http://schemas.openxmlformats.org/officeDocument/2006/relationships" r:embed="rId1"/>
        <a:stretch>
          <a:fillRect/>
        </a:stretch>
      </xdr:blipFill>
      <xdr:spPr>
        <a:xfrm>
          <a:off x="352425" y="104775"/>
          <a:ext cx="4908430" cy="2552699"/>
        </a:xfrm>
        <a:prstGeom prst="rect">
          <a:avLst/>
        </a:prstGeom>
      </xdr:spPr>
    </xdr:pic>
    <xdr:clientData/>
  </xdr:twoCellAnchor>
  <xdr:twoCellAnchor editAs="oneCell">
    <xdr:from>
      <xdr:col>1</xdr:col>
      <xdr:colOff>161925</xdr:colOff>
      <xdr:row>11</xdr:row>
      <xdr:rowOff>161925</xdr:rowOff>
    </xdr:from>
    <xdr:to>
      <xdr:col>5</xdr:col>
      <xdr:colOff>520381</xdr:colOff>
      <xdr:row>23</xdr:row>
      <xdr:rowOff>66675</xdr:rowOff>
    </xdr:to>
    <xdr:pic>
      <xdr:nvPicPr>
        <xdr:cNvPr id="6" name="Picture 5">
          <a:extLst>
            <a:ext uri="{FF2B5EF4-FFF2-40B4-BE49-F238E27FC236}">
              <a16:creationId xmlns:a16="http://schemas.microsoft.com/office/drawing/2014/main" id="{2C34EE6A-03D6-C60E-1300-FCDEB592ADFA}"/>
            </a:ext>
          </a:extLst>
        </xdr:cNvPr>
        <xdr:cNvPicPr>
          <a:picLocks noChangeAspect="1"/>
        </xdr:cNvPicPr>
      </xdr:nvPicPr>
      <xdr:blipFill>
        <a:blip xmlns:r="http://schemas.openxmlformats.org/officeDocument/2006/relationships" r:embed="rId2"/>
        <a:stretch>
          <a:fillRect/>
        </a:stretch>
      </xdr:blipFill>
      <xdr:spPr>
        <a:xfrm>
          <a:off x="276225" y="2609850"/>
          <a:ext cx="5120956" cy="266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942597</xdr:colOff>
      <xdr:row>24</xdr:row>
      <xdr:rowOff>142876</xdr:rowOff>
    </xdr:to>
    <xdr:pic>
      <xdr:nvPicPr>
        <xdr:cNvPr id="2" name="Picture 1">
          <a:extLst>
            <a:ext uri="{FF2B5EF4-FFF2-40B4-BE49-F238E27FC236}">
              <a16:creationId xmlns:a16="http://schemas.microsoft.com/office/drawing/2014/main" id="{6B927517-454B-663A-A068-90A48A27B3BB}"/>
            </a:ext>
          </a:extLst>
        </xdr:cNvPr>
        <xdr:cNvPicPr>
          <a:picLocks noChangeAspect="1"/>
        </xdr:cNvPicPr>
      </xdr:nvPicPr>
      <xdr:blipFill>
        <a:blip xmlns:r="http://schemas.openxmlformats.org/officeDocument/2006/relationships" r:embed="rId1"/>
        <a:stretch>
          <a:fillRect/>
        </a:stretch>
      </xdr:blipFill>
      <xdr:spPr>
        <a:xfrm>
          <a:off x="0" y="1"/>
          <a:ext cx="4523997" cy="5486400"/>
        </a:xfrm>
        <a:prstGeom prst="rect">
          <a:avLst/>
        </a:prstGeom>
      </xdr:spPr>
    </xdr:pic>
    <xdr:clientData/>
  </xdr:twoCellAnchor>
  <xdr:twoCellAnchor editAs="oneCell">
    <xdr:from>
      <xdr:col>6</xdr:col>
      <xdr:colOff>876301</xdr:colOff>
      <xdr:row>0</xdr:row>
      <xdr:rowOff>0</xdr:rowOff>
    </xdr:from>
    <xdr:to>
      <xdr:col>14</xdr:col>
      <xdr:colOff>447675</xdr:colOff>
      <xdr:row>25</xdr:row>
      <xdr:rowOff>15733</xdr:rowOff>
    </xdr:to>
    <xdr:pic>
      <xdr:nvPicPr>
        <xdr:cNvPr id="3" name="Picture 2">
          <a:extLst>
            <a:ext uri="{FF2B5EF4-FFF2-40B4-BE49-F238E27FC236}">
              <a16:creationId xmlns:a16="http://schemas.microsoft.com/office/drawing/2014/main" id="{B4553F74-A3F9-B040-3B1A-A10D4DBFB88F}"/>
            </a:ext>
          </a:extLst>
        </xdr:cNvPr>
        <xdr:cNvPicPr>
          <a:picLocks noChangeAspect="1"/>
        </xdr:cNvPicPr>
      </xdr:nvPicPr>
      <xdr:blipFill>
        <a:blip xmlns:r="http://schemas.openxmlformats.org/officeDocument/2006/relationships" r:embed="rId2"/>
        <a:stretch>
          <a:fillRect/>
        </a:stretch>
      </xdr:blipFill>
      <xdr:spPr>
        <a:xfrm>
          <a:off x="4457701" y="0"/>
          <a:ext cx="4543424" cy="5540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1</xdr:row>
      <xdr:rowOff>38100</xdr:rowOff>
    </xdr:from>
    <xdr:to>
      <xdr:col>10</xdr:col>
      <xdr:colOff>400873</xdr:colOff>
      <xdr:row>15</xdr:row>
      <xdr:rowOff>333779</xdr:rowOff>
    </xdr:to>
    <xdr:pic>
      <xdr:nvPicPr>
        <xdr:cNvPr id="3" name="Picture 2">
          <a:extLst>
            <a:ext uri="{FF2B5EF4-FFF2-40B4-BE49-F238E27FC236}">
              <a16:creationId xmlns:a16="http://schemas.microsoft.com/office/drawing/2014/main" id="{6A5FA5F4-32F4-594D-0692-D50D7491DAB1}"/>
            </a:ext>
          </a:extLst>
        </xdr:cNvPr>
        <xdr:cNvPicPr>
          <a:picLocks noChangeAspect="1"/>
        </xdr:cNvPicPr>
      </xdr:nvPicPr>
      <xdr:blipFill>
        <a:blip xmlns:r="http://schemas.openxmlformats.org/officeDocument/2006/relationships" r:embed="rId1"/>
        <a:stretch>
          <a:fillRect/>
        </a:stretch>
      </xdr:blipFill>
      <xdr:spPr>
        <a:xfrm>
          <a:off x="171450" y="228600"/>
          <a:ext cx="5896798" cy="28960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19049</xdr:colOff>
      <xdr:row>0</xdr:row>
      <xdr:rowOff>142875</xdr:rowOff>
    </xdr:from>
    <xdr:to>
      <xdr:col>7</xdr:col>
      <xdr:colOff>568203</xdr:colOff>
      <xdr:row>10</xdr:row>
      <xdr:rowOff>133350</xdr:rowOff>
    </xdr:to>
    <xdr:pic>
      <xdr:nvPicPr>
        <xdr:cNvPr id="2" name="Picture 1">
          <a:extLst>
            <a:ext uri="{FF2B5EF4-FFF2-40B4-BE49-F238E27FC236}">
              <a16:creationId xmlns:a16="http://schemas.microsoft.com/office/drawing/2014/main" id="{7D7AAA44-224A-88A2-ABA1-7226E8392C5A}"/>
            </a:ext>
          </a:extLst>
        </xdr:cNvPr>
        <xdr:cNvPicPr>
          <a:picLocks noChangeAspect="1"/>
        </xdr:cNvPicPr>
      </xdr:nvPicPr>
      <xdr:blipFill>
        <a:blip xmlns:r="http://schemas.openxmlformats.org/officeDocument/2006/relationships" r:embed="rId1"/>
        <a:stretch>
          <a:fillRect/>
        </a:stretch>
      </xdr:blipFill>
      <xdr:spPr>
        <a:xfrm>
          <a:off x="19049" y="142875"/>
          <a:ext cx="4387729" cy="1828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0</xdr:row>
      <xdr:rowOff>123825</xdr:rowOff>
    </xdr:from>
    <xdr:to>
      <xdr:col>9</xdr:col>
      <xdr:colOff>285750</xdr:colOff>
      <xdr:row>11</xdr:row>
      <xdr:rowOff>154103</xdr:rowOff>
    </xdr:to>
    <xdr:pic>
      <xdr:nvPicPr>
        <xdr:cNvPr id="3" name="Picture 2">
          <a:extLst>
            <a:ext uri="{FF2B5EF4-FFF2-40B4-BE49-F238E27FC236}">
              <a16:creationId xmlns:a16="http://schemas.microsoft.com/office/drawing/2014/main" id="{5A105278-BBA1-CA5E-0CA6-9155A1579F3E}"/>
            </a:ext>
          </a:extLst>
        </xdr:cNvPr>
        <xdr:cNvPicPr>
          <a:picLocks noChangeAspect="1"/>
        </xdr:cNvPicPr>
      </xdr:nvPicPr>
      <xdr:blipFill>
        <a:blip xmlns:r="http://schemas.openxmlformats.org/officeDocument/2006/relationships" r:embed="rId1"/>
        <a:stretch>
          <a:fillRect/>
        </a:stretch>
      </xdr:blipFill>
      <xdr:spPr>
        <a:xfrm>
          <a:off x="152400" y="123825"/>
          <a:ext cx="5191125" cy="2211503"/>
        </a:xfrm>
        <a:prstGeom prst="rect">
          <a:avLst/>
        </a:prstGeom>
      </xdr:spPr>
    </xdr:pic>
    <xdr:clientData/>
  </xdr:twoCellAnchor>
  <xdr:twoCellAnchor editAs="oneCell">
    <xdr:from>
      <xdr:col>0</xdr:col>
      <xdr:colOff>123826</xdr:colOff>
      <xdr:row>11</xdr:row>
      <xdr:rowOff>200024</xdr:rowOff>
    </xdr:from>
    <xdr:to>
      <xdr:col>9</xdr:col>
      <xdr:colOff>295275</xdr:colOff>
      <xdr:row>29</xdr:row>
      <xdr:rowOff>94897</xdr:rowOff>
    </xdr:to>
    <xdr:pic>
      <xdr:nvPicPr>
        <xdr:cNvPr id="4" name="Picture 3">
          <a:extLst>
            <a:ext uri="{FF2B5EF4-FFF2-40B4-BE49-F238E27FC236}">
              <a16:creationId xmlns:a16="http://schemas.microsoft.com/office/drawing/2014/main" id="{5CB96126-8A84-0DED-5673-F1BCB5330109}"/>
            </a:ext>
          </a:extLst>
        </xdr:cNvPr>
        <xdr:cNvPicPr>
          <a:picLocks noChangeAspect="1"/>
        </xdr:cNvPicPr>
      </xdr:nvPicPr>
      <xdr:blipFill>
        <a:blip xmlns:r="http://schemas.openxmlformats.org/officeDocument/2006/relationships" r:embed="rId2"/>
        <a:stretch>
          <a:fillRect/>
        </a:stretch>
      </xdr:blipFill>
      <xdr:spPr>
        <a:xfrm>
          <a:off x="123826" y="2381249"/>
          <a:ext cx="5229224" cy="33238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52918</xdr:colOff>
      <xdr:row>0</xdr:row>
      <xdr:rowOff>42335</xdr:rowOff>
    </xdr:from>
    <xdr:to>
      <xdr:col>10</xdr:col>
      <xdr:colOff>587445</xdr:colOff>
      <xdr:row>16</xdr:row>
      <xdr:rowOff>84668</xdr:rowOff>
    </xdr:to>
    <xdr:pic>
      <xdr:nvPicPr>
        <xdr:cNvPr id="2" name="Picture 1">
          <a:extLst>
            <a:ext uri="{FF2B5EF4-FFF2-40B4-BE49-F238E27FC236}">
              <a16:creationId xmlns:a16="http://schemas.microsoft.com/office/drawing/2014/main" id="{8755A281-847E-E6E5-CF40-E36CF167DC96}"/>
            </a:ext>
          </a:extLst>
        </xdr:cNvPr>
        <xdr:cNvPicPr>
          <a:picLocks noChangeAspect="1"/>
        </xdr:cNvPicPr>
      </xdr:nvPicPr>
      <xdr:blipFill>
        <a:blip xmlns:r="http://schemas.openxmlformats.org/officeDocument/2006/relationships" r:embed="rId1"/>
        <a:stretch>
          <a:fillRect/>
        </a:stretch>
      </xdr:blipFill>
      <xdr:spPr>
        <a:xfrm>
          <a:off x="179918" y="42335"/>
          <a:ext cx="5603944" cy="33231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114300</xdr:rowOff>
    </xdr:from>
    <xdr:to>
      <xdr:col>12</xdr:col>
      <xdr:colOff>466725</xdr:colOff>
      <xdr:row>13</xdr:row>
      <xdr:rowOff>115341</xdr:rowOff>
    </xdr:to>
    <xdr:pic>
      <xdr:nvPicPr>
        <xdr:cNvPr id="2" name="Picture 1">
          <a:extLst>
            <a:ext uri="{FF2B5EF4-FFF2-40B4-BE49-F238E27FC236}">
              <a16:creationId xmlns:a16="http://schemas.microsoft.com/office/drawing/2014/main" id="{0F973C91-A0F3-AEF5-16EA-5A74D6B60A44}"/>
            </a:ext>
          </a:extLst>
        </xdr:cNvPr>
        <xdr:cNvPicPr>
          <a:picLocks noChangeAspect="1"/>
        </xdr:cNvPicPr>
      </xdr:nvPicPr>
      <xdr:blipFill>
        <a:blip xmlns:r="http://schemas.openxmlformats.org/officeDocument/2006/relationships" r:embed="rId1"/>
        <a:stretch>
          <a:fillRect/>
        </a:stretch>
      </xdr:blipFill>
      <xdr:spPr>
        <a:xfrm>
          <a:off x="142875" y="114300"/>
          <a:ext cx="5324475" cy="341099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7"/>
  <sheetViews>
    <sheetView showGridLines="0" tabSelected="1" zoomScaleNormal="100" workbookViewId="0">
      <selection activeCell="M12" sqref="M12"/>
    </sheetView>
  </sheetViews>
  <sheetFormatPr defaultRowHeight="15"/>
  <cols>
    <col min="11" max="11" width="10.140625" customWidth="1"/>
  </cols>
  <sheetData>
    <row r="23" ht="9" customHeight="1"/>
    <row r="43" spans="1:11">
      <c r="A43" s="381" t="s">
        <v>496</v>
      </c>
      <c r="B43" s="382"/>
      <c r="C43" s="382"/>
      <c r="D43" s="382"/>
      <c r="E43" s="382"/>
      <c r="F43" s="382"/>
      <c r="G43" s="382"/>
      <c r="H43" s="382"/>
      <c r="I43" s="382"/>
      <c r="J43" s="382"/>
      <c r="K43" s="383"/>
    </row>
    <row r="44" spans="1:11">
      <c r="A44" s="381"/>
      <c r="B44" s="382"/>
      <c r="C44" s="382"/>
      <c r="D44" s="382"/>
      <c r="E44" s="382"/>
      <c r="F44" s="382"/>
      <c r="G44" s="382"/>
      <c r="H44" s="382"/>
      <c r="I44" s="382"/>
      <c r="J44" s="382"/>
      <c r="K44" s="383"/>
    </row>
    <row r="45" spans="1:11" ht="12" customHeight="1">
      <c r="A45" s="381"/>
      <c r="B45" s="382"/>
      <c r="C45" s="382"/>
      <c r="D45" s="382"/>
      <c r="E45" s="382"/>
      <c r="F45" s="382"/>
      <c r="G45" s="382"/>
      <c r="H45" s="382"/>
      <c r="I45" s="382"/>
      <c r="J45" s="382"/>
      <c r="K45" s="383"/>
    </row>
    <row r="46" spans="1:11" ht="42.75" customHeight="1">
      <c r="A46" s="384" t="s">
        <v>330</v>
      </c>
      <c r="B46" s="385"/>
      <c r="C46" s="385"/>
      <c r="D46" s="385"/>
      <c r="E46" s="385"/>
      <c r="F46" s="385"/>
      <c r="G46" s="385"/>
      <c r="H46" s="385"/>
      <c r="I46" s="385"/>
      <c r="J46" s="385"/>
      <c r="K46" s="386"/>
    </row>
    <row r="47" spans="1:11" ht="85.5" customHeight="1">
      <c r="A47" s="387" t="s">
        <v>424</v>
      </c>
      <c r="B47" s="388"/>
      <c r="C47" s="388"/>
      <c r="D47" s="388"/>
      <c r="E47" s="388"/>
      <c r="F47" s="388"/>
      <c r="G47" s="388"/>
      <c r="H47" s="388"/>
      <c r="I47" s="388"/>
      <c r="J47" s="388"/>
      <c r="K47" s="389"/>
    </row>
  </sheetData>
  <mergeCells count="3">
    <mergeCell ref="A43:K45"/>
    <mergeCell ref="A46:K46"/>
    <mergeCell ref="A47:K4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90" zoomScaleNormal="90" workbookViewId="0">
      <selection activeCell="R2" sqref="R2:S3"/>
    </sheetView>
  </sheetViews>
  <sheetFormatPr defaultRowHeight="15"/>
  <cols>
    <col min="1" max="1" width="1.85546875" customWidth="1"/>
    <col min="2" max="2" width="2.42578125" customWidth="1"/>
    <col min="12" max="12" width="1.85546875" customWidth="1"/>
    <col min="13" max="13" width="1.85546875" style="49" customWidth="1"/>
    <col min="14" max="14" width="1.85546875" customWidth="1"/>
    <col min="15" max="15" width="64.5703125" customWidth="1"/>
    <col min="16" max="16" width="20.7109375" customWidth="1"/>
    <col min="17" max="17" width="8.42578125" customWidth="1"/>
    <col min="18" max="19" width="7" customWidth="1"/>
  </cols>
  <sheetData>
    <row r="1" spans="2:19" ht="12" customHeight="1"/>
    <row r="2" spans="2:19" ht="15.75">
      <c r="B2" s="401"/>
      <c r="C2" s="401"/>
      <c r="D2" s="401"/>
      <c r="E2" s="401"/>
      <c r="F2" s="401"/>
      <c r="G2" s="401"/>
      <c r="H2" s="401"/>
      <c r="I2" s="401"/>
      <c r="J2" s="401"/>
      <c r="K2" s="401"/>
      <c r="O2" s="449" t="s">
        <v>1082</v>
      </c>
      <c r="P2" s="449"/>
      <c r="R2" s="404" t="s">
        <v>358</v>
      </c>
      <c r="S2" s="404"/>
    </row>
    <row r="3" spans="2:19" ht="24.75" customHeight="1">
      <c r="O3" s="450"/>
      <c r="P3" s="450"/>
      <c r="Q3" s="131"/>
      <c r="R3" s="404"/>
      <c r="S3" s="404"/>
    </row>
    <row r="4" spans="2:19" ht="15.75">
      <c r="O4" s="271" t="s">
        <v>93</v>
      </c>
      <c r="P4" s="272" t="s">
        <v>94</v>
      </c>
      <c r="Q4" s="131"/>
    </row>
    <row r="5" spans="2:19" ht="15.75">
      <c r="O5" s="273" t="s">
        <v>95</v>
      </c>
      <c r="P5" s="52">
        <v>2547</v>
      </c>
      <c r="Q5" s="85"/>
    </row>
    <row r="6" spans="2:19" ht="15.75">
      <c r="O6" s="274" t="s">
        <v>392</v>
      </c>
      <c r="P6" s="298">
        <v>1072</v>
      </c>
      <c r="Q6" s="154"/>
    </row>
    <row r="7" spans="2:19" ht="15.75">
      <c r="O7" s="275" t="s">
        <v>96</v>
      </c>
      <c r="P7" s="276">
        <v>649</v>
      </c>
      <c r="Q7" s="99"/>
    </row>
    <row r="8" spans="2:19" ht="15.75">
      <c r="O8" s="277" t="s">
        <v>97</v>
      </c>
      <c r="P8" s="276">
        <v>55</v>
      </c>
      <c r="Q8" s="99"/>
    </row>
    <row r="9" spans="2:19" ht="15.75">
      <c r="O9" s="275" t="s">
        <v>98</v>
      </c>
      <c r="P9" s="276">
        <v>12</v>
      </c>
      <c r="Q9" s="99"/>
    </row>
    <row r="10" spans="2:19" ht="15.75">
      <c r="O10" s="278" t="s">
        <v>18</v>
      </c>
      <c r="P10" s="279">
        <v>1475</v>
      </c>
      <c r="Q10" s="85"/>
    </row>
    <row r="11" spans="2:19" ht="15.75">
      <c r="O11" s="280" t="s">
        <v>142</v>
      </c>
      <c r="P11" s="343">
        <v>806</v>
      </c>
      <c r="Q11" s="99"/>
    </row>
    <row r="12" spans="2:19" ht="15.75">
      <c r="O12" s="281" t="s">
        <v>99</v>
      </c>
      <c r="P12" s="343">
        <v>282</v>
      </c>
      <c r="Q12" s="99"/>
    </row>
    <row r="13" spans="2:19" ht="15.75">
      <c r="O13" s="280" t="s">
        <v>100</v>
      </c>
      <c r="P13" s="343">
        <v>105</v>
      </c>
      <c r="Q13" s="99"/>
    </row>
    <row r="14" spans="2:19" ht="15.75">
      <c r="O14" s="280" t="s">
        <v>101</v>
      </c>
      <c r="P14" s="343">
        <v>118</v>
      </c>
      <c r="Q14" s="99"/>
    </row>
    <row r="15" spans="2:19" ht="15.75">
      <c r="O15" s="280" t="s">
        <v>102</v>
      </c>
      <c r="P15" s="343">
        <v>87</v>
      </c>
      <c r="Q15" s="99"/>
    </row>
    <row r="16" spans="2:19" ht="15.75">
      <c r="O16" s="280" t="s">
        <v>103</v>
      </c>
      <c r="P16" s="343">
        <v>77</v>
      </c>
      <c r="Q16" s="99"/>
    </row>
    <row r="17" spans="15:17" ht="18" customHeight="1">
      <c r="O17" s="307"/>
      <c r="P17" s="306"/>
      <c r="Q17" s="155"/>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A3B14-8436-411F-B64C-6C860C30EE37}">
  <dimension ref="B1:H18"/>
  <sheetViews>
    <sheetView showGridLines="0" workbookViewId="0">
      <selection activeCell="G2" sqref="G2:H3"/>
    </sheetView>
  </sheetViews>
  <sheetFormatPr defaultRowHeight="15"/>
  <cols>
    <col min="1" max="1" width="1.85546875" customWidth="1"/>
    <col min="2" max="2" width="35.7109375" style="19" customWidth="1"/>
    <col min="3" max="3" width="10.28515625" customWidth="1"/>
    <col min="4" max="4" width="10.85546875" customWidth="1"/>
    <col min="5" max="5" width="14.42578125" customWidth="1"/>
    <col min="6" max="6" width="3.7109375" customWidth="1"/>
    <col min="7" max="8" width="6.7109375" customWidth="1"/>
  </cols>
  <sheetData>
    <row r="1" spans="2:8" ht="12" customHeight="1"/>
    <row r="2" spans="2:8" ht="15" customHeight="1">
      <c r="B2" s="451" t="s">
        <v>1081</v>
      </c>
      <c r="C2" s="451"/>
      <c r="D2" s="451"/>
      <c r="E2" s="451"/>
      <c r="G2" s="452" t="s">
        <v>328</v>
      </c>
      <c r="H2" s="452"/>
    </row>
    <row r="3" spans="2:8">
      <c r="B3" s="453"/>
      <c r="C3" s="453"/>
      <c r="D3" s="453"/>
      <c r="E3" s="453"/>
      <c r="G3" s="452"/>
      <c r="H3" s="452"/>
    </row>
    <row r="4" spans="2:8" ht="37.5" customHeight="1">
      <c r="B4" s="15" t="s">
        <v>93</v>
      </c>
      <c r="C4" s="23" t="s">
        <v>492</v>
      </c>
      <c r="D4" s="329" t="s">
        <v>597</v>
      </c>
      <c r="E4" s="23" t="s">
        <v>598</v>
      </c>
    </row>
    <row r="5" spans="2:8">
      <c r="B5" s="45" t="s">
        <v>95</v>
      </c>
      <c r="C5" s="40">
        <v>2470</v>
      </c>
      <c r="D5" s="40">
        <v>77</v>
      </c>
      <c r="E5" s="40" t="s">
        <v>596</v>
      </c>
    </row>
    <row r="6" spans="2:8">
      <c r="B6" s="45" t="s">
        <v>392</v>
      </c>
      <c r="C6" s="40">
        <v>1049</v>
      </c>
      <c r="D6" s="40">
        <v>23</v>
      </c>
      <c r="E6" s="40">
        <v>1072</v>
      </c>
    </row>
    <row r="7" spans="2:8">
      <c r="B7" s="45" t="s">
        <v>599</v>
      </c>
      <c r="C7" s="40">
        <v>616</v>
      </c>
      <c r="D7" s="40">
        <v>33</v>
      </c>
      <c r="E7" s="40">
        <v>649</v>
      </c>
    </row>
    <row r="8" spans="2:8">
      <c r="B8" s="45" t="s">
        <v>600</v>
      </c>
      <c r="C8" s="40">
        <v>51</v>
      </c>
      <c r="D8" s="40">
        <v>4</v>
      </c>
      <c r="E8" s="40">
        <v>55</v>
      </c>
    </row>
    <row r="9" spans="2:8">
      <c r="B9" s="45" t="s">
        <v>601</v>
      </c>
      <c r="C9" s="40">
        <v>12</v>
      </c>
      <c r="D9" s="40">
        <v>0</v>
      </c>
      <c r="E9" s="40">
        <v>12</v>
      </c>
    </row>
    <row r="10" spans="2:8">
      <c r="B10" s="45" t="s">
        <v>453</v>
      </c>
      <c r="C10" s="40">
        <v>1421</v>
      </c>
      <c r="D10" s="40" t="s">
        <v>14</v>
      </c>
      <c r="E10" s="40">
        <v>1475</v>
      </c>
    </row>
    <row r="11" spans="2:8">
      <c r="B11" s="45" t="s">
        <v>602</v>
      </c>
      <c r="C11" s="40">
        <v>679</v>
      </c>
      <c r="D11" s="40">
        <v>37</v>
      </c>
      <c r="E11" s="40">
        <v>716</v>
      </c>
    </row>
    <row r="12" spans="2:8">
      <c r="B12" s="45" t="s">
        <v>603</v>
      </c>
      <c r="C12" s="40">
        <v>147245.14000000001</v>
      </c>
      <c r="D12" s="40">
        <v>53973.85</v>
      </c>
      <c r="E12" s="40">
        <v>201218.99</v>
      </c>
    </row>
    <row r="13" spans="2:8">
      <c r="B13" s="45" t="s">
        <v>604</v>
      </c>
      <c r="C13" s="40">
        <v>6449.39</v>
      </c>
      <c r="D13" s="40">
        <v>559.87</v>
      </c>
      <c r="E13" s="40">
        <v>7009.26</v>
      </c>
    </row>
    <row r="14" spans="2:8">
      <c r="B14" s="347" t="s">
        <v>605</v>
      </c>
      <c r="C14" s="120">
        <v>6315.17</v>
      </c>
      <c r="D14" s="120">
        <v>659.66</v>
      </c>
      <c r="E14" s="120">
        <v>6974.83</v>
      </c>
    </row>
    <row r="15" spans="2:8">
      <c r="B15" s="24" t="s">
        <v>606</v>
      </c>
      <c r="C15" s="152"/>
      <c r="D15" s="152"/>
      <c r="E15" s="152"/>
    </row>
    <row r="16" spans="2:8">
      <c r="B16" s="24"/>
      <c r="C16" s="152"/>
      <c r="D16" s="152"/>
      <c r="E16" s="152"/>
    </row>
    <row r="17" spans="2:5">
      <c r="B17" s="250"/>
      <c r="C17" s="153"/>
      <c r="D17" s="153"/>
      <c r="E17" s="153"/>
    </row>
    <row r="18" spans="2:5">
      <c r="B18" s="250"/>
    </row>
  </sheetData>
  <mergeCells count="3">
    <mergeCell ref="B2:E2"/>
    <mergeCell ref="G2:H3"/>
    <mergeCell ref="B3:E3"/>
  </mergeCells>
  <hyperlinks>
    <hyperlink ref="G2:H3" location="'Table of Contents'!A1" display="Go To Table Of Contents" xr:uid="{1951B5F4-F0B6-412E-AC1C-75B48ACCF1E9}"/>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161"/>
  <sheetViews>
    <sheetView showGridLines="0" workbookViewId="0">
      <selection activeCell="B5" sqref="B5:I5"/>
    </sheetView>
  </sheetViews>
  <sheetFormatPr defaultRowHeight="15"/>
  <cols>
    <col min="1" max="1" width="3.28515625" customWidth="1"/>
    <col min="2" max="2" width="7.85546875" customWidth="1"/>
    <col min="3" max="3" width="44.28515625" style="19" customWidth="1"/>
    <col min="4" max="4" width="13.7109375" style="105" customWidth="1"/>
    <col min="5" max="8" width="13.7109375" customWidth="1"/>
    <col min="9" max="9" width="17.7109375" style="139" customWidth="1"/>
    <col min="10" max="10" width="2.85546875" customWidth="1"/>
    <col min="11" max="11" width="13" customWidth="1"/>
  </cols>
  <sheetData>
    <row r="2" spans="2:11">
      <c r="B2" s="455" t="s">
        <v>1080</v>
      </c>
      <c r="C2" s="455"/>
      <c r="D2" s="455"/>
      <c r="E2" s="455"/>
      <c r="F2" s="455"/>
      <c r="G2" s="455"/>
      <c r="H2" s="455"/>
      <c r="I2" s="455"/>
      <c r="K2" s="404" t="s">
        <v>358</v>
      </c>
    </row>
    <row r="3" spans="2:11">
      <c r="B3" s="456" t="s">
        <v>104</v>
      </c>
      <c r="C3" s="456"/>
      <c r="D3" s="456"/>
      <c r="E3" s="456"/>
      <c r="F3" s="456"/>
      <c r="G3" s="456"/>
      <c r="H3" s="456"/>
      <c r="I3" s="456"/>
      <c r="K3" s="404"/>
    </row>
    <row r="4" spans="2:11" ht="38.25">
      <c r="B4" s="20" t="s">
        <v>84</v>
      </c>
      <c r="C4" s="20" t="s">
        <v>85</v>
      </c>
      <c r="D4" s="104" t="s">
        <v>105</v>
      </c>
      <c r="E4" s="20" t="s">
        <v>106</v>
      </c>
      <c r="F4" s="20" t="s">
        <v>90</v>
      </c>
      <c r="G4" s="20" t="s">
        <v>107</v>
      </c>
      <c r="H4" s="20" t="s">
        <v>108</v>
      </c>
      <c r="I4" s="104" t="s">
        <v>359</v>
      </c>
    </row>
    <row r="5" spans="2:11">
      <c r="B5" s="457" t="s">
        <v>525</v>
      </c>
      <c r="C5" s="457"/>
      <c r="D5" s="457"/>
      <c r="E5" s="457"/>
      <c r="F5" s="457"/>
      <c r="G5" s="457"/>
      <c r="H5" s="457"/>
      <c r="I5" s="457"/>
    </row>
    <row r="6" spans="2:11">
      <c r="B6" s="116">
        <v>1</v>
      </c>
      <c r="C6" s="138" t="s">
        <v>607</v>
      </c>
      <c r="D6" s="254">
        <v>43018</v>
      </c>
      <c r="E6" s="118">
        <v>447.55</v>
      </c>
      <c r="F6" s="118">
        <v>16.45</v>
      </c>
      <c r="G6" s="118">
        <v>16.45</v>
      </c>
      <c r="H6" s="118">
        <v>16.45</v>
      </c>
      <c r="I6" s="254">
        <v>43895</v>
      </c>
    </row>
    <row r="7" spans="2:11">
      <c r="B7" s="7">
        <v>2</v>
      </c>
      <c r="C7" s="86" t="s">
        <v>608</v>
      </c>
      <c r="D7" s="255">
        <v>43585</v>
      </c>
      <c r="E7" s="40">
        <v>7.15</v>
      </c>
      <c r="F7" s="40">
        <v>0.01</v>
      </c>
      <c r="G7" s="40">
        <v>0.06</v>
      </c>
      <c r="H7" s="40">
        <v>0.04</v>
      </c>
      <c r="I7" s="255">
        <v>44095</v>
      </c>
    </row>
    <row r="8" spans="2:11">
      <c r="B8" s="7">
        <v>3</v>
      </c>
      <c r="C8" s="86" t="s">
        <v>609</v>
      </c>
      <c r="D8" s="255">
        <v>43123</v>
      </c>
      <c r="E8" s="40">
        <v>86.14</v>
      </c>
      <c r="F8" s="40">
        <v>8.0399999999999991</v>
      </c>
      <c r="G8" s="40">
        <v>9.19</v>
      </c>
      <c r="H8" s="40">
        <v>8</v>
      </c>
      <c r="I8" s="255">
        <v>44258</v>
      </c>
    </row>
    <row r="9" spans="2:11">
      <c r="B9" s="7">
        <v>4</v>
      </c>
      <c r="C9" s="86" t="s">
        <v>610</v>
      </c>
      <c r="D9" s="255">
        <v>43299</v>
      </c>
      <c r="E9" s="40">
        <v>24.17</v>
      </c>
      <c r="F9" s="40">
        <v>0.1</v>
      </c>
      <c r="G9" s="40">
        <v>0.15</v>
      </c>
      <c r="H9" s="40">
        <v>0.08</v>
      </c>
      <c r="I9" s="255">
        <v>44281</v>
      </c>
    </row>
    <row r="10" spans="2:11">
      <c r="B10" s="7">
        <v>5</v>
      </c>
      <c r="C10" s="86" t="s">
        <v>611</v>
      </c>
      <c r="D10" s="255">
        <v>43686</v>
      </c>
      <c r="E10" s="40">
        <v>545.30999999999995</v>
      </c>
      <c r="F10" s="40">
        <v>1.1599999999999999</v>
      </c>
      <c r="G10" s="40">
        <v>4.53</v>
      </c>
      <c r="H10" s="40">
        <v>4.24</v>
      </c>
      <c r="I10" s="255">
        <v>44311</v>
      </c>
    </row>
    <row r="11" spans="2:11">
      <c r="B11" s="7">
        <v>6</v>
      </c>
      <c r="C11" s="86" t="s">
        <v>612</v>
      </c>
      <c r="D11" s="255">
        <v>43727</v>
      </c>
      <c r="E11" s="40">
        <v>0.57999999999999996</v>
      </c>
      <c r="F11" s="40">
        <v>0.09</v>
      </c>
      <c r="G11" s="40">
        <v>0.09</v>
      </c>
      <c r="H11" s="40">
        <v>0.03</v>
      </c>
      <c r="I11" s="255">
        <v>44321</v>
      </c>
    </row>
    <row r="12" spans="2:11">
      <c r="B12" s="7">
        <v>7</v>
      </c>
      <c r="C12" s="86" t="s">
        <v>613</v>
      </c>
      <c r="D12" s="255">
        <v>43538</v>
      </c>
      <c r="E12" s="40">
        <v>2.98</v>
      </c>
      <c r="F12" s="40">
        <v>0.25</v>
      </c>
      <c r="G12" s="40">
        <v>0.28000000000000003</v>
      </c>
      <c r="H12" s="40">
        <v>0.26</v>
      </c>
      <c r="I12" s="255">
        <v>44321</v>
      </c>
    </row>
    <row r="13" spans="2:11">
      <c r="B13" s="7">
        <v>8</v>
      </c>
      <c r="C13" s="86" t="s">
        <v>614</v>
      </c>
      <c r="D13" s="255">
        <v>44188</v>
      </c>
      <c r="E13" s="40">
        <v>0</v>
      </c>
      <c r="F13" s="40">
        <v>0</v>
      </c>
      <c r="G13" s="40">
        <v>0</v>
      </c>
      <c r="H13" s="40">
        <v>0</v>
      </c>
      <c r="I13" s="255">
        <v>44328</v>
      </c>
    </row>
    <row r="14" spans="2:11">
      <c r="B14" s="7">
        <v>9</v>
      </c>
      <c r="C14" s="86" t="s">
        <v>615</v>
      </c>
      <c r="D14" s="255">
        <v>43805</v>
      </c>
      <c r="E14" s="40">
        <v>0.66</v>
      </c>
      <c r="F14" s="40">
        <v>0</v>
      </c>
      <c r="G14" s="40">
        <v>0</v>
      </c>
      <c r="H14" s="40">
        <v>0</v>
      </c>
      <c r="I14" s="255">
        <v>44391</v>
      </c>
    </row>
    <row r="15" spans="2:11">
      <c r="B15" s="7">
        <v>10</v>
      </c>
      <c r="C15" s="86" t="s">
        <v>616</v>
      </c>
      <c r="D15" s="255">
        <v>43808</v>
      </c>
      <c r="E15" s="40">
        <v>48.66</v>
      </c>
      <c r="F15" s="40">
        <v>4.37</v>
      </c>
      <c r="G15" s="40">
        <v>7.32</v>
      </c>
      <c r="H15" s="40">
        <v>6.54</v>
      </c>
      <c r="I15" s="255">
        <v>44403</v>
      </c>
    </row>
    <row r="16" spans="2:11">
      <c r="B16" s="7">
        <v>11</v>
      </c>
      <c r="C16" s="86" t="s">
        <v>617</v>
      </c>
      <c r="D16" s="255">
        <v>43395</v>
      </c>
      <c r="E16" s="40">
        <v>20.04</v>
      </c>
      <c r="F16" s="40">
        <v>6.1</v>
      </c>
      <c r="G16" s="40">
        <v>4.82</v>
      </c>
      <c r="H16" s="40">
        <v>4.5999999999999996</v>
      </c>
      <c r="I16" s="255">
        <v>44446</v>
      </c>
    </row>
    <row r="17" spans="2:9">
      <c r="B17" s="7">
        <v>12</v>
      </c>
      <c r="C17" s="86" t="s">
        <v>618</v>
      </c>
      <c r="D17" s="255">
        <v>43403</v>
      </c>
      <c r="E17" s="40">
        <v>35.01</v>
      </c>
      <c r="F17" s="40">
        <v>4.82</v>
      </c>
      <c r="G17" s="40">
        <v>5.25</v>
      </c>
      <c r="H17" s="40">
        <v>5.12</v>
      </c>
      <c r="I17" s="255">
        <v>44477</v>
      </c>
    </row>
    <row r="18" spans="2:9">
      <c r="B18" s="7">
        <v>13</v>
      </c>
      <c r="C18" s="86" t="s">
        <v>619</v>
      </c>
      <c r="D18" s="255">
        <v>44057</v>
      </c>
      <c r="E18" s="40">
        <v>0.04</v>
      </c>
      <c r="F18" s="40">
        <v>0.03</v>
      </c>
      <c r="G18" s="40">
        <v>0.03</v>
      </c>
      <c r="H18" s="40">
        <v>0.01</v>
      </c>
      <c r="I18" s="255">
        <v>44495</v>
      </c>
    </row>
    <row r="19" spans="2:9">
      <c r="B19" s="7">
        <v>14</v>
      </c>
      <c r="C19" s="86" t="s">
        <v>620</v>
      </c>
      <c r="D19" s="255">
        <v>43885</v>
      </c>
      <c r="E19" s="40">
        <v>125.64</v>
      </c>
      <c r="F19" s="40">
        <v>0</v>
      </c>
      <c r="G19" s="40">
        <v>0</v>
      </c>
      <c r="H19" s="40">
        <v>0</v>
      </c>
      <c r="I19" s="255">
        <v>44497</v>
      </c>
    </row>
    <row r="20" spans="2:9">
      <c r="B20" s="7">
        <v>15</v>
      </c>
      <c r="C20" s="86" t="s">
        <v>621</v>
      </c>
      <c r="D20" s="255">
        <v>43308</v>
      </c>
      <c r="E20" s="40">
        <v>14.19</v>
      </c>
      <c r="F20" s="40">
        <v>1.22</v>
      </c>
      <c r="G20" s="40">
        <v>0.93</v>
      </c>
      <c r="H20" s="40">
        <v>0.4</v>
      </c>
      <c r="I20" s="255">
        <v>44512</v>
      </c>
    </row>
    <row r="21" spans="2:9">
      <c r="B21" s="7">
        <v>16</v>
      </c>
      <c r="C21" s="86" t="s">
        <v>622</v>
      </c>
      <c r="D21" s="255">
        <v>43819</v>
      </c>
      <c r="E21" s="40">
        <v>0</v>
      </c>
      <c r="F21" s="40">
        <v>0</v>
      </c>
      <c r="G21" s="40">
        <v>0</v>
      </c>
      <c r="H21" s="40">
        <v>0</v>
      </c>
      <c r="I21" s="255">
        <v>44522</v>
      </c>
    </row>
    <row r="22" spans="2:9">
      <c r="B22" s="7">
        <v>17</v>
      </c>
      <c r="C22" s="86" t="s">
        <v>623</v>
      </c>
      <c r="D22" s="255">
        <v>43353</v>
      </c>
      <c r="E22" s="40">
        <v>0.28000000000000003</v>
      </c>
      <c r="F22" s="40">
        <v>0.09</v>
      </c>
      <c r="G22" s="40">
        <v>0.09</v>
      </c>
      <c r="H22" s="40">
        <v>0</v>
      </c>
      <c r="I22" s="255">
        <v>44546</v>
      </c>
    </row>
    <row r="23" spans="2:9">
      <c r="B23" s="7">
        <v>18</v>
      </c>
      <c r="C23" s="86" t="s">
        <v>624</v>
      </c>
      <c r="D23" s="255">
        <v>43347</v>
      </c>
      <c r="E23" s="40">
        <v>20.64</v>
      </c>
      <c r="F23" s="40">
        <v>0.09</v>
      </c>
      <c r="G23" s="40">
        <v>0.11</v>
      </c>
      <c r="H23" s="40">
        <v>7.0000000000000007E-2</v>
      </c>
      <c r="I23" s="255">
        <v>44554</v>
      </c>
    </row>
    <row r="24" spans="2:9">
      <c r="B24" s="7">
        <v>19</v>
      </c>
      <c r="C24" s="86" t="s">
        <v>625</v>
      </c>
      <c r="D24" s="255">
        <v>44168</v>
      </c>
      <c r="E24" s="40">
        <v>0.17</v>
      </c>
      <c r="F24" s="40">
        <v>0</v>
      </c>
      <c r="G24" s="40">
        <v>0.04</v>
      </c>
      <c r="H24" s="40">
        <v>0.01</v>
      </c>
      <c r="I24" s="255">
        <v>44567</v>
      </c>
    </row>
    <row r="25" spans="2:9">
      <c r="B25" s="7">
        <v>20</v>
      </c>
      <c r="C25" s="86" t="s">
        <v>626</v>
      </c>
      <c r="D25" s="255">
        <v>43794</v>
      </c>
      <c r="E25" s="40">
        <v>8.59</v>
      </c>
      <c r="F25" s="40">
        <v>0.7</v>
      </c>
      <c r="G25" s="40">
        <v>0.61</v>
      </c>
      <c r="H25" s="40">
        <v>0.37</v>
      </c>
      <c r="I25" s="255">
        <v>44585</v>
      </c>
    </row>
    <row r="26" spans="2:9">
      <c r="B26" s="7">
        <v>21</v>
      </c>
      <c r="C26" s="86" t="s">
        <v>627</v>
      </c>
      <c r="D26" s="255">
        <v>43084</v>
      </c>
      <c r="E26" s="235">
        <v>6.29</v>
      </c>
      <c r="F26" s="40">
        <v>0.63</v>
      </c>
      <c r="G26" s="40">
        <v>0.85</v>
      </c>
      <c r="H26" s="40">
        <v>0.3</v>
      </c>
      <c r="I26" s="255">
        <v>44620</v>
      </c>
    </row>
    <row r="27" spans="2:9">
      <c r="B27" s="7">
        <v>22</v>
      </c>
      <c r="C27" s="86" t="s">
        <v>628</v>
      </c>
      <c r="D27" s="255">
        <v>43713</v>
      </c>
      <c r="E27" s="40">
        <v>7.55</v>
      </c>
      <c r="F27" s="40">
        <v>0.28000000000000003</v>
      </c>
      <c r="G27" s="40">
        <v>0</v>
      </c>
      <c r="H27" s="40">
        <v>0</v>
      </c>
      <c r="I27" s="255">
        <v>44629</v>
      </c>
    </row>
    <row r="28" spans="2:9">
      <c r="B28" s="7">
        <v>23</v>
      </c>
      <c r="C28" s="86" t="s">
        <v>629</v>
      </c>
      <c r="D28" s="255">
        <v>43892</v>
      </c>
      <c r="E28" s="40">
        <v>147.15</v>
      </c>
      <c r="F28" s="40">
        <v>2.12</v>
      </c>
      <c r="G28" s="40">
        <v>5.42</v>
      </c>
      <c r="H28" s="40">
        <v>4.66</v>
      </c>
      <c r="I28" s="255">
        <v>44630</v>
      </c>
    </row>
    <row r="29" spans="2:9">
      <c r="B29" s="7">
        <v>24</v>
      </c>
      <c r="C29" s="86" t="s">
        <v>630</v>
      </c>
      <c r="D29" s="255">
        <v>44048</v>
      </c>
      <c r="E29" s="40">
        <v>30.16</v>
      </c>
      <c r="F29" s="40">
        <v>0</v>
      </c>
      <c r="G29" s="40">
        <v>0</v>
      </c>
      <c r="H29" s="40">
        <v>0</v>
      </c>
      <c r="I29" s="255">
        <v>44638</v>
      </c>
    </row>
    <row r="30" spans="2:9">
      <c r="B30" s="7">
        <v>25</v>
      </c>
      <c r="C30" s="86" t="s">
        <v>631</v>
      </c>
      <c r="D30" s="255">
        <v>43434</v>
      </c>
      <c r="E30" s="40">
        <v>0.84</v>
      </c>
      <c r="F30" s="40">
        <v>0.31</v>
      </c>
      <c r="G30" s="40">
        <v>0.31</v>
      </c>
      <c r="H30" s="40">
        <v>0.22</v>
      </c>
      <c r="I30" s="255">
        <v>44642</v>
      </c>
    </row>
    <row r="31" spans="2:9">
      <c r="B31" s="7">
        <v>26</v>
      </c>
      <c r="C31" s="86" t="s">
        <v>632</v>
      </c>
      <c r="D31" s="255">
        <v>44434</v>
      </c>
      <c r="E31" s="40">
        <v>133.08000000000001</v>
      </c>
      <c r="F31" s="40">
        <v>0</v>
      </c>
      <c r="G31" s="40">
        <v>0</v>
      </c>
      <c r="H31" s="40">
        <v>0</v>
      </c>
      <c r="I31" s="255">
        <v>44664</v>
      </c>
    </row>
    <row r="32" spans="2:9">
      <c r="B32" s="7">
        <v>27</v>
      </c>
      <c r="C32" s="86" t="s">
        <v>633</v>
      </c>
      <c r="D32" s="255">
        <v>43864</v>
      </c>
      <c r="E32" s="40">
        <v>21.65</v>
      </c>
      <c r="F32" s="40">
        <v>3.15</v>
      </c>
      <c r="G32" s="40">
        <v>2.44</v>
      </c>
      <c r="H32" s="40">
        <v>2.27</v>
      </c>
      <c r="I32" s="255">
        <v>44677</v>
      </c>
    </row>
    <row r="33" spans="2:9">
      <c r="B33" s="7">
        <v>28</v>
      </c>
      <c r="C33" s="86" t="s">
        <v>634</v>
      </c>
      <c r="D33" s="255">
        <v>44214</v>
      </c>
      <c r="E33" s="40">
        <v>29.08</v>
      </c>
      <c r="F33" s="40">
        <v>0</v>
      </c>
      <c r="G33" s="40">
        <v>0</v>
      </c>
      <c r="H33" s="40">
        <v>0</v>
      </c>
      <c r="I33" s="255">
        <v>44679</v>
      </c>
    </row>
    <row r="34" spans="2:9">
      <c r="B34" s="7">
        <v>29</v>
      </c>
      <c r="C34" s="86" t="s">
        <v>635</v>
      </c>
      <c r="D34" s="255">
        <v>44426</v>
      </c>
      <c r="E34" s="40">
        <v>0.08</v>
      </c>
      <c r="F34" s="40">
        <v>0.09</v>
      </c>
      <c r="G34" s="40">
        <v>0</v>
      </c>
      <c r="H34" s="40">
        <v>0</v>
      </c>
      <c r="I34" s="255">
        <v>44722</v>
      </c>
    </row>
    <row r="35" spans="2:9">
      <c r="B35" s="7">
        <v>30</v>
      </c>
      <c r="C35" s="86" t="s">
        <v>636</v>
      </c>
      <c r="D35" s="255">
        <v>44223</v>
      </c>
      <c r="E35" s="40">
        <v>0.22</v>
      </c>
      <c r="F35" s="40">
        <v>0</v>
      </c>
      <c r="G35" s="40">
        <v>0</v>
      </c>
      <c r="H35" s="40">
        <v>0</v>
      </c>
      <c r="I35" s="255">
        <v>44732</v>
      </c>
    </row>
    <row r="36" spans="2:9">
      <c r="B36" s="7">
        <v>31</v>
      </c>
      <c r="C36" s="86" t="s">
        <v>637</v>
      </c>
      <c r="D36" s="255">
        <v>43630</v>
      </c>
      <c r="E36" s="40">
        <v>1354.05</v>
      </c>
      <c r="F36" s="40">
        <v>75.489999999999995</v>
      </c>
      <c r="G36" s="40">
        <v>57.44</v>
      </c>
      <c r="H36" s="40">
        <v>50.23</v>
      </c>
      <c r="I36" s="255">
        <v>44743</v>
      </c>
    </row>
    <row r="37" spans="2:9">
      <c r="B37" s="7">
        <v>32</v>
      </c>
      <c r="C37" s="86" t="s">
        <v>638</v>
      </c>
      <c r="D37" s="255">
        <v>43802</v>
      </c>
      <c r="E37" s="40">
        <v>1.03</v>
      </c>
      <c r="F37" s="40">
        <v>0.11</v>
      </c>
      <c r="G37" s="40">
        <v>0.13</v>
      </c>
      <c r="H37" s="40">
        <v>0</v>
      </c>
      <c r="I37" s="255">
        <v>44750</v>
      </c>
    </row>
    <row r="38" spans="2:9">
      <c r="B38" s="7">
        <v>33</v>
      </c>
      <c r="C38" s="86" t="s">
        <v>639</v>
      </c>
      <c r="D38" s="255">
        <v>44299</v>
      </c>
      <c r="E38" s="40">
        <v>4.26</v>
      </c>
      <c r="F38" s="40">
        <v>0</v>
      </c>
      <c r="G38" s="40">
        <v>0</v>
      </c>
      <c r="H38" s="40">
        <v>0</v>
      </c>
      <c r="I38" s="255">
        <v>44755</v>
      </c>
    </row>
    <row r="39" spans="2:9">
      <c r="B39" s="7">
        <v>34</v>
      </c>
      <c r="C39" s="86" t="s">
        <v>640</v>
      </c>
      <c r="D39" s="255">
        <v>43455</v>
      </c>
      <c r="E39" s="40">
        <v>780.07</v>
      </c>
      <c r="F39" s="40">
        <v>0</v>
      </c>
      <c r="G39" s="40">
        <v>0</v>
      </c>
      <c r="H39" s="40">
        <v>0</v>
      </c>
      <c r="I39" s="255">
        <v>44756</v>
      </c>
    </row>
    <row r="40" spans="2:9">
      <c r="B40" s="7">
        <v>35</v>
      </c>
      <c r="C40" s="86" t="s">
        <v>641</v>
      </c>
      <c r="D40" s="255">
        <v>43605</v>
      </c>
      <c r="E40" s="40">
        <v>30.38</v>
      </c>
      <c r="F40" s="40">
        <v>0</v>
      </c>
      <c r="G40" s="40">
        <v>0</v>
      </c>
      <c r="H40" s="40">
        <v>0</v>
      </c>
      <c r="I40" s="255">
        <v>44771</v>
      </c>
    </row>
    <row r="41" spans="2:9">
      <c r="B41" s="7">
        <v>36</v>
      </c>
      <c r="C41" s="86" t="s">
        <v>642</v>
      </c>
      <c r="D41" s="255">
        <v>43486</v>
      </c>
      <c r="E41" s="40">
        <v>375.29</v>
      </c>
      <c r="F41" s="40">
        <v>0.03</v>
      </c>
      <c r="G41" s="40">
        <v>1.2</v>
      </c>
      <c r="H41" s="40">
        <v>0.6</v>
      </c>
      <c r="I41" s="255">
        <v>44798</v>
      </c>
    </row>
    <row r="42" spans="2:9">
      <c r="B42" s="7">
        <v>37</v>
      </c>
      <c r="C42" s="86" t="s">
        <v>643</v>
      </c>
      <c r="D42" s="255">
        <v>44351</v>
      </c>
      <c r="E42" s="40">
        <v>45.82</v>
      </c>
      <c r="F42" s="40">
        <v>0</v>
      </c>
      <c r="G42" s="40">
        <v>0</v>
      </c>
      <c r="H42" s="40">
        <v>0</v>
      </c>
      <c r="I42" s="255">
        <v>44798</v>
      </c>
    </row>
    <row r="43" spans="2:9">
      <c r="B43" s="7">
        <v>38</v>
      </c>
      <c r="C43" s="86" t="s">
        <v>644</v>
      </c>
      <c r="D43" s="255">
        <v>44312</v>
      </c>
      <c r="E43" s="40">
        <v>51.92</v>
      </c>
      <c r="F43" s="40">
        <v>0.01</v>
      </c>
      <c r="G43" s="40">
        <v>0.01</v>
      </c>
      <c r="H43" s="40">
        <v>0</v>
      </c>
      <c r="I43" s="255">
        <v>44813</v>
      </c>
    </row>
    <row r="44" spans="2:9">
      <c r="B44" s="7">
        <v>39</v>
      </c>
      <c r="C44" s="86" t="s">
        <v>645</v>
      </c>
      <c r="D44" s="255">
        <v>43665</v>
      </c>
      <c r="E44" s="40">
        <v>76.27</v>
      </c>
      <c r="F44" s="40">
        <v>6.41</v>
      </c>
      <c r="G44" s="40">
        <v>0</v>
      </c>
      <c r="H44" s="40">
        <v>0</v>
      </c>
      <c r="I44" s="255">
        <v>44817</v>
      </c>
    </row>
    <row r="45" spans="2:9">
      <c r="B45" s="7">
        <v>40</v>
      </c>
      <c r="C45" s="86" t="s">
        <v>646</v>
      </c>
      <c r="D45" s="255">
        <v>43804</v>
      </c>
      <c r="E45" s="40">
        <v>39.200000000000003</v>
      </c>
      <c r="F45" s="40">
        <v>0.01</v>
      </c>
      <c r="G45" s="40">
        <v>0.01</v>
      </c>
      <c r="H45" s="40">
        <v>0</v>
      </c>
      <c r="I45" s="255">
        <v>44824</v>
      </c>
    </row>
    <row r="46" spans="2:9">
      <c r="B46" s="7">
        <v>41</v>
      </c>
      <c r="C46" s="86" t="s">
        <v>647</v>
      </c>
      <c r="D46" s="255">
        <v>44095</v>
      </c>
      <c r="E46" s="40">
        <v>92.19</v>
      </c>
      <c r="F46" s="40">
        <v>0.7</v>
      </c>
      <c r="G46" s="40">
        <v>0.77</v>
      </c>
      <c r="H46" s="40">
        <v>0.57999999999999996</v>
      </c>
      <c r="I46" s="255">
        <v>44833</v>
      </c>
    </row>
    <row r="47" spans="2:9">
      <c r="B47" s="7">
        <v>42</v>
      </c>
      <c r="C47" s="86" t="s">
        <v>648</v>
      </c>
      <c r="D47" s="255">
        <v>44358</v>
      </c>
      <c r="E47" s="40">
        <v>18.96</v>
      </c>
      <c r="F47" s="40">
        <v>2.69</v>
      </c>
      <c r="G47" s="40">
        <v>0.9</v>
      </c>
      <c r="H47" s="40">
        <v>0.09</v>
      </c>
      <c r="I47" s="255">
        <v>44847</v>
      </c>
    </row>
    <row r="48" spans="2:9">
      <c r="B48" s="7">
        <v>43</v>
      </c>
      <c r="C48" s="86" t="s">
        <v>649</v>
      </c>
      <c r="D48" s="255">
        <v>43136</v>
      </c>
      <c r="E48" s="40">
        <v>47.95</v>
      </c>
      <c r="F48" s="40">
        <v>6.27</v>
      </c>
      <c r="G48" s="40">
        <v>8.92</v>
      </c>
      <c r="H48" s="40">
        <v>8.77</v>
      </c>
      <c r="I48" s="255">
        <v>44849</v>
      </c>
    </row>
    <row r="49" spans="2:9">
      <c r="B49" s="7">
        <v>44</v>
      </c>
      <c r="C49" s="86" t="s">
        <v>650</v>
      </c>
      <c r="D49" s="255">
        <v>44214</v>
      </c>
      <c r="E49" s="40">
        <v>8.69</v>
      </c>
      <c r="F49" s="40">
        <v>0.09</v>
      </c>
      <c r="G49" s="40">
        <v>0.08</v>
      </c>
      <c r="H49" s="40">
        <v>0.01</v>
      </c>
      <c r="I49" s="255">
        <v>44852</v>
      </c>
    </row>
    <row r="50" spans="2:9">
      <c r="B50" s="7">
        <v>45</v>
      </c>
      <c r="C50" s="86" t="s">
        <v>651</v>
      </c>
      <c r="D50" s="255">
        <v>43812</v>
      </c>
      <c r="E50" s="40">
        <v>15.51</v>
      </c>
      <c r="F50" s="40">
        <v>2.85</v>
      </c>
      <c r="G50" s="40">
        <v>1.53</v>
      </c>
      <c r="H50" s="40">
        <v>1.1399999999999999</v>
      </c>
      <c r="I50" s="255">
        <v>44883</v>
      </c>
    </row>
    <row r="51" spans="2:9">
      <c r="B51" s="7">
        <v>46</v>
      </c>
      <c r="C51" s="86" t="s">
        <v>652</v>
      </c>
      <c r="D51" s="255">
        <v>44529</v>
      </c>
      <c r="E51" s="40">
        <v>0.1</v>
      </c>
      <c r="F51" s="40">
        <v>0</v>
      </c>
      <c r="G51" s="40">
        <v>0</v>
      </c>
      <c r="H51" s="40">
        <v>0</v>
      </c>
      <c r="I51" s="255">
        <v>44894</v>
      </c>
    </row>
    <row r="52" spans="2:9">
      <c r="B52" s="7">
        <v>47</v>
      </c>
      <c r="C52" s="86" t="s">
        <v>653</v>
      </c>
      <c r="D52" s="255">
        <v>43846</v>
      </c>
      <c r="E52" s="40">
        <v>0.34</v>
      </c>
      <c r="F52" s="40">
        <v>0</v>
      </c>
      <c r="G52" s="40">
        <v>0</v>
      </c>
      <c r="H52" s="40">
        <v>0</v>
      </c>
      <c r="I52" s="255">
        <v>44900</v>
      </c>
    </row>
    <row r="53" spans="2:9">
      <c r="B53" s="7">
        <v>48</v>
      </c>
      <c r="C53" s="86" t="s">
        <v>654</v>
      </c>
      <c r="D53" s="255">
        <v>43760</v>
      </c>
      <c r="E53" s="40">
        <v>30.01</v>
      </c>
      <c r="F53" s="40">
        <v>6.64</v>
      </c>
      <c r="G53" s="40">
        <v>5.67</v>
      </c>
      <c r="H53" s="40">
        <v>5.0999999999999996</v>
      </c>
      <c r="I53" s="255">
        <v>44904</v>
      </c>
    </row>
    <row r="54" spans="2:9">
      <c r="B54" s="7">
        <v>49</v>
      </c>
      <c r="C54" s="86" t="s">
        <v>655</v>
      </c>
      <c r="D54" s="255">
        <v>44252</v>
      </c>
      <c r="E54" s="40">
        <v>0.09</v>
      </c>
      <c r="F54" s="40">
        <v>0</v>
      </c>
      <c r="G54" s="40">
        <v>0</v>
      </c>
      <c r="H54" s="40">
        <v>0</v>
      </c>
      <c r="I54" s="255">
        <v>44931</v>
      </c>
    </row>
    <row r="55" spans="2:9">
      <c r="B55" s="7">
        <v>50</v>
      </c>
      <c r="C55" s="86" t="s">
        <v>656</v>
      </c>
      <c r="D55" s="255">
        <v>43887</v>
      </c>
      <c r="E55" s="40">
        <v>0</v>
      </c>
      <c r="F55" s="40">
        <v>0</v>
      </c>
      <c r="G55" s="40">
        <v>0</v>
      </c>
      <c r="H55" s="40">
        <v>0</v>
      </c>
      <c r="I55" s="255">
        <v>44944</v>
      </c>
    </row>
    <row r="56" spans="2:9">
      <c r="B56" s="7">
        <v>51</v>
      </c>
      <c r="C56" s="86" t="s">
        <v>657</v>
      </c>
      <c r="D56" s="255">
        <v>44014</v>
      </c>
      <c r="E56" s="40">
        <v>3.04</v>
      </c>
      <c r="F56" s="40">
        <v>0.08</v>
      </c>
      <c r="G56" s="40">
        <v>0.2</v>
      </c>
      <c r="H56" s="40">
        <v>0.05</v>
      </c>
      <c r="I56" s="255">
        <v>44960</v>
      </c>
    </row>
    <row r="57" spans="2:9">
      <c r="B57" s="7">
        <v>52</v>
      </c>
      <c r="C57" s="86" t="s">
        <v>658</v>
      </c>
      <c r="D57" s="255">
        <v>44090</v>
      </c>
      <c r="E57" s="40">
        <v>13.8</v>
      </c>
      <c r="F57" s="40">
        <v>0.06</v>
      </c>
      <c r="G57" s="40">
        <v>1.47</v>
      </c>
      <c r="H57" s="40">
        <v>1.42</v>
      </c>
      <c r="I57" s="255">
        <v>44964</v>
      </c>
    </row>
    <row r="58" spans="2:9">
      <c r="B58" s="7">
        <v>53</v>
      </c>
      <c r="C58" s="86" t="s">
        <v>659</v>
      </c>
      <c r="D58" s="255">
        <v>44585</v>
      </c>
      <c r="E58" s="40">
        <v>0</v>
      </c>
      <c r="F58" s="40">
        <v>0.09</v>
      </c>
      <c r="G58" s="40">
        <v>0.09</v>
      </c>
      <c r="H58" s="40">
        <v>0</v>
      </c>
      <c r="I58" s="255">
        <v>44966</v>
      </c>
    </row>
    <row r="59" spans="2:9">
      <c r="B59" s="7">
        <v>54</v>
      </c>
      <c r="C59" s="86" t="s">
        <v>660</v>
      </c>
      <c r="D59" s="255">
        <v>44600</v>
      </c>
      <c r="E59" s="40">
        <v>0</v>
      </c>
      <c r="F59" s="40">
        <v>0</v>
      </c>
      <c r="G59" s="40">
        <v>0</v>
      </c>
      <c r="H59" s="40">
        <v>0</v>
      </c>
      <c r="I59" s="255">
        <v>44991</v>
      </c>
    </row>
    <row r="60" spans="2:9">
      <c r="B60" s="7">
        <v>55</v>
      </c>
      <c r="C60" s="86" t="s">
        <v>661</v>
      </c>
      <c r="D60" s="255">
        <v>44676</v>
      </c>
      <c r="E60" s="40">
        <v>0</v>
      </c>
      <c r="F60" s="40">
        <v>1.55</v>
      </c>
      <c r="G60" s="40">
        <v>0</v>
      </c>
      <c r="H60" s="40">
        <v>0</v>
      </c>
      <c r="I60" s="255">
        <v>45028</v>
      </c>
    </row>
    <row r="61" spans="2:9">
      <c r="B61" s="7">
        <v>56</v>
      </c>
      <c r="C61" s="86" t="s">
        <v>662</v>
      </c>
      <c r="D61" s="255">
        <v>44607</v>
      </c>
      <c r="E61" s="40">
        <v>17.54</v>
      </c>
      <c r="F61" s="40">
        <v>0</v>
      </c>
      <c r="G61" s="40">
        <v>0.01</v>
      </c>
      <c r="H61" s="40">
        <v>0</v>
      </c>
      <c r="I61" s="255">
        <v>45042</v>
      </c>
    </row>
    <row r="62" spans="2:9">
      <c r="B62" s="7">
        <v>57</v>
      </c>
      <c r="C62" s="86" t="s">
        <v>663</v>
      </c>
      <c r="D62" s="255">
        <v>44368</v>
      </c>
      <c r="E62" s="40">
        <v>9.76</v>
      </c>
      <c r="F62" s="40">
        <v>1.8</v>
      </c>
      <c r="G62" s="40">
        <v>3.02</v>
      </c>
      <c r="H62" s="40">
        <v>2.37</v>
      </c>
      <c r="I62" s="255">
        <v>45044</v>
      </c>
    </row>
    <row r="63" spans="2:9">
      <c r="B63" s="7">
        <v>58</v>
      </c>
      <c r="C63" s="86" t="s">
        <v>664</v>
      </c>
      <c r="D63" s="255">
        <v>43500</v>
      </c>
      <c r="E63" s="40">
        <v>10.11</v>
      </c>
      <c r="F63" s="40">
        <v>0.78</v>
      </c>
      <c r="G63" s="40">
        <v>0.57999999999999996</v>
      </c>
      <c r="H63" s="40">
        <v>0.39</v>
      </c>
      <c r="I63" s="255">
        <v>45063</v>
      </c>
    </row>
    <row r="64" spans="2:9">
      <c r="B64" s="7">
        <v>59</v>
      </c>
      <c r="C64" s="86" t="s">
        <v>665</v>
      </c>
      <c r="D64" s="255">
        <v>43157</v>
      </c>
      <c r="E64" s="40">
        <v>117.35</v>
      </c>
      <c r="F64" s="40">
        <v>0.22</v>
      </c>
      <c r="G64" s="40">
        <v>0.26</v>
      </c>
      <c r="H64" s="40">
        <v>0.1</v>
      </c>
      <c r="I64" s="255">
        <v>45077</v>
      </c>
    </row>
    <row r="65" spans="2:9">
      <c r="B65" s="7">
        <v>60</v>
      </c>
      <c r="C65" s="86" t="s">
        <v>666</v>
      </c>
      <c r="D65" s="255">
        <v>44512</v>
      </c>
      <c r="E65" s="40">
        <v>11.52</v>
      </c>
      <c r="F65" s="40">
        <v>0.77</v>
      </c>
      <c r="G65" s="40">
        <v>1.78</v>
      </c>
      <c r="H65" s="40">
        <v>1.4</v>
      </c>
      <c r="I65" s="255">
        <v>45083</v>
      </c>
    </row>
    <row r="66" spans="2:9" ht="25.5">
      <c r="B66" s="7">
        <v>61</v>
      </c>
      <c r="C66" s="18" t="s">
        <v>667</v>
      </c>
      <c r="D66" s="348">
        <v>43559</v>
      </c>
      <c r="E66" s="97">
        <v>67.48</v>
      </c>
      <c r="F66" s="97">
        <v>10.99</v>
      </c>
      <c r="G66" s="97">
        <v>7.84</v>
      </c>
      <c r="H66" s="97">
        <v>7.25</v>
      </c>
      <c r="I66" s="348">
        <v>45087</v>
      </c>
    </row>
    <row r="67" spans="2:9">
      <c r="B67" s="7">
        <v>62</v>
      </c>
      <c r="C67" s="86" t="s">
        <v>668</v>
      </c>
      <c r="D67" s="255">
        <v>44673</v>
      </c>
      <c r="E67" s="40">
        <v>0.1</v>
      </c>
      <c r="F67" s="40">
        <v>0</v>
      </c>
      <c r="G67" s="40">
        <v>0</v>
      </c>
      <c r="H67" s="40">
        <v>0</v>
      </c>
      <c r="I67" s="255">
        <v>45093</v>
      </c>
    </row>
    <row r="68" spans="2:9">
      <c r="B68" s="7">
        <v>63</v>
      </c>
      <c r="C68" s="86" t="s">
        <v>669</v>
      </c>
      <c r="D68" s="255">
        <v>43643</v>
      </c>
      <c r="E68" s="40">
        <v>0</v>
      </c>
      <c r="F68" s="40">
        <v>0</v>
      </c>
      <c r="G68" s="40">
        <v>0</v>
      </c>
      <c r="H68" s="40">
        <v>0</v>
      </c>
      <c r="I68" s="255">
        <v>45103</v>
      </c>
    </row>
    <row r="69" spans="2:9">
      <c r="B69" s="7">
        <v>64</v>
      </c>
      <c r="C69" s="86" t="s">
        <v>670</v>
      </c>
      <c r="D69" s="255">
        <v>43665</v>
      </c>
      <c r="E69" s="40">
        <v>0.04</v>
      </c>
      <c r="F69" s="40">
        <v>0</v>
      </c>
      <c r="G69" s="40">
        <v>0.01</v>
      </c>
      <c r="H69" s="40">
        <v>0</v>
      </c>
      <c r="I69" s="255">
        <v>45112</v>
      </c>
    </row>
    <row r="70" spans="2:9">
      <c r="B70" s="7">
        <v>65</v>
      </c>
      <c r="C70" s="86" t="s">
        <v>671</v>
      </c>
      <c r="D70" s="255">
        <v>43199</v>
      </c>
      <c r="E70" s="40">
        <v>68.64</v>
      </c>
      <c r="F70" s="40">
        <v>26.64</v>
      </c>
      <c r="G70" s="40">
        <v>38.590000000000003</v>
      </c>
      <c r="H70" s="40">
        <v>34.619999999999997</v>
      </c>
      <c r="I70" s="255">
        <v>45113</v>
      </c>
    </row>
    <row r="71" spans="2:9">
      <c r="B71" s="7">
        <v>66</v>
      </c>
      <c r="C71" s="86" t="s">
        <v>672</v>
      </c>
      <c r="D71" s="255">
        <v>43593</v>
      </c>
      <c r="E71" s="40">
        <v>9706.23</v>
      </c>
      <c r="F71" s="40">
        <v>548.46</v>
      </c>
      <c r="G71" s="40">
        <v>642.53</v>
      </c>
      <c r="H71" s="40">
        <v>642.87</v>
      </c>
      <c r="I71" s="255">
        <v>45133</v>
      </c>
    </row>
    <row r="72" spans="2:9">
      <c r="B72" s="7">
        <v>67</v>
      </c>
      <c r="C72" s="86" t="s">
        <v>673</v>
      </c>
      <c r="D72" s="255">
        <v>43525</v>
      </c>
      <c r="E72" s="40">
        <v>132.91</v>
      </c>
      <c r="F72" s="40">
        <v>7.51</v>
      </c>
      <c r="G72" s="40">
        <v>5.39</v>
      </c>
      <c r="H72" s="40">
        <v>5.14</v>
      </c>
      <c r="I72" s="255">
        <v>45145</v>
      </c>
    </row>
    <row r="73" spans="2:9">
      <c r="B73" s="7">
        <v>68</v>
      </c>
      <c r="C73" s="86" t="s">
        <v>674</v>
      </c>
      <c r="D73" s="255">
        <v>44658</v>
      </c>
      <c r="E73" s="40">
        <v>7.0000000000000007E-2</v>
      </c>
      <c r="F73" s="40">
        <v>0</v>
      </c>
      <c r="G73" s="40">
        <v>0</v>
      </c>
      <c r="H73" s="40">
        <v>0</v>
      </c>
      <c r="I73" s="255">
        <v>45160</v>
      </c>
    </row>
    <row r="74" spans="2:9">
      <c r="B74" s="7">
        <v>69</v>
      </c>
      <c r="C74" s="86" t="s">
        <v>675</v>
      </c>
      <c r="D74" s="255">
        <v>43809</v>
      </c>
      <c r="E74" s="40">
        <v>3.25</v>
      </c>
      <c r="F74" s="40">
        <v>0.01</v>
      </c>
      <c r="G74" s="40">
        <v>0.01</v>
      </c>
      <c r="H74" s="40">
        <v>0</v>
      </c>
      <c r="I74" s="255">
        <v>45212</v>
      </c>
    </row>
    <row r="75" spans="2:9">
      <c r="B75" s="7">
        <v>70</v>
      </c>
      <c r="C75" s="86" t="s">
        <v>676</v>
      </c>
      <c r="D75" s="255">
        <v>43880</v>
      </c>
      <c r="E75" s="40">
        <v>3.9</v>
      </c>
      <c r="F75" s="40">
        <v>0.98</v>
      </c>
      <c r="G75" s="40">
        <v>0</v>
      </c>
      <c r="H75" s="40">
        <v>0</v>
      </c>
      <c r="I75" s="255">
        <v>45212</v>
      </c>
    </row>
    <row r="76" spans="2:9">
      <c r="B76" s="7">
        <v>71</v>
      </c>
      <c r="C76" s="86" t="s">
        <v>677</v>
      </c>
      <c r="D76" s="255">
        <v>44645</v>
      </c>
      <c r="E76" s="40">
        <v>4.7300000000000004</v>
      </c>
      <c r="F76" s="40">
        <v>3.74</v>
      </c>
      <c r="G76" s="40">
        <v>3.96</v>
      </c>
      <c r="H76" s="40">
        <v>3.66</v>
      </c>
      <c r="I76" s="255">
        <v>45226</v>
      </c>
    </row>
    <row r="77" spans="2:9">
      <c r="B77" s="7">
        <v>72</v>
      </c>
      <c r="C77" s="86" t="s">
        <v>678</v>
      </c>
      <c r="D77" s="255">
        <v>44911</v>
      </c>
      <c r="E77" s="40">
        <v>50.06</v>
      </c>
      <c r="F77" s="40">
        <v>0</v>
      </c>
      <c r="G77" s="40">
        <v>0</v>
      </c>
      <c r="H77" s="40">
        <v>0</v>
      </c>
      <c r="I77" s="255">
        <v>45230</v>
      </c>
    </row>
    <row r="78" spans="2:9">
      <c r="B78" s="7">
        <v>73</v>
      </c>
      <c r="C78" s="86" t="s">
        <v>679</v>
      </c>
      <c r="D78" s="255">
        <v>43836</v>
      </c>
      <c r="E78" s="40">
        <v>483.76</v>
      </c>
      <c r="F78" s="40">
        <v>1.75</v>
      </c>
      <c r="G78" s="40">
        <v>0</v>
      </c>
      <c r="H78" s="40">
        <v>0</v>
      </c>
      <c r="I78" s="255">
        <v>45250</v>
      </c>
    </row>
    <row r="79" spans="2:9">
      <c r="B79" s="7">
        <v>74</v>
      </c>
      <c r="C79" s="86" t="s">
        <v>680</v>
      </c>
      <c r="D79" s="255">
        <v>44727</v>
      </c>
      <c r="E79" s="40">
        <v>0</v>
      </c>
      <c r="F79" s="40">
        <v>0</v>
      </c>
      <c r="G79" s="40">
        <v>0</v>
      </c>
      <c r="H79" s="40">
        <v>0</v>
      </c>
      <c r="I79" s="255">
        <v>45251</v>
      </c>
    </row>
    <row r="80" spans="2:9">
      <c r="B80" s="7">
        <v>75</v>
      </c>
      <c r="C80" s="86" t="s">
        <v>681</v>
      </c>
      <c r="D80" s="255">
        <v>44568</v>
      </c>
      <c r="E80" s="40">
        <v>13.16</v>
      </c>
      <c r="F80" s="40">
        <v>0</v>
      </c>
      <c r="G80" s="40">
        <v>0</v>
      </c>
      <c r="H80" s="40">
        <v>0</v>
      </c>
      <c r="I80" s="255">
        <v>45252</v>
      </c>
    </row>
    <row r="81" spans="2:9">
      <c r="B81" s="7">
        <v>76</v>
      </c>
      <c r="C81" s="86" t="s">
        <v>682</v>
      </c>
      <c r="D81" s="255">
        <v>44216</v>
      </c>
      <c r="E81" s="40">
        <v>269.74</v>
      </c>
      <c r="F81" s="40">
        <v>36.11</v>
      </c>
      <c r="G81" s="40">
        <v>31.09</v>
      </c>
      <c r="H81" s="40">
        <v>30.17</v>
      </c>
      <c r="I81" s="255">
        <v>45266</v>
      </c>
    </row>
    <row r="82" spans="2:9">
      <c r="B82" s="7">
        <v>77</v>
      </c>
      <c r="C82" s="86" t="s">
        <v>683</v>
      </c>
      <c r="D82" s="255">
        <v>45267</v>
      </c>
      <c r="E82" s="40">
        <v>0</v>
      </c>
      <c r="F82" s="40">
        <v>0</v>
      </c>
      <c r="G82" s="40">
        <v>0</v>
      </c>
      <c r="H82" s="40">
        <v>0</v>
      </c>
      <c r="I82" s="255">
        <v>45267</v>
      </c>
    </row>
    <row r="83" spans="2:9">
      <c r="B83" s="7">
        <v>78</v>
      </c>
      <c r="C83" s="86" t="s">
        <v>684</v>
      </c>
      <c r="D83" s="255">
        <v>43378</v>
      </c>
      <c r="E83" s="40">
        <v>3.44</v>
      </c>
      <c r="F83" s="40">
        <v>0</v>
      </c>
      <c r="G83" s="40">
        <v>0.04</v>
      </c>
      <c r="H83" s="40">
        <v>0</v>
      </c>
      <c r="I83" s="255">
        <v>45271</v>
      </c>
    </row>
    <row r="84" spans="2:9">
      <c r="B84" s="7">
        <v>79</v>
      </c>
      <c r="C84" s="86" t="s">
        <v>685</v>
      </c>
      <c r="D84" s="255">
        <v>43894</v>
      </c>
      <c r="E84" s="40">
        <v>169.3</v>
      </c>
      <c r="F84" s="40">
        <v>0.92</v>
      </c>
      <c r="G84" s="40">
        <v>0.91</v>
      </c>
      <c r="H84" s="40">
        <v>0</v>
      </c>
      <c r="I84" s="255">
        <v>45272</v>
      </c>
    </row>
    <row r="85" spans="2:9">
      <c r="B85" s="7">
        <v>80</v>
      </c>
      <c r="C85" s="86" t="s">
        <v>686</v>
      </c>
      <c r="D85" s="255">
        <v>44978</v>
      </c>
      <c r="E85" s="40">
        <v>0.08</v>
      </c>
      <c r="F85" s="40">
        <v>0</v>
      </c>
      <c r="G85" s="40">
        <v>0</v>
      </c>
      <c r="H85" s="40">
        <v>0</v>
      </c>
      <c r="I85" s="255">
        <v>45274</v>
      </c>
    </row>
    <row r="86" spans="2:9">
      <c r="B86" s="7">
        <v>81</v>
      </c>
      <c r="C86" s="86" t="s">
        <v>687</v>
      </c>
      <c r="D86" s="255">
        <v>44771</v>
      </c>
      <c r="E86" s="40">
        <v>0.3</v>
      </c>
      <c r="F86" s="40">
        <v>0</v>
      </c>
      <c r="G86" s="40">
        <v>0</v>
      </c>
      <c r="H86" s="40">
        <v>0</v>
      </c>
      <c r="I86" s="255">
        <v>45275</v>
      </c>
    </row>
    <row r="87" spans="2:9">
      <c r="B87" s="7">
        <v>82</v>
      </c>
      <c r="C87" s="86" t="s">
        <v>688</v>
      </c>
      <c r="D87" s="255">
        <v>44118</v>
      </c>
      <c r="E87" s="40">
        <v>1.31</v>
      </c>
      <c r="F87" s="40">
        <v>0.33</v>
      </c>
      <c r="G87" s="40">
        <v>0.24</v>
      </c>
      <c r="H87" s="40">
        <v>0.02</v>
      </c>
      <c r="I87" s="255">
        <v>45278</v>
      </c>
    </row>
    <row r="88" spans="2:9">
      <c r="B88" s="7">
        <v>83</v>
      </c>
      <c r="C88" s="86" t="s">
        <v>689</v>
      </c>
      <c r="D88" s="255">
        <v>44736</v>
      </c>
      <c r="E88" s="40">
        <v>5.63</v>
      </c>
      <c r="F88" s="40">
        <v>0.09</v>
      </c>
      <c r="G88" s="40">
        <v>0.18</v>
      </c>
      <c r="H88" s="40">
        <v>0</v>
      </c>
      <c r="I88" s="255">
        <v>45278</v>
      </c>
    </row>
    <row r="89" spans="2:9">
      <c r="B89" s="7">
        <v>84</v>
      </c>
      <c r="C89" s="86" t="s">
        <v>690</v>
      </c>
      <c r="D89" s="255">
        <v>44645</v>
      </c>
      <c r="E89" s="40">
        <v>83.19</v>
      </c>
      <c r="F89" s="40">
        <v>0</v>
      </c>
      <c r="G89" s="40">
        <v>0</v>
      </c>
      <c r="H89" s="40">
        <v>0</v>
      </c>
      <c r="I89" s="255">
        <v>45278</v>
      </c>
    </row>
    <row r="90" spans="2:9">
      <c r="B90" s="7">
        <v>85</v>
      </c>
      <c r="C90" s="86" t="s">
        <v>691</v>
      </c>
      <c r="D90" s="255">
        <v>44901</v>
      </c>
      <c r="E90" s="40">
        <v>225.32</v>
      </c>
      <c r="F90" s="40">
        <v>0.64</v>
      </c>
      <c r="G90" s="40">
        <v>0.64</v>
      </c>
      <c r="H90" s="40">
        <v>0</v>
      </c>
      <c r="I90" s="255">
        <v>45279</v>
      </c>
    </row>
    <row r="91" spans="2:9">
      <c r="B91" s="7">
        <v>86</v>
      </c>
      <c r="C91" s="86" t="s">
        <v>692</v>
      </c>
      <c r="D91" s="255">
        <v>43074</v>
      </c>
      <c r="E91" s="40">
        <v>21.78</v>
      </c>
      <c r="F91" s="40">
        <v>0.01</v>
      </c>
      <c r="G91" s="40">
        <v>0.01</v>
      </c>
      <c r="H91" s="40">
        <v>0</v>
      </c>
      <c r="I91" s="255">
        <v>45279</v>
      </c>
    </row>
    <row r="92" spans="2:9">
      <c r="B92" s="7">
        <v>87</v>
      </c>
      <c r="C92" s="86" t="s">
        <v>693</v>
      </c>
      <c r="D92" s="255">
        <v>43668</v>
      </c>
      <c r="E92" s="40">
        <v>693.71</v>
      </c>
      <c r="F92" s="40">
        <v>120.48</v>
      </c>
      <c r="G92" s="40">
        <v>60.26</v>
      </c>
      <c r="H92" s="40">
        <v>55.48</v>
      </c>
      <c r="I92" s="255">
        <v>45280</v>
      </c>
    </row>
    <row r="93" spans="2:9">
      <c r="B93" s="7">
        <v>88</v>
      </c>
      <c r="C93" s="86" t="s">
        <v>694</v>
      </c>
      <c r="D93" s="255">
        <v>44273</v>
      </c>
      <c r="E93" s="40">
        <v>21.32</v>
      </c>
      <c r="F93" s="40">
        <v>2.2799999999999998</v>
      </c>
      <c r="G93" s="40">
        <v>5.82</v>
      </c>
      <c r="H93" s="40">
        <v>5.1100000000000003</v>
      </c>
      <c r="I93" s="255">
        <v>45281</v>
      </c>
    </row>
    <row r="94" spans="2:9">
      <c r="B94" s="7">
        <v>89</v>
      </c>
      <c r="C94" s="86" t="s">
        <v>695</v>
      </c>
      <c r="D94" s="255">
        <v>45282</v>
      </c>
      <c r="E94" s="40">
        <v>0</v>
      </c>
      <c r="F94" s="40">
        <v>0</v>
      </c>
      <c r="G94" s="40">
        <v>0</v>
      </c>
      <c r="H94" s="40">
        <v>0</v>
      </c>
      <c r="I94" s="255">
        <v>45282</v>
      </c>
    </row>
    <row r="95" spans="2:9">
      <c r="B95" s="7">
        <v>90</v>
      </c>
      <c r="C95" s="86" t="s">
        <v>696</v>
      </c>
      <c r="D95" s="255">
        <v>44602</v>
      </c>
      <c r="E95" s="40">
        <v>0.8</v>
      </c>
      <c r="F95" s="40">
        <v>0.06</v>
      </c>
      <c r="G95" s="40">
        <v>0.05</v>
      </c>
      <c r="H95" s="40">
        <v>0.03</v>
      </c>
      <c r="I95" s="255">
        <v>45296</v>
      </c>
    </row>
    <row r="96" spans="2:9">
      <c r="B96" s="7">
        <v>91</v>
      </c>
      <c r="C96" s="86" t="s">
        <v>697</v>
      </c>
      <c r="D96" s="255">
        <v>44201</v>
      </c>
      <c r="E96" s="40">
        <v>640.01</v>
      </c>
      <c r="F96" s="40">
        <v>63.28</v>
      </c>
      <c r="G96" s="40">
        <v>172.56</v>
      </c>
      <c r="H96" s="40">
        <v>164.02</v>
      </c>
      <c r="I96" s="255">
        <v>45296</v>
      </c>
    </row>
    <row r="97" spans="2:9">
      <c r="B97" s="7">
        <v>92</v>
      </c>
      <c r="C97" s="86" t="s">
        <v>698</v>
      </c>
      <c r="D97" s="255">
        <v>44312</v>
      </c>
      <c r="E97" s="40">
        <v>18.14</v>
      </c>
      <c r="F97" s="40">
        <v>0</v>
      </c>
      <c r="G97" s="40">
        <v>0</v>
      </c>
      <c r="H97" s="40">
        <v>0</v>
      </c>
      <c r="I97" s="255">
        <v>45299</v>
      </c>
    </row>
    <row r="98" spans="2:9">
      <c r="B98" s="7">
        <v>93</v>
      </c>
      <c r="C98" s="86" t="s">
        <v>699</v>
      </c>
      <c r="D98" s="255">
        <v>43782</v>
      </c>
      <c r="E98" s="40">
        <v>0</v>
      </c>
      <c r="F98" s="40">
        <v>0.05</v>
      </c>
      <c r="G98" s="40">
        <v>0.05</v>
      </c>
      <c r="H98" s="40">
        <v>0</v>
      </c>
      <c r="I98" s="255">
        <v>45301</v>
      </c>
    </row>
    <row r="99" spans="2:9">
      <c r="B99" s="7">
        <v>94</v>
      </c>
      <c r="C99" s="86" t="s">
        <v>700</v>
      </c>
      <c r="D99" s="255">
        <v>45216</v>
      </c>
      <c r="E99" s="40">
        <v>0</v>
      </c>
      <c r="F99" s="40">
        <v>0</v>
      </c>
      <c r="G99" s="40">
        <v>0</v>
      </c>
      <c r="H99" s="40">
        <v>0</v>
      </c>
      <c r="I99" s="255">
        <v>45306</v>
      </c>
    </row>
    <row r="100" spans="2:9">
      <c r="B100" s="7">
        <v>95</v>
      </c>
      <c r="C100" s="86" t="s">
        <v>701</v>
      </c>
      <c r="D100" s="255">
        <v>43333</v>
      </c>
      <c r="E100" s="40">
        <v>90.09</v>
      </c>
      <c r="F100" s="40">
        <v>16.39</v>
      </c>
      <c r="G100" s="40">
        <v>0</v>
      </c>
      <c r="H100" s="40">
        <v>0</v>
      </c>
      <c r="I100" s="255">
        <v>45315</v>
      </c>
    </row>
    <row r="101" spans="2:9">
      <c r="B101" s="7">
        <v>96</v>
      </c>
      <c r="C101" s="86" t="s">
        <v>702</v>
      </c>
      <c r="D101" s="255">
        <v>44865</v>
      </c>
      <c r="E101" s="40">
        <v>0</v>
      </c>
      <c r="F101" s="40">
        <v>0</v>
      </c>
      <c r="G101" s="40">
        <v>0</v>
      </c>
      <c r="H101" s="40">
        <v>0</v>
      </c>
      <c r="I101" s="255">
        <v>45321</v>
      </c>
    </row>
    <row r="102" spans="2:9">
      <c r="B102" s="7">
        <v>97</v>
      </c>
      <c r="C102" s="86" t="s">
        <v>703</v>
      </c>
      <c r="D102" s="255">
        <v>44910</v>
      </c>
      <c r="E102" s="40">
        <v>375.67</v>
      </c>
      <c r="F102" s="40">
        <v>3.45</v>
      </c>
      <c r="G102" s="40">
        <v>0.01</v>
      </c>
      <c r="H102" s="40">
        <v>0</v>
      </c>
      <c r="I102" s="255">
        <v>45321</v>
      </c>
    </row>
    <row r="103" spans="2:9">
      <c r="B103" s="7">
        <v>98</v>
      </c>
      <c r="C103" s="86" t="s">
        <v>704</v>
      </c>
      <c r="D103" s="255">
        <v>44421</v>
      </c>
      <c r="E103" s="40">
        <v>940.95</v>
      </c>
      <c r="F103" s="40">
        <v>149.11000000000001</v>
      </c>
      <c r="G103" s="40">
        <v>102.05</v>
      </c>
      <c r="H103" s="40">
        <v>95.6</v>
      </c>
      <c r="I103" s="255">
        <v>45336</v>
      </c>
    </row>
    <row r="104" spans="2:9">
      <c r="B104" s="7">
        <v>99</v>
      </c>
      <c r="C104" s="86" t="s">
        <v>705</v>
      </c>
      <c r="D104" s="255">
        <v>44526</v>
      </c>
      <c r="E104" s="40">
        <v>0.03</v>
      </c>
      <c r="F104" s="40">
        <v>0</v>
      </c>
      <c r="G104" s="40">
        <v>0</v>
      </c>
      <c r="H104" s="40">
        <v>0</v>
      </c>
      <c r="I104" s="255">
        <v>45341</v>
      </c>
    </row>
    <row r="105" spans="2:9">
      <c r="B105" s="7">
        <v>100</v>
      </c>
      <c r="C105" s="86" t="s">
        <v>706</v>
      </c>
      <c r="D105" s="255">
        <v>44544</v>
      </c>
      <c r="E105" s="40">
        <v>987.05</v>
      </c>
      <c r="F105" s="40">
        <v>19.95</v>
      </c>
      <c r="G105" s="40">
        <v>20.51</v>
      </c>
      <c r="H105" s="40">
        <v>19.260000000000002</v>
      </c>
      <c r="I105" s="255">
        <v>45343</v>
      </c>
    </row>
    <row r="106" spans="2:9">
      <c r="B106" s="7">
        <v>101</v>
      </c>
      <c r="C106" s="86" t="s">
        <v>707</v>
      </c>
      <c r="D106" s="255">
        <v>43524</v>
      </c>
      <c r="E106" s="40">
        <v>28.13</v>
      </c>
      <c r="F106" s="40">
        <v>0</v>
      </c>
      <c r="G106" s="40">
        <v>0</v>
      </c>
      <c r="H106" s="40">
        <v>0</v>
      </c>
      <c r="I106" s="255">
        <v>45343</v>
      </c>
    </row>
    <row r="107" spans="2:9">
      <c r="B107" s="7">
        <v>102</v>
      </c>
      <c r="C107" s="86" t="s">
        <v>708</v>
      </c>
      <c r="D107" s="255">
        <v>44245</v>
      </c>
      <c r="E107" s="40">
        <v>5.09</v>
      </c>
      <c r="F107" s="40">
        <v>1.86</v>
      </c>
      <c r="G107" s="40">
        <v>1.91</v>
      </c>
      <c r="H107" s="40">
        <v>1.82</v>
      </c>
      <c r="I107" s="255">
        <v>45344</v>
      </c>
    </row>
    <row r="108" spans="2:9">
      <c r="B108" s="7">
        <v>103</v>
      </c>
      <c r="C108" s="86" t="s">
        <v>709</v>
      </c>
      <c r="D108" s="255">
        <v>44825</v>
      </c>
      <c r="E108" s="40">
        <v>461.51</v>
      </c>
      <c r="F108" s="40">
        <v>1.1599999999999999</v>
      </c>
      <c r="G108" s="40">
        <v>1.3</v>
      </c>
      <c r="H108" s="40">
        <v>0</v>
      </c>
      <c r="I108" s="255">
        <v>45350</v>
      </c>
    </row>
    <row r="109" spans="2:9">
      <c r="B109" s="7">
        <v>104</v>
      </c>
      <c r="C109" s="86" t="s">
        <v>710</v>
      </c>
      <c r="D109" s="255">
        <v>44229</v>
      </c>
      <c r="E109" s="40">
        <v>0</v>
      </c>
      <c r="F109" s="40">
        <v>0</v>
      </c>
      <c r="G109" s="40">
        <v>0</v>
      </c>
      <c r="H109" s="40">
        <v>0</v>
      </c>
      <c r="I109" s="255">
        <v>45350</v>
      </c>
    </row>
    <row r="110" spans="2:9">
      <c r="B110" s="7">
        <v>105</v>
      </c>
      <c r="C110" s="86" t="s">
        <v>711</v>
      </c>
      <c r="D110" s="255">
        <v>45356</v>
      </c>
      <c r="E110" s="40">
        <v>0</v>
      </c>
      <c r="F110" s="40">
        <v>0</v>
      </c>
      <c r="G110" s="40">
        <v>0</v>
      </c>
      <c r="H110" s="40">
        <v>0</v>
      </c>
      <c r="I110" s="255">
        <v>45356</v>
      </c>
    </row>
    <row r="111" spans="2:9">
      <c r="B111" s="7">
        <v>106</v>
      </c>
      <c r="C111" s="86" t="s">
        <v>712</v>
      </c>
      <c r="D111" s="255">
        <v>44208</v>
      </c>
      <c r="E111" s="40">
        <v>258.55</v>
      </c>
      <c r="F111" s="40">
        <v>8.69</v>
      </c>
      <c r="G111" s="40">
        <v>15.26</v>
      </c>
      <c r="H111" s="40">
        <v>13.22</v>
      </c>
      <c r="I111" s="255">
        <v>45356</v>
      </c>
    </row>
    <row r="112" spans="2:9">
      <c r="B112" s="7">
        <v>107</v>
      </c>
      <c r="C112" s="86" t="s">
        <v>713</v>
      </c>
      <c r="D112" s="255">
        <v>45140</v>
      </c>
      <c r="E112" s="40">
        <v>62.51</v>
      </c>
      <c r="F112" s="40">
        <v>0.02</v>
      </c>
      <c r="G112" s="40">
        <v>0.02</v>
      </c>
      <c r="H112" s="40">
        <v>0</v>
      </c>
      <c r="I112" s="255">
        <v>45365</v>
      </c>
    </row>
    <row r="113" spans="2:9">
      <c r="B113" s="7">
        <v>108</v>
      </c>
      <c r="C113" s="86" t="s">
        <v>714</v>
      </c>
      <c r="D113" s="255">
        <v>44229</v>
      </c>
      <c r="E113" s="40">
        <v>50.87</v>
      </c>
      <c r="F113" s="40">
        <v>1.02</v>
      </c>
      <c r="G113" s="40">
        <v>1.22</v>
      </c>
      <c r="H113" s="40">
        <v>0.51</v>
      </c>
      <c r="I113" s="255">
        <v>45371</v>
      </c>
    </row>
    <row r="114" spans="2:9">
      <c r="B114" s="7">
        <v>109</v>
      </c>
      <c r="C114" s="86" t="s">
        <v>715</v>
      </c>
      <c r="D114" s="255">
        <v>43874</v>
      </c>
      <c r="E114" s="40">
        <v>598.12</v>
      </c>
      <c r="F114" s="40">
        <v>54.97</v>
      </c>
      <c r="G114" s="40">
        <v>84.75</v>
      </c>
      <c r="H114" s="40">
        <v>82.71</v>
      </c>
      <c r="I114" s="255">
        <v>45372</v>
      </c>
    </row>
    <row r="115" spans="2:9">
      <c r="B115" s="7">
        <v>110</v>
      </c>
      <c r="C115" s="86" t="s">
        <v>716</v>
      </c>
      <c r="D115" s="255">
        <v>43857</v>
      </c>
      <c r="E115" s="40">
        <v>0.38</v>
      </c>
      <c r="F115" s="40">
        <v>0</v>
      </c>
      <c r="G115" s="40">
        <v>0</v>
      </c>
      <c r="H115" s="40">
        <v>0</v>
      </c>
      <c r="I115" s="255">
        <v>45373</v>
      </c>
    </row>
    <row r="116" spans="2:9">
      <c r="B116" s="7">
        <v>111</v>
      </c>
      <c r="C116" s="86" t="s">
        <v>717</v>
      </c>
      <c r="D116" s="255">
        <v>45169</v>
      </c>
      <c r="E116" s="40">
        <v>0</v>
      </c>
      <c r="F116" s="40">
        <v>0</v>
      </c>
      <c r="G116" s="40">
        <v>0</v>
      </c>
      <c r="H116" s="40">
        <v>0</v>
      </c>
      <c r="I116" s="255">
        <v>45373</v>
      </c>
    </row>
    <row r="117" spans="2:9">
      <c r="B117" s="458" t="s">
        <v>526</v>
      </c>
      <c r="C117" s="458"/>
      <c r="D117" s="458"/>
      <c r="E117" s="458"/>
      <c r="F117" s="458"/>
      <c r="G117" s="458"/>
      <c r="H117" s="458"/>
      <c r="I117" s="458"/>
    </row>
    <row r="118" spans="2:9">
      <c r="B118" s="7">
        <v>1</v>
      </c>
      <c r="C118" s="86" t="s">
        <v>718</v>
      </c>
      <c r="D118" s="255">
        <v>45071</v>
      </c>
      <c r="E118" s="40">
        <v>45883.22</v>
      </c>
      <c r="F118" s="235">
        <v>0.99</v>
      </c>
      <c r="G118" s="40">
        <v>1.47</v>
      </c>
      <c r="H118" s="235">
        <v>1.33</v>
      </c>
      <c r="I118" s="255">
        <v>45383</v>
      </c>
    </row>
    <row r="119" spans="2:9">
      <c r="B119" s="7">
        <v>2</v>
      </c>
      <c r="C119" s="86" t="s">
        <v>719</v>
      </c>
      <c r="D119" s="255">
        <v>44509</v>
      </c>
      <c r="E119" s="40">
        <v>201.04</v>
      </c>
      <c r="F119" s="40">
        <v>0.11</v>
      </c>
      <c r="G119" s="40">
        <v>0</v>
      </c>
      <c r="H119" s="40">
        <v>0</v>
      </c>
      <c r="I119" s="255">
        <v>45383</v>
      </c>
    </row>
    <row r="120" spans="2:9">
      <c r="B120" s="7">
        <v>3</v>
      </c>
      <c r="C120" s="86" t="s">
        <v>720</v>
      </c>
      <c r="D120" s="255">
        <v>44950</v>
      </c>
      <c r="E120" s="40">
        <v>7.0000000000000007E-2</v>
      </c>
      <c r="F120" s="40">
        <v>0.44</v>
      </c>
      <c r="G120" s="40">
        <v>0.01</v>
      </c>
      <c r="H120" s="40">
        <v>0</v>
      </c>
      <c r="I120" s="255">
        <v>45383</v>
      </c>
    </row>
    <row r="121" spans="2:9">
      <c r="B121" s="7">
        <v>4</v>
      </c>
      <c r="C121" s="86" t="s">
        <v>721</v>
      </c>
      <c r="D121" s="255">
        <v>44141</v>
      </c>
      <c r="E121" s="40">
        <v>40.28</v>
      </c>
      <c r="F121" s="40">
        <v>5.41</v>
      </c>
      <c r="G121" s="40">
        <v>2.42</v>
      </c>
      <c r="H121" s="40">
        <v>1.77</v>
      </c>
      <c r="I121" s="255">
        <v>45384</v>
      </c>
    </row>
    <row r="122" spans="2:9">
      <c r="B122" s="7">
        <v>5</v>
      </c>
      <c r="C122" s="86" t="s">
        <v>722</v>
      </c>
      <c r="D122" s="255">
        <v>44686</v>
      </c>
      <c r="E122" s="40">
        <v>11.13</v>
      </c>
      <c r="F122" s="40">
        <v>0.28999999999999998</v>
      </c>
      <c r="G122" s="40">
        <v>0.28999999999999998</v>
      </c>
      <c r="H122" s="40">
        <v>0.18</v>
      </c>
      <c r="I122" s="255">
        <v>45384</v>
      </c>
    </row>
    <row r="123" spans="2:9">
      <c r="B123" s="7">
        <v>6</v>
      </c>
      <c r="C123" s="86" t="s">
        <v>723</v>
      </c>
      <c r="D123" s="255">
        <v>43000</v>
      </c>
      <c r="E123" s="40">
        <v>290.23</v>
      </c>
      <c r="F123" s="40">
        <v>1</v>
      </c>
      <c r="G123" s="40">
        <v>1.01</v>
      </c>
      <c r="H123" s="40">
        <v>0.84</v>
      </c>
      <c r="I123" s="255">
        <v>45384</v>
      </c>
    </row>
    <row r="124" spans="2:9">
      <c r="B124" s="7">
        <v>7</v>
      </c>
      <c r="C124" s="86" t="s">
        <v>724</v>
      </c>
      <c r="D124" s="255">
        <v>44799</v>
      </c>
      <c r="E124" s="40">
        <v>101.16</v>
      </c>
      <c r="F124" s="40">
        <v>0</v>
      </c>
      <c r="G124" s="40">
        <v>0</v>
      </c>
      <c r="H124" s="40">
        <v>0</v>
      </c>
      <c r="I124" s="255">
        <v>45384</v>
      </c>
    </row>
    <row r="125" spans="2:9">
      <c r="B125" s="7">
        <v>8</v>
      </c>
      <c r="C125" s="86" t="s">
        <v>725</v>
      </c>
      <c r="D125" s="255">
        <v>44817</v>
      </c>
      <c r="E125" s="40">
        <v>0</v>
      </c>
      <c r="F125" s="40">
        <v>0</v>
      </c>
      <c r="G125" s="40">
        <v>0</v>
      </c>
      <c r="H125" s="40">
        <v>0</v>
      </c>
      <c r="I125" s="255">
        <v>45385</v>
      </c>
    </row>
    <row r="126" spans="2:9">
      <c r="B126" s="7">
        <v>9</v>
      </c>
      <c r="C126" s="86" t="s">
        <v>726</v>
      </c>
      <c r="D126" s="255">
        <v>43727</v>
      </c>
      <c r="E126" s="40">
        <v>0.25</v>
      </c>
      <c r="F126" s="40">
        <v>0.01</v>
      </c>
      <c r="G126" s="40">
        <v>0</v>
      </c>
      <c r="H126" s="40">
        <v>0</v>
      </c>
      <c r="I126" s="255">
        <v>45386</v>
      </c>
    </row>
    <row r="127" spans="2:9">
      <c r="B127" s="7">
        <v>10</v>
      </c>
      <c r="C127" s="86" t="s">
        <v>727</v>
      </c>
      <c r="D127" s="255">
        <v>44265</v>
      </c>
      <c r="E127" s="40">
        <v>10.210000000000001</v>
      </c>
      <c r="F127" s="40">
        <v>0</v>
      </c>
      <c r="G127" s="40">
        <v>0</v>
      </c>
      <c r="H127" s="40">
        <v>0</v>
      </c>
      <c r="I127" s="255">
        <v>45391</v>
      </c>
    </row>
    <row r="128" spans="2:9">
      <c r="B128" s="7">
        <v>11</v>
      </c>
      <c r="C128" s="86" t="s">
        <v>728</v>
      </c>
      <c r="D128" s="255">
        <v>43487</v>
      </c>
      <c r="E128" s="40">
        <v>32.200000000000003</v>
      </c>
      <c r="F128" s="40">
        <v>0</v>
      </c>
      <c r="G128" s="40">
        <v>0</v>
      </c>
      <c r="H128" s="40">
        <v>0</v>
      </c>
      <c r="I128" s="255">
        <v>45392</v>
      </c>
    </row>
    <row r="129" spans="2:9">
      <c r="B129" s="7">
        <v>12</v>
      </c>
      <c r="C129" s="86" t="s">
        <v>729</v>
      </c>
      <c r="D129" s="255">
        <v>45392</v>
      </c>
      <c r="E129" s="40">
        <v>0</v>
      </c>
      <c r="F129" s="40">
        <v>0</v>
      </c>
      <c r="G129" s="40">
        <v>0</v>
      </c>
      <c r="H129" s="40">
        <v>0</v>
      </c>
      <c r="I129" s="255">
        <v>45392</v>
      </c>
    </row>
    <row r="130" spans="2:9">
      <c r="B130" s="7">
        <v>13</v>
      </c>
      <c r="C130" s="86" t="s">
        <v>730</v>
      </c>
      <c r="D130" s="255">
        <v>43894</v>
      </c>
      <c r="E130" s="40">
        <v>12.75</v>
      </c>
      <c r="F130" s="40">
        <v>0</v>
      </c>
      <c r="G130" s="40">
        <v>0</v>
      </c>
      <c r="H130" s="40">
        <v>0</v>
      </c>
      <c r="I130" s="255">
        <v>45394</v>
      </c>
    </row>
    <row r="131" spans="2:9">
      <c r="B131" s="7">
        <v>14</v>
      </c>
      <c r="C131" s="86" t="s">
        <v>731</v>
      </c>
      <c r="D131" s="255">
        <v>44027</v>
      </c>
      <c r="E131" s="40">
        <v>459.97</v>
      </c>
      <c r="F131" s="40">
        <v>13.27</v>
      </c>
      <c r="G131" s="40">
        <v>38.47</v>
      </c>
      <c r="H131" s="40">
        <v>35.43</v>
      </c>
      <c r="I131" s="255">
        <v>45401</v>
      </c>
    </row>
    <row r="132" spans="2:9">
      <c r="B132" s="7">
        <v>15</v>
      </c>
      <c r="C132" s="86" t="s">
        <v>732</v>
      </c>
      <c r="D132" s="255">
        <v>44007</v>
      </c>
      <c r="E132" s="40">
        <v>122.76</v>
      </c>
      <c r="F132" s="40">
        <v>10.37</v>
      </c>
      <c r="G132" s="40">
        <v>18.72</v>
      </c>
      <c r="H132" s="40">
        <v>17.489999999999998</v>
      </c>
      <c r="I132" s="255">
        <v>45406</v>
      </c>
    </row>
    <row r="133" spans="2:9">
      <c r="B133" s="7">
        <v>16</v>
      </c>
      <c r="C133" s="86" t="s">
        <v>733</v>
      </c>
      <c r="D133" s="255">
        <v>44043</v>
      </c>
      <c r="E133" s="235">
        <v>3231.09</v>
      </c>
      <c r="F133" s="40">
        <v>14.29</v>
      </c>
      <c r="G133" s="40">
        <v>14.3</v>
      </c>
      <c r="H133" s="40">
        <v>12.95</v>
      </c>
      <c r="I133" s="255">
        <v>45406</v>
      </c>
    </row>
    <row r="134" spans="2:9">
      <c r="B134" s="7">
        <v>17</v>
      </c>
      <c r="C134" s="86" t="s">
        <v>734</v>
      </c>
      <c r="D134" s="255">
        <v>43840</v>
      </c>
      <c r="E134" s="40">
        <v>1.42</v>
      </c>
      <c r="F134" s="40">
        <v>0.89</v>
      </c>
      <c r="G134" s="40">
        <v>1.1100000000000001</v>
      </c>
      <c r="H134" s="40">
        <v>0.9</v>
      </c>
      <c r="I134" s="255">
        <v>45407</v>
      </c>
    </row>
    <row r="135" spans="2:9">
      <c r="B135" s="7">
        <v>18</v>
      </c>
      <c r="C135" s="86" t="s">
        <v>735</v>
      </c>
      <c r="D135" s="255">
        <v>45120</v>
      </c>
      <c r="E135" s="40">
        <v>12.89</v>
      </c>
      <c r="F135" s="40">
        <v>0.89</v>
      </c>
      <c r="G135" s="40">
        <v>1.1100000000000001</v>
      </c>
      <c r="H135" s="40">
        <v>0</v>
      </c>
      <c r="I135" s="255">
        <v>45407</v>
      </c>
    </row>
    <row r="136" spans="2:9">
      <c r="B136" s="7">
        <v>19</v>
      </c>
      <c r="C136" s="86" t="s">
        <v>736</v>
      </c>
      <c r="D136" s="255">
        <v>43727</v>
      </c>
      <c r="E136" s="40">
        <v>28.96</v>
      </c>
      <c r="F136" s="40">
        <v>5.93</v>
      </c>
      <c r="G136" s="40">
        <v>1.41</v>
      </c>
      <c r="H136" s="40">
        <v>0.96</v>
      </c>
      <c r="I136" s="255">
        <v>45408</v>
      </c>
    </row>
    <row r="137" spans="2:9">
      <c r="B137" s="7">
        <v>20</v>
      </c>
      <c r="C137" s="86" t="s">
        <v>737</v>
      </c>
      <c r="D137" s="255">
        <v>43319</v>
      </c>
      <c r="E137" s="40">
        <v>41.17</v>
      </c>
      <c r="F137" s="40">
        <v>20.92</v>
      </c>
      <c r="G137" s="40">
        <v>18.66</v>
      </c>
      <c r="H137" s="40">
        <v>16.89</v>
      </c>
      <c r="I137" s="255">
        <v>45408</v>
      </c>
    </row>
    <row r="138" spans="2:9">
      <c r="B138" s="7">
        <v>21</v>
      </c>
      <c r="C138" s="86" t="s">
        <v>738</v>
      </c>
      <c r="D138" s="255">
        <v>44039</v>
      </c>
      <c r="E138" s="40">
        <v>14.31</v>
      </c>
      <c r="F138" s="40">
        <v>5.99</v>
      </c>
      <c r="G138" s="40">
        <v>5.75</v>
      </c>
      <c r="H138" s="40">
        <v>5.64</v>
      </c>
      <c r="I138" s="255">
        <v>45408</v>
      </c>
    </row>
    <row r="139" spans="2:9" ht="25.5">
      <c r="B139" s="335">
        <v>22</v>
      </c>
      <c r="C139" s="18" t="s">
        <v>739</v>
      </c>
      <c r="D139" s="348">
        <v>44281</v>
      </c>
      <c r="E139" s="97">
        <v>6.26</v>
      </c>
      <c r="F139" s="97">
        <v>2.3199999999999998</v>
      </c>
      <c r="G139" s="97">
        <v>1.49</v>
      </c>
      <c r="H139" s="97">
        <v>0.83</v>
      </c>
      <c r="I139" s="348">
        <v>45411</v>
      </c>
    </row>
    <row r="140" spans="2:9">
      <c r="B140" s="7">
        <v>23</v>
      </c>
      <c r="C140" s="86" t="s">
        <v>740</v>
      </c>
      <c r="D140" s="255">
        <v>44239</v>
      </c>
      <c r="E140" s="40">
        <v>3.84</v>
      </c>
      <c r="F140" s="40">
        <v>0.05</v>
      </c>
      <c r="G140" s="40">
        <v>0.05</v>
      </c>
      <c r="H140" s="40">
        <v>0</v>
      </c>
      <c r="I140" s="255">
        <v>45413</v>
      </c>
    </row>
    <row r="141" spans="2:9">
      <c r="B141" s="7">
        <v>24</v>
      </c>
      <c r="C141" s="86" t="s">
        <v>741</v>
      </c>
      <c r="D141" s="255">
        <v>44810</v>
      </c>
      <c r="E141" s="40">
        <v>18.940000000000001</v>
      </c>
      <c r="F141" s="40">
        <v>2</v>
      </c>
      <c r="G141" s="40">
        <v>2.5099999999999998</v>
      </c>
      <c r="H141" s="40">
        <v>2.19</v>
      </c>
      <c r="I141" s="255">
        <v>45413</v>
      </c>
    </row>
    <row r="142" spans="2:9">
      <c r="B142" s="7">
        <v>25</v>
      </c>
      <c r="C142" s="86" t="s">
        <v>742</v>
      </c>
      <c r="D142" s="255">
        <v>44903</v>
      </c>
      <c r="E142" s="235">
        <v>7.07</v>
      </c>
      <c r="F142" s="40">
        <v>0</v>
      </c>
      <c r="G142" s="235">
        <v>0</v>
      </c>
      <c r="H142" s="40">
        <v>0</v>
      </c>
      <c r="I142" s="255">
        <v>45414</v>
      </c>
    </row>
    <row r="143" spans="2:9">
      <c r="B143" s="7">
        <v>26</v>
      </c>
      <c r="C143" s="86" t="s">
        <v>755</v>
      </c>
      <c r="D143" s="255">
        <v>45068</v>
      </c>
      <c r="E143" s="40">
        <v>36.72</v>
      </c>
      <c r="F143" s="40">
        <v>0.11</v>
      </c>
      <c r="G143" s="40">
        <v>0.11</v>
      </c>
      <c r="H143" s="40">
        <v>0.06</v>
      </c>
      <c r="I143" s="255">
        <v>45414</v>
      </c>
    </row>
    <row r="144" spans="2:9">
      <c r="B144" s="7">
        <v>27</v>
      </c>
      <c r="C144" s="86" t="s">
        <v>743</v>
      </c>
      <c r="D144" s="255">
        <v>43515</v>
      </c>
      <c r="E144" s="40">
        <v>1054.9000000000001</v>
      </c>
      <c r="F144" s="40">
        <v>45.98</v>
      </c>
      <c r="G144" s="40">
        <v>62.6</v>
      </c>
      <c r="H144" s="40">
        <v>58.86</v>
      </c>
      <c r="I144" s="255">
        <v>45419</v>
      </c>
    </row>
    <row r="145" spans="2:9">
      <c r="B145" s="7">
        <v>28</v>
      </c>
      <c r="C145" s="86" t="s">
        <v>744</v>
      </c>
      <c r="D145" s="255">
        <v>43399</v>
      </c>
      <c r="E145" s="40">
        <v>1895.16</v>
      </c>
      <c r="F145" s="40">
        <v>403.57</v>
      </c>
      <c r="G145" s="40">
        <v>460.02</v>
      </c>
      <c r="H145" s="40">
        <v>457.87</v>
      </c>
      <c r="I145" s="255">
        <v>45422</v>
      </c>
    </row>
    <row r="146" spans="2:9">
      <c r="B146" s="7">
        <v>29</v>
      </c>
      <c r="C146" s="86" t="s">
        <v>745</v>
      </c>
      <c r="D146" s="255">
        <v>44057</v>
      </c>
      <c r="E146" s="40">
        <v>93.52</v>
      </c>
      <c r="F146" s="40">
        <v>0</v>
      </c>
      <c r="G146" s="40">
        <v>0</v>
      </c>
      <c r="H146" s="40">
        <v>0</v>
      </c>
      <c r="I146" s="255">
        <v>45427</v>
      </c>
    </row>
    <row r="147" spans="2:9">
      <c r="B147" s="7">
        <v>30</v>
      </c>
      <c r="C147" s="86" t="s">
        <v>746</v>
      </c>
      <c r="D147" s="255">
        <v>44712</v>
      </c>
      <c r="E147" s="40">
        <v>84.01</v>
      </c>
      <c r="F147" s="40">
        <v>0</v>
      </c>
      <c r="G147" s="40">
        <v>0</v>
      </c>
      <c r="H147" s="40">
        <v>0</v>
      </c>
      <c r="I147" s="255">
        <v>45429</v>
      </c>
    </row>
    <row r="148" spans="2:9">
      <c r="B148" s="7">
        <v>31</v>
      </c>
      <c r="C148" s="86" t="s">
        <v>747</v>
      </c>
      <c r="D148" s="255">
        <v>45096</v>
      </c>
      <c r="E148" s="40">
        <v>35.76</v>
      </c>
      <c r="F148" s="40">
        <v>0</v>
      </c>
      <c r="G148" s="40">
        <v>0</v>
      </c>
      <c r="H148" s="40">
        <v>0</v>
      </c>
      <c r="I148" s="255">
        <v>45446</v>
      </c>
    </row>
    <row r="149" spans="2:9">
      <c r="B149" s="7">
        <v>32</v>
      </c>
      <c r="C149" s="86" t="s">
        <v>748</v>
      </c>
      <c r="D149" s="255">
        <v>44250</v>
      </c>
      <c r="E149" s="40">
        <v>42.36</v>
      </c>
      <c r="F149" s="40">
        <v>0.28999999999999998</v>
      </c>
      <c r="G149" s="40">
        <v>0.31</v>
      </c>
      <c r="H149" s="40">
        <v>0</v>
      </c>
      <c r="I149" s="255">
        <v>45447</v>
      </c>
    </row>
    <row r="150" spans="2:9">
      <c r="B150" s="7">
        <v>33</v>
      </c>
      <c r="C150" s="86" t="s">
        <v>749</v>
      </c>
      <c r="D150" s="255">
        <v>43084</v>
      </c>
      <c r="E150" s="40">
        <v>84.53</v>
      </c>
      <c r="F150" s="40">
        <v>2.87</v>
      </c>
      <c r="G150" s="40">
        <v>1.37</v>
      </c>
      <c r="H150" s="40">
        <v>0.8</v>
      </c>
      <c r="I150" s="255">
        <v>45448</v>
      </c>
    </row>
    <row r="151" spans="2:9">
      <c r="B151" s="7">
        <v>34</v>
      </c>
      <c r="C151" s="86" t="s">
        <v>750</v>
      </c>
      <c r="D151" s="255">
        <v>45001</v>
      </c>
      <c r="E151" s="40">
        <v>1.1399999999999999</v>
      </c>
      <c r="F151" s="40">
        <v>0</v>
      </c>
      <c r="G151" s="40">
        <v>0</v>
      </c>
      <c r="H151" s="40">
        <v>0</v>
      </c>
      <c r="I151" s="255">
        <v>45450</v>
      </c>
    </row>
    <row r="152" spans="2:9">
      <c r="B152" s="7">
        <v>35</v>
      </c>
      <c r="C152" s="86" t="s">
        <v>751</v>
      </c>
      <c r="D152" s="255">
        <v>43738</v>
      </c>
      <c r="E152" s="40">
        <v>56.86</v>
      </c>
      <c r="F152" s="40">
        <v>10.96</v>
      </c>
      <c r="G152" s="40">
        <v>12.56</v>
      </c>
      <c r="H152" s="40">
        <v>11.68</v>
      </c>
      <c r="I152" s="255">
        <v>45457</v>
      </c>
    </row>
    <row r="153" spans="2:9">
      <c r="B153" s="7">
        <v>36</v>
      </c>
      <c r="C153" s="86" t="s">
        <v>752</v>
      </c>
      <c r="D153" s="255">
        <v>44721</v>
      </c>
      <c r="E153" s="40">
        <v>57.69</v>
      </c>
      <c r="F153" s="40">
        <v>10.84</v>
      </c>
      <c r="G153" s="40">
        <v>13.89</v>
      </c>
      <c r="H153" s="40">
        <v>11.26</v>
      </c>
      <c r="I153" s="255">
        <v>45461</v>
      </c>
    </row>
    <row r="154" spans="2:9">
      <c r="B154" s="7">
        <v>37</v>
      </c>
      <c r="C154" s="86" t="s">
        <v>753</v>
      </c>
      <c r="D154" s="255">
        <v>45002</v>
      </c>
      <c r="E154" s="40">
        <v>0</v>
      </c>
      <c r="F154" s="40">
        <v>0.08</v>
      </c>
      <c r="G154" s="40">
        <v>0.04</v>
      </c>
      <c r="H154" s="40">
        <v>0</v>
      </c>
      <c r="I154" s="255">
        <v>45461</v>
      </c>
    </row>
    <row r="155" spans="2:9" ht="14.45" customHeight="1">
      <c r="B155" s="432" t="s">
        <v>754</v>
      </c>
      <c r="C155" s="433"/>
      <c r="D155" s="434"/>
      <c r="E155" s="214">
        <v>53973.85</v>
      </c>
      <c r="F155" s="214">
        <v>559.88</v>
      </c>
      <c r="G155" s="214">
        <v>659.66</v>
      </c>
      <c r="H155" s="214">
        <v>637.92999999999995</v>
      </c>
      <c r="I155" s="253" t="s">
        <v>14</v>
      </c>
    </row>
    <row r="156" spans="2:9" ht="14.45" customHeight="1">
      <c r="B156" s="435" t="s">
        <v>587</v>
      </c>
      <c r="C156" s="436"/>
      <c r="D156" s="437"/>
      <c r="E156" s="214">
        <v>201218.99</v>
      </c>
      <c r="F156" s="214">
        <v>7009.26</v>
      </c>
      <c r="G156" s="214">
        <v>6974.83</v>
      </c>
      <c r="H156" s="214">
        <v>6390.99</v>
      </c>
      <c r="I156" s="253" t="s">
        <v>541</v>
      </c>
    </row>
    <row r="157" spans="2:9">
      <c r="B157" s="12" t="s">
        <v>489</v>
      </c>
    </row>
    <row r="158" spans="2:9">
      <c r="B158" s="12" t="s">
        <v>427</v>
      </c>
    </row>
    <row r="159" spans="2:9">
      <c r="B159" s="454" t="s">
        <v>420</v>
      </c>
      <c r="C159" s="454"/>
      <c r="D159" s="454"/>
      <c r="E159" s="454"/>
      <c r="F159" s="454"/>
      <c r="G159" s="454"/>
      <c r="H159" s="454"/>
      <c r="I159" s="454"/>
    </row>
    <row r="160" spans="2:9">
      <c r="B160" s="454" t="s">
        <v>490</v>
      </c>
      <c r="C160" s="454"/>
      <c r="D160" s="454"/>
      <c r="E160" s="454"/>
      <c r="F160" s="454"/>
      <c r="G160" s="454"/>
      <c r="H160" s="454"/>
      <c r="I160" s="454"/>
    </row>
    <row r="161" spans="3:3">
      <c r="C161"/>
    </row>
  </sheetData>
  <mergeCells count="9">
    <mergeCell ref="B160:I160"/>
    <mergeCell ref="B159:I159"/>
    <mergeCell ref="K2:K3"/>
    <mergeCell ref="B156:D156"/>
    <mergeCell ref="B2:I2"/>
    <mergeCell ref="B3:I3"/>
    <mergeCell ref="B5:I5"/>
    <mergeCell ref="B117:I117"/>
    <mergeCell ref="B155:D155"/>
  </mergeCells>
  <hyperlinks>
    <hyperlink ref="K2:K3" location="'Table of Contents'!A1" display="Go To Table Of Contents"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W16"/>
  <sheetViews>
    <sheetView showGridLines="0" workbookViewId="0">
      <selection activeCell="W2" sqref="W2:W3"/>
    </sheetView>
  </sheetViews>
  <sheetFormatPr defaultRowHeight="15"/>
  <cols>
    <col min="1" max="1" width="2.140625" customWidth="1"/>
    <col min="2" max="5" width="7.7109375" customWidth="1"/>
    <col min="6" max="9" width="4.7109375" customWidth="1"/>
    <col min="10" max="12" width="7.7109375" customWidth="1"/>
    <col min="13" max="13" width="8.5703125" customWidth="1"/>
    <col min="14" max="14" width="2" customWidth="1"/>
    <col min="15" max="15" width="1.85546875" style="49" customWidth="1"/>
    <col min="16" max="16" width="1.85546875" customWidth="1"/>
    <col min="17" max="17" width="41.140625" customWidth="1"/>
    <col min="18" max="18" width="14.28515625" customWidth="1"/>
    <col min="19" max="19" width="11.28515625" customWidth="1"/>
    <col min="20" max="20" width="12.28515625" customWidth="1"/>
    <col min="21" max="21" width="15" customWidth="1"/>
    <col min="22" max="22" width="3.28515625" customWidth="1"/>
    <col min="23" max="23" width="14" customWidth="1"/>
  </cols>
  <sheetData>
    <row r="1" spans="2:23" ht="12" customHeight="1"/>
    <row r="2" spans="2:23" ht="15.75">
      <c r="B2" s="401"/>
      <c r="C2" s="401"/>
      <c r="D2" s="401"/>
      <c r="E2" s="401"/>
      <c r="F2" s="401"/>
      <c r="G2" s="401"/>
      <c r="H2" s="401"/>
      <c r="I2" s="401"/>
      <c r="J2" s="401"/>
      <c r="K2" s="401"/>
      <c r="L2" s="401"/>
      <c r="M2" s="401"/>
      <c r="Q2" s="447" t="s">
        <v>1079</v>
      </c>
      <c r="R2" s="447"/>
      <c r="S2" s="447"/>
      <c r="T2" s="447"/>
      <c r="U2" s="447"/>
      <c r="W2" s="452" t="s">
        <v>358</v>
      </c>
    </row>
    <row r="3" spans="2:23">
      <c r="Q3" s="12"/>
      <c r="R3" s="13"/>
      <c r="S3" s="13"/>
      <c r="T3" s="13"/>
      <c r="U3" s="13"/>
      <c r="W3" s="452"/>
    </row>
    <row r="4" spans="2:23">
      <c r="Q4" s="296" t="s">
        <v>390</v>
      </c>
      <c r="R4" s="297" t="s">
        <v>391</v>
      </c>
      <c r="S4" s="332"/>
      <c r="T4" s="332"/>
      <c r="U4" s="332"/>
    </row>
    <row r="5" spans="2:23">
      <c r="Q5" s="18" t="s">
        <v>442</v>
      </c>
      <c r="R5" s="113">
        <v>2547</v>
      </c>
      <c r="S5" s="332"/>
      <c r="T5" s="332"/>
      <c r="U5" s="332"/>
    </row>
    <row r="6" spans="2:23">
      <c r="Q6" s="18" t="s">
        <v>389</v>
      </c>
      <c r="R6" s="113">
        <v>1959</v>
      </c>
      <c r="S6" s="113"/>
      <c r="T6" s="113"/>
      <c r="U6" s="113"/>
    </row>
    <row r="7" spans="2:23" ht="17.25" customHeight="1">
      <c r="Q7" s="79" t="s">
        <v>30</v>
      </c>
      <c r="R7" s="148">
        <v>557</v>
      </c>
      <c r="S7" s="113"/>
      <c r="T7" s="113"/>
      <c r="U7" s="113"/>
    </row>
    <row r="8" spans="2:23" ht="18" customHeight="1">
      <c r="Q8" s="18" t="s">
        <v>756</v>
      </c>
      <c r="R8" s="40"/>
      <c r="S8" s="113"/>
      <c r="T8" s="113"/>
      <c r="U8" s="113"/>
    </row>
    <row r="9" spans="2:23" ht="50.45" customHeight="1">
      <c r="Q9" s="459"/>
      <c r="R9" s="459"/>
      <c r="S9" s="459"/>
      <c r="T9" s="459"/>
      <c r="U9" s="459"/>
    </row>
    <row r="10" spans="2:23" ht="50.45" customHeight="1">
      <c r="S10" s="57"/>
      <c r="T10" s="57"/>
      <c r="U10" s="57"/>
    </row>
    <row r="11" spans="2:23">
      <c r="T11" s="162"/>
    </row>
    <row r="12" spans="2:23">
      <c r="T12" s="162"/>
    </row>
    <row r="13" spans="2:23" ht="15" customHeight="1">
      <c r="T13" s="162"/>
    </row>
    <row r="16" spans="2:23" ht="15" customHeight="1"/>
  </sheetData>
  <mergeCells count="4">
    <mergeCell ref="Q9:U9"/>
    <mergeCell ref="B2:M2"/>
    <mergeCell ref="W2:W3"/>
    <mergeCell ref="Q2:U2"/>
  </mergeCells>
  <hyperlinks>
    <hyperlink ref="W2:W3" location="'Table of Contents'!A1" display="Go To Table Of Contents" xr:uid="{00000000-0004-0000-08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Q2" sqref="Q2:R3"/>
    </sheetView>
  </sheetViews>
  <sheetFormatPr defaultRowHeight="15"/>
  <cols>
    <col min="1" max="1" width="1.85546875" customWidth="1"/>
    <col min="10" max="10" width="1.85546875" customWidth="1"/>
    <col min="11" max="11" width="1.85546875" style="49" customWidth="1"/>
    <col min="12" max="12" width="1.85546875" customWidth="1"/>
    <col min="13" max="13" width="76.42578125" style="19" customWidth="1"/>
    <col min="14" max="15" width="19.28515625" customWidth="1"/>
    <col min="16" max="16" width="4" customWidth="1"/>
    <col min="17" max="18" width="6.7109375" customWidth="1"/>
  </cols>
  <sheetData>
    <row r="1" spans="2:18" ht="12" customHeight="1"/>
    <row r="2" spans="2:18" ht="15.75">
      <c r="B2" s="401"/>
      <c r="C2" s="401"/>
      <c r="D2" s="401"/>
      <c r="E2" s="401"/>
      <c r="F2" s="401"/>
      <c r="G2" s="401"/>
      <c r="H2" s="401"/>
      <c r="I2" s="401"/>
      <c r="M2" s="460" t="s">
        <v>1078</v>
      </c>
      <c r="N2" s="460"/>
      <c r="O2" s="460"/>
      <c r="Q2" s="404" t="s">
        <v>328</v>
      </c>
      <c r="R2" s="404"/>
    </row>
    <row r="3" spans="2:18">
      <c r="M3" s="22"/>
      <c r="N3" s="21"/>
      <c r="O3" s="21"/>
      <c r="Q3" s="404"/>
      <c r="R3" s="404"/>
    </row>
    <row r="4" spans="2:18">
      <c r="M4" s="461" t="s">
        <v>109</v>
      </c>
      <c r="N4" s="461" t="s">
        <v>110</v>
      </c>
      <c r="O4" s="461"/>
    </row>
    <row r="5" spans="2:18" ht="25.5">
      <c r="M5" s="462"/>
      <c r="N5" s="23" t="s">
        <v>111</v>
      </c>
      <c r="O5" s="23" t="s">
        <v>18</v>
      </c>
      <c r="Q5" s="162"/>
      <c r="R5" s="162"/>
    </row>
    <row r="6" spans="2:18">
      <c r="M6" s="77" t="s">
        <v>331</v>
      </c>
      <c r="N6" s="344">
        <v>704</v>
      </c>
      <c r="O6" s="344">
        <v>1071</v>
      </c>
      <c r="Q6" s="162">
        <f>SUM(N6:O6)</f>
        <v>1775</v>
      </c>
      <c r="R6" s="162"/>
    </row>
    <row r="7" spans="2:18">
      <c r="M7" s="77" t="s">
        <v>332</v>
      </c>
      <c r="N7" s="344">
        <v>343</v>
      </c>
      <c r="O7" s="344">
        <v>336</v>
      </c>
      <c r="Q7" s="162">
        <f>SUM(N7:O7)</f>
        <v>679</v>
      </c>
      <c r="R7" s="162"/>
    </row>
    <row r="8" spans="2:18" ht="18" customHeight="1">
      <c r="M8" s="77" t="s">
        <v>334</v>
      </c>
      <c r="N8" s="344">
        <v>22</v>
      </c>
      <c r="O8" s="344">
        <v>41</v>
      </c>
      <c r="Q8" s="162">
        <f>SUM(N8:O8)</f>
        <v>63</v>
      </c>
      <c r="R8" s="162"/>
    </row>
    <row r="9" spans="2:18" ht="15.75" customHeight="1">
      <c r="M9" s="77" t="s">
        <v>333</v>
      </c>
      <c r="N9" s="344">
        <v>3</v>
      </c>
      <c r="O9" s="344">
        <v>27</v>
      </c>
      <c r="Q9" s="162">
        <f>SUM(N9:O9)</f>
        <v>30</v>
      </c>
      <c r="R9" s="162"/>
    </row>
    <row r="10" spans="2:18" ht="15" customHeight="1">
      <c r="M10" s="220" t="s">
        <v>20</v>
      </c>
      <c r="N10" s="336">
        <v>1072</v>
      </c>
      <c r="O10" s="336">
        <v>1475</v>
      </c>
    </row>
    <row r="12" spans="2:18">
      <c r="M12" s="161"/>
      <c r="N12" s="162"/>
      <c r="O12" s="162"/>
    </row>
    <row r="13" spans="2:18">
      <c r="M13" s="189" t="s">
        <v>109</v>
      </c>
      <c r="N13" s="182" t="s">
        <v>20</v>
      </c>
      <c r="O13" s="162"/>
    </row>
    <row r="14" spans="2:18" ht="30">
      <c r="M14" s="190" t="s">
        <v>336</v>
      </c>
      <c r="N14" s="182">
        <f>SUM(N6:O6)</f>
        <v>1775</v>
      </c>
      <c r="O14" s="162"/>
    </row>
    <row r="15" spans="2:18" ht="30">
      <c r="M15" s="190" t="s">
        <v>337</v>
      </c>
      <c r="N15" s="182">
        <f>SUM(N7:O7)</f>
        <v>679</v>
      </c>
      <c r="O15" s="162"/>
    </row>
    <row r="16" spans="2:18" ht="30">
      <c r="M16" s="190" t="s">
        <v>338</v>
      </c>
      <c r="N16" s="182">
        <f>SUM(N8:O8)</f>
        <v>63</v>
      </c>
      <c r="O16" s="162"/>
    </row>
    <row r="17" spans="13:15" ht="30">
      <c r="M17" s="190" t="s">
        <v>339</v>
      </c>
      <c r="N17" s="182">
        <f>SUM(N9:O9)</f>
        <v>30</v>
      </c>
      <c r="O17" s="162"/>
    </row>
    <row r="18" spans="13:15">
      <c r="M18" s="167" t="s">
        <v>20</v>
      </c>
      <c r="N18" s="182">
        <f>SUM(N14:N17)</f>
        <v>2547</v>
      </c>
      <c r="O18" s="162"/>
    </row>
    <row r="19" spans="13:15">
      <c r="M19" s="161"/>
      <c r="N19" s="162"/>
      <c r="O19" s="162"/>
    </row>
    <row r="20" spans="13:15">
      <c r="M20" s="161"/>
      <c r="N20" s="162"/>
      <c r="O20" s="162"/>
    </row>
    <row r="21" spans="13:15">
      <c r="M21" s="161"/>
      <c r="N21" s="162"/>
      <c r="O21" s="162"/>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28"/>
  <sheetViews>
    <sheetView showGridLines="0" workbookViewId="0">
      <selection activeCell="I2" sqref="I2:I3"/>
    </sheetView>
  </sheetViews>
  <sheetFormatPr defaultRowHeight="1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row r="2" spans="2:9">
      <c r="B2" s="455" t="s">
        <v>1077</v>
      </c>
      <c r="C2" s="455"/>
      <c r="D2" s="455"/>
      <c r="E2" s="455"/>
      <c r="F2" s="455"/>
      <c r="G2" s="455"/>
      <c r="I2" s="464" t="s">
        <v>328</v>
      </c>
    </row>
    <row r="3" spans="2:9">
      <c r="B3" s="456" t="s">
        <v>112</v>
      </c>
      <c r="C3" s="456"/>
      <c r="D3" s="456"/>
      <c r="E3" s="456"/>
      <c r="F3" s="456"/>
      <c r="G3" s="456"/>
      <c r="I3" s="464"/>
    </row>
    <row r="4" spans="2:9" ht="38.25">
      <c r="B4" s="23" t="s">
        <v>113</v>
      </c>
      <c r="C4" s="23" t="s">
        <v>114</v>
      </c>
      <c r="D4" s="23" t="s">
        <v>115</v>
      </c>
      <c r="E4" s="23" t="s">
        <v>90</v>
      </c>
      <c r="F4" s="23" t="s">
        <v>130</v>
      </c>
      <c r="G4" s="23" t="s">
        <v>116</v>
      </c>
    </row>
    <row r="5" spans="2:9">
      <c r="B5" s="468" t="s">
        <v>757</v>
      </c>
      <c r="C5" s="468"/>
      <c r="D5" s="468"/>
      <c r="E5" s="468"/>
      <c r="F5" s="468"/>
      <c r="G5" s="468"/>
    </row>
    <row r="6" spans="2:9">
      <c r="B6" s="14">
        <v>52</v>
      </c>
      <c r="C6" s="313">
        <v>88</v>
      </c>
      <c r="D6" s="303">
        <v>10460.39</v>
      </c>
      <c r="E6" s="316">
        <v>630.59</v>
      </c>
      <c r="F6" s="303">
        <v>623.61</v>
      </c>
      <c r="G6" s="303">
        <v>613.66</v>
      </c>
    </row>
    <row r="7" spans="2:9" ht="15" customHeight="1">
      <c r="B7" s="57" t="s">
        <v>117</v>
      </c>
      <c r="C7" s="314" t="s">
        <v>491</v>
      </c>
      <c r="D7" s="311" t="s">
        <v>491</v>
      </c>
      <c r="E7" s="470">
        <v>10668.91</v>
      </c>
      <c r="F7" s="472">
        <v>9187.64</v>
      </c>
      <c r="G7" s="311">
        <v>1053.26</v>
      </c>
    </row>
    <row r="8" spans="2:9">
      <c r="B8" s="57" t="s">
        <v>118</v>
      </c>
      <c r="C8" s="314">
        <v>8764</v>
      </c>
      <c r="D8" s="311">
        <v>197843.14</v>
      </c>
      <c r="E8" s="470"/>
      <c r="F8" s="472"/>
      <c r="G8" s="311">
        <v>7695.38</v>
      </c>
    </row>
    <row r="9" spans="2:9">
      <c r="B9" s="57" t="s">
        <v>119</v>
      </c>
      <c r="C9" s="314">
        <v>8191</v>
      </c>
      <c r="D9" s="311">
        <v>224.87</v>
      </c>
      <c r="E9" s="470"/>
      <c r="F9" s="472"/>
      <c r="G9" s="317">
        <v>13.63</v>
      </c>
    </row>
    <row r="10" spans="2:9">
      <c r="B10" s="57" t="s">
        <v>120</v>
      </c>
      <c r="C10" s="314">
        <v>1745</v>
      </c>
      <c r="D10" s="311">
        <v>71631.47</v>
      </c>
      <c r="E10" s="470"/>
      <c r="F10" s="472"/>
      <c r="G10" s="311">
        <v>227.57</v>
      </c>
    </row>
    <row r="11" spans="2:9">
      <c r="B11" s="57" t="s">
        <v>121</v>
      </c>
      <c r="C11" s="314">
        <v>1333</v>
      </c>
      <c r="D11" s="311">
        <v>11738.31</v>
      </c>
      <c r="E11" s="470"/>
      <c r="F11" s="472"/>
      <c r="G11" s="311">
        <v>35.57</v>
      </c>
    </row>
    <row r="12" spans="2:9">
      <c r="B12" s="57" t="s">
        <v>122</v>
      </c>
      <c r="C12" s="314">
        <v>23077</v>
      </c>
      <c r="D12" s="311">
        <v>15573.96</v>
      </c>
      <c r="E12" s="470"/>
      <c r="F12" s="472"/>
      <c r="G12" s="311">
        <v>137.55000000000001</v>
      </c>
    </row>
    <row r="13" spans="2:9">
      <c r="B13" s="57" t="s">
        <v>123</v>
      </c>
      <c r="C13" s="314">
        <v>5</v>
      </c>
      <c r="D13" s="311">
        <v>7.41</v>
      </c>
      <c r="E13" s="470"/>
      <c r="F13" s="472"/>
      <c r="G13" s="314">
        <v>0</v>
      </c>
    </row>
    <row r="14" spans="2:9">
      <c r="B14" s="57" t="s">
        <v>124</v>
      </c>
      <c r="C14" s="314">
        <v>227</v>
      </c>
      <c r="D14" s="311">
        <v>1491.25</v>
      </c>
      <c r="E14" s="471"/>
      <c r="F14" s="473"/>
      <c r="G14" s="311">
        <v>21.66</v>
      </c>
    </row>
    <row r="15" spans="2:9">
      <c r="B15" s="215" t="s">
        <v>125</v>
      </c>
      <c r="C15" s="315">
        <v>43430</v>
      </c>
      <c r="D15" s="312">
        <v>308970.8</v>
      </c>
      <c r="E15" s="312">
        <v>11285.04</v>
      </c>
      <c r="F15" s="312" t="s">
        <v>758</v>
      </c>
      <c r="G15" s="312">
        <v>9798.2800000000007</v>
      </c>
    </row>
    <row r="16" spans="2:9">
      <c r="B16" s="469" t="s">
        <v>759</v>
      </c>
      <c r="C16" s="469"/>
      <c r="D16" s="469"/>
      <c r="E16" s="469"/>
      <c r="F16" s="469"/>
      <c r="G16" s="469"/>
    </row>
    <row r="17" spans="2:7">
      <c r="B17" s="140" t="s">
        <v>117</v>
      </c>
      <c r="C17" s="313" t="s">
        <v>14</v>
      </c>
      <c r="D17" s="303" t="s">
        <v>14</v>
      </c>
      <c r="E17" s="474" t="s">
        <v>760</v>
      </c>
      <c r="F17" s="465" t="s">
        <v>126</v>
      </c>
      <c r="G17" s="465" t="s">
        <v>126</v>
      </c>
    </row>
    <row r="18" spans="2:7">
      <c r="B18" s="55" t="s">
        <v>118</v>
      </c>
      <c r="C18" s="318">
        <v>41905</v>
      </c>
      <c r="D18" s="235">
        <v>692533.13</v>
      </c>
      <c r="E18" s="475"/>
      <c r="F18" s="466"/>
      <c r="G18" s="466"/>
    </row>
    <row r="19" spans="2:7">
      <c r="B19" s="55" t="s">
        <v>119</v>
      </c>
      <c r="C19" s="318">
        <v>32455</v>
      </c>
      <c r="D19" s="235">
        <v>1434.05</v>
      </c>
      <c r="E19" s="475"/>
      <c r="F19" s="466"/>
      <c r="G19" s="466"/>
    </row>
    <row r="20" spans="2:7">
      <c r="B20" s="55" t="s">
        <v>120</v>
      </c>
      <c r="C20" s="318">
        <v>12031</v>
      </c>
      <c r="D20" s="235">
        <v>131795.34</v>
      </c>
      <c r="E20" s="475"/>
      <c r="F20" s="466"/>
      <c r="G20" s="466"/>
    </row>
    <row r="21" spans="2:7">
      <c r="B21" s="55" t="s">
        <v>121</v>
      </c>
      <c r="C21" s="318">
        <v>2858</v>
      </c>
      <c r="D21" s="235">
        <v>37117.480000000003</v>
      </c>
      <c r="E21" s="475"/>
      <c r="F21" s="466"/>
      <c r="G21" s="466"/>
    </row>
    <row r="22" spans="2:7">
      <c r="B22" s="55" t="s">
        <v>122</v>
      </c>
      <c r="C22" s="318">
        <v>1969604</v>
      </c>
      <c r="D22" s="235">
        <v>90787.97</v>
      </c>
      <c r="E22" s="475"/>
      <c r="F22" s="466"/>
      <c r="G22" s="466"/>
    </row>
    <row r="23" spans="2:7">
      <c r="B23" s="55" t="s">
        <v>123</v>
      </c>
      <c r="C23" s="318">
        <v>71</v>
      </c>
      <c r="D23" s="235">
        <v>594.82000000000005</v>
      </c>
      <c r="E23" s="475"/>
      <c r="F23" s="466"/>
      <c r="G23" s="466"/>
    </row>
    <row r="24" spans="2:7">
      <c r="B24" s="55" t="s">
        <v>124</v>
      </c>
      <c r="C24" s="318">
        <v>105584</v>
      </c>
      <c r="D24" s="235">
        <v>2725.34</v>
      </c>
      <c r="E24" s="475"/>
      <c r="F24" s="466"/>
      <c r="G24" s="466"/>
    </row>
    <row r="25" spans="2:7">
      <c r="B25" s="191" t="s">
        <v>127</v>
      </c>
      <c r="C25" s="319">
        <v>2164508</v>
      </c>
      <c r="D25" s="234">
        <v>956988.13</v>
      </c>
      <c r="E25" s="476"/>
      <c r="F25" s="466"/>
      <c r="G25" s="466"/>
    </row>
    <row r="26" spans="2:7">
      <c r="B26" s="215" t="s">
        <v>128</v>
      </c>
      <c r="C26" s="315">
        <v>2207938</v>
      </c>
      <c r="D26" s="312">
        <v>1265958.53</v>
      </c>
      <c r="E26" s="312">
        <v>62327.8</v>
      </c>
      <c r="F26" s="467"/>
      <c r="G26" s="467"/>
    </row>
    <row r="27" spans="2:7" ht="82.5" customHeight="1">
      <c r="B27" s="463" t="s">
        <v>761</v>
      </c>
      <c r="C27" s="463"/>
      <c r="D27" s="463"/>
      <c r="E27" s="463"/>
      <c r="F27" s="463"/>
      <c r="G27" s="463"/>
    </row>
    <row r="28" spans="2:7">
      <c r="B28" s="141"/>
      <c r="C28" s="141"/>
      <c r="D28" s="141"/>
      <c r="E28" s="141"/>
      <c r="F28" s="141"/>
      <c r="G28" s="141"/>
    </row>
  </sheetData>
  <mergeCells count="11">
    <mergeCell ref="B27:G27"/>
    <mergeCell ref="I2:I3"/>
    <mergeCell ref="F17:F26"/>
    <mergeCell ref="G17:G26"/>
    <mergeCell ref="B2:G2"/>
    <mergeCell ref="B3:G3"/>
    <mergeCell ref="B5:G5"/>
    <mergeCell ref="B16:G16"/>
    <mergeCell ref="E7:E14"/>
    <mergeCell ref="F7:F14"/>
    <mergeCell ref="E17:E25"/>
  </mergeCells>
  <hyperlinks>
    <hyperlink ref="I2:I3" location="'Table of Contents'!A1" display="Go To Table Of Contents" xr:uid="{00000000-0004-0000-0D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O2" sqref="O2:P3"/>
    </sheetView>
  </sheetViews>
  <sheetFormatPr defaultRowHeight="15"/>
  <cols>
    <col min="1" max="1" width="1.85546875" customWidth="1"/>
    <col min="2" max="2" width="9.140625" customWidth="1"/>
    <col min="6" max="8" width="9.140625" customWidth="1"/>
    <col min="9" max="9" width="2.85546875" customWidth="1"/>
    <col min="10" max="10" width="1.85546875" style="49" customWidth="1"/>
    <col min="11" max="11" width="1.85546875" customWidth="1"/>
    <col min="12" max="12" width="36.140625" style="19" customWidth="1"/>
    <col min="13" max="13" width="28.28515625" customWidth="1"/>
    <col min="14" max="14" width="7.42578125" customWidth="1"/>
    <col min="15" max="16" width="6" customWidth="1"/>
  </cols>
  <sheetData>
    <row r="1" spans="2:17" ht="12" customHeight="1"/>
    <row r="2" spans="2:17">
      <c r="B2" s="478"/>
      <c r="C2" s="478"/>
      <c r="D2" s="478"/>
      <c r="E2" s="478"/>
      <c r="F2" s="478"/>
      <c r="G2" s="478"/>
      <c r="H2" s="478"/>
      <c r="L2" s="477" t="s">
        <v>1076</v>
      </c>
      <c r="M2" s="477"/>
      <c r="O2" s="464" t="s">
        <v>328</v>
      </c>
      <c r="P2" s="464"/>
    </row>
    <row r="3" spans="2:17">
      <c r="L3" s="9"/>
      <c r="M3" s="9"/>
      <c r="O3" s="464"/>
      <c r="P3" s="464"/>
    </row>
    <row r="4" spans="2:17">
      <c r="L4" s="16" t="s">
        <v>49</v>
      </c>
      <c r="M4" s="11" t="s">
        <v>16</v>
      </c>
    </row>
    <row r="5" spans="2:17">
      <c r="L5" s="18" t="s">
        <v>4</v>
      </c>
      <c r="M5" s="245">
        <v>7813</v>
      </c>
    </row>
    <row r="6" spans="2:17">
      <c r="L6" s="54" t="s">
        <v>59</v>
      </c>
      <c r="M6" s="245">
        <v>1192</v>
      </c>
      <c r="O6" s="1"/>
    </row>
    <row r="7" spans="2:17">
      <c r="L7" s="18" t="s">
        <v>60</v>
      </c>
      <c r="M7" s="245">
        <v>1096</v>
      </c>
    </row>
    <row r="8" spans="2:17">
      <c r="L8" s="54" t="s">
        <v>61</v>
      </c>
      <c r="M8" s="245">
        <v>1005</v>
      </c>
    </row>
    <row r="9" spans="2:17">
      <c r="L9" s="18" t="s">
        <v>62</v>
      </c>
      <c r="M9" s="245">
        <v>2547</v>
      </c>
    </row>
    <row r="10" spans="2:17">
      <c r="L10" s="184" t="s">
        <v>63</v>
      </c>
      <c r="M10" s="246">
        <v>1973</v>
      </c>
    </row>
    <row r="11" spans="2:17">
      <c r="L11" s="18" t="s">
        <v>64</v>
      </c>
      <c r="M11" s="83">
        <v>1335</v>
      </c>
    </row>
    <row r="12" spans="2:17">
      <c r="L12" s="54" t="s">
        <v>65</v>
      </c>
      <c r="M12" s="83">
        <v>209</v>
      </c>
    </row>
    <row r="13" spans="2:17">
      <c r="L13" s="18" t="s">
        <v>66</v>
      </c>
      <c r="M13" s="83">
        <v>214</v>
      </c>
    </row>
    <row r="14" spans="2:17">
      <c r="L14" s="54" t="s">
        <v>67</v>
      </c>
      <c r="M14" s="83">
        <v>215</v>
      </c>
    </row>
    <row r="16" spans="2:17">
      <c r="L16" s="161"/>
      <c r="M16" s="162"/>
      <c r="N16" s="162"/>
      <c r="O16" s="162"/>
      <c r="P16" s="162"/>
      <c r="Q16" s="162"/>
    </row>
    <row r="17" spans="12:17">
      <c r="L17" s="178" t="s">
        <v>63</v>
      </c>
      <c r="M17" s="165" t="s">
        <v>297</v>
      </c>
      <c r="N17" s="179" t="s">
        <v>298</v>
      </c>
      <c r="O17" s="162"/>
      <c r="P17" s="162"/>
      <c r="Q17" s="162"/>
    </row>
    <row r="18" spans="12:17">
      <c r="L18" s="180" t="s">
        <v>64</v>
      </c>
      <c r="M18" s="168">
        <f>M11</f>
        <v>1335</v>
      </c>
      <c r="N18" s="181">
        <f>M18/M22</f>
        <v>0.67663456664977195</v>
      </c>
      <c r="O18" s="162"/>
      <c r="P18" s="162"/>
      <c r="Q18" s="162"/>
    </row>
    <row r="19" spans="12:17">
      <c r="L19" s="180" t="s">
        <v>65</v>
      </c>
      <c r="M19" s="168">
        <f>M12</f>
        <v>209</v>
      </c>
      <c r="N19" s="181">
        <f>M19/M22</f>
        <v>0.10593005575266093</v>
      </c>
      <c r="O19" s="162"/>
      <c r="P19" s="162"/>
      <c r="Q19" s="162"/>
    </row>
    <row r="20" spans="12:17">
      <c r="L20" s="180" t="s">
        <v>66</v>
      </c>
      <c r="M20" s="168">
        <f>M13</f>
        <v>214</v>
      </c>
      <c r="N20" s="181">
        <f>M20/M22</f>
        <v>0.10846426761277243</v>
      </c>
      <c r="O20" s="162"/>
      <c r="P20" s="162"/>
      <c r="Q20" s="162"/>
    </row>
    <row r="21" spans="12:17">
      <c r="L21" s="180" t="s">
        <v>67</v>
      </c>
      <c r="M21" s="168">
        <f>M14</f>
        <v>215</v>
      </c>
      <c r="N21" s="181">
        <f>M21/M22</f>
        <v>0.10897110998479473</v>
      </c>
      <c r="O21" s="162"/>
      <c r="P21" s="162"/>
      <c r="Q21" s="162"/>
    </row>
    <row r="22" spans="12:17">
      <c r="L22" s="182" t="s">
        <v>20</v>
      </c>
      <c r="M22" s="182">
        <f>SUM(M18:M21)</f>
        <v>1973</v>
      </c>
      <c r="N22" s="183">
        <f>M22/M22%</f>
        <v>100</v>
      </c>
      <c r="O22" s="162"/>
      <c r="P22" s="162"/>
      <c r="Q22" s="162"/>
    </row>
    <row r="23" spans="12:17">
      <c r="L23" s="161"/>
      <c r="M23" s="162"/>
      <c r="N23" s="162"/>
      <c r="O23" s="162"/>
      <c r="P23" s="162"/>
      <c r="Q23" s="162"/>
    </row>
    <row r="24" spans="12:17">
      <c r="L24" s="161"/>
      <c r="M24" s="162"/>
      <c r="N24" s="162"/>
      <c r="O24" s="162"/>
      <c r="P24" s="162"/>
      <c r="Q24" s="162"/>
    </row>
    <row r="25" spans="12:17">
      <c r="L25" s="161"/>
      <c r="M25" s="162"/>
      <c r="N25" s="162"/>
      <c r="O25" s="162"/>
      <c r="P25" s="162"/>
      <c r="Q25" s="162"/>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election activeCell="I2" sqref="I2:J3"/>
    </sheetView>
  </sheetViews>
  <sheetFormatPr defaultRowHeight="15"/>
  <cols>
    <col min="1" max="1" width="1.85546875" style="49" customWidth="1"/>
    <col min="2" max="2" width="1.85546875" customWidth="1"/>
    <col min="3" max="4" width="35.140625" style="19" customWidth="1"/>
    <col min="5" max="5" width="13.140625" style="19" customWidth="1"/>
    <col min="6" max="6" width="9.140625" style="19"/>
    <col min="7" max="7" width="13.42578125" style="19" customWidth="1"/>
    <col min="8" max="8" width="3.7109375" customWidth="1"/>
    <col min="9" max="10" width="7.140625" customWidth="1"/>
  </cols>
  <sheetData>
    <row r="1" spans="3:10" ht="12" customHeight="1"/>
    <row r="2" spans="3:10" ht="15.75" customHeight="1">
      <c r="C2" s="447" t="s">
        <v>1075</v>
      </c>
      <c r="D2" s="447"/>
      <c r="E2" s="447"/>
      <c r="F2" s="447"/>
      <c r="G2" s="447"/>
      <c r="I2" s="404" t="s">
        <v>328</v>
      </c>
      <c r="J2" s="404"/>
    </row>
    <row r="3" spans="3:10">
      <c r="C3" s="456" t="s">
        <v>434</v>
      </c>
      <c r="D3" s="456"/>
      <c r="E3" s="456"/>
      <c r="F3" s="456"/>
      <c r="G3" s="456"/>
      <c r="I3" s="404"/>
      <c r="J3" s="404"/>
    </row>
    <row r="4" spans="3:10" ht="50.25" customHeight="1">
      <c r="C4" s="481" t="s">
        <v>433</v>
      </c>
      <c r="D4" s="482"/>
      <c r="E4" s="23" t="s">
        <v>492</v>
      </c>
      <c r="F4" s="23" t="s">
        <v>597</v>
      </c>
      <c r="G4" s="23" t="s">
        <v>598</v>
      </c>
    </row>
    <row r="5" spans="3:10">
      <c r="C5" s="479" t="s">
        <v>432</v>
      </c>
      <c r="D5" s="142" t="s">
        <v>428</v>
      </c>
      <c r="E5" s="143">
        <v>150</v>
      </c>
      <c r="F5" s="143">
        <v>3</v>
      </c>
      <c r="G5" s="143">
        <v>153</v>
      </c>
    </row>
    <row r="6" spans="3:10">
      <c r="C6" s="480"/>
      <c r="D6" s="12" t="s">
        <v>406</v>
      </c>
      <c r="E6" s="88">
        <v>9.16</v>
      </c>
      <c r="F6" s="88">
        <v>0.06</v>
      </c>
      <c r="G6" s="228">
        <v>9.2200000000000006</v>
      </c>
    </row>
    <row r="7" spans="3:10">
      <c r="C7" s="480"/>
      <c r="D7" s="12" t="s">
        <v>90</v>
      </c>
      <c r="E7" s="88">
        <v>1.81</v>
      </c>
      <c r="F7" s="88">
        <v>0.02</v>
      </c>
      <c r="G7" s="88">
        <v>1.83</v>
      </c>
    </row>
    <row r="8" spans="3:10">
      <c r="C8" s="480"/>
      <c r="D8" s="12" t="s">
        <v>429</v>
      </c>
      <c r="E8" s="88">
        <v>3.03</v>
      </c>
      <c r="F8" s="88">
        <v>0.02</v>
      </c>
      <c r="G8" s="88">
        <v>3.05</v>
      </c>
    </row>
    <row r="9" spans="3:10" ht="14.25" customHeight="1">
      <c r="C9" s="480"/>
      <c r="D9" s="24" t="s">
        <v>430</v>
      </c>
      <c r="E9" s="137">
        <v>33.119999999999997</v>
      </c>
      <c r="F9" s="137">
        <v>33.01</v>
      </c>
      <c r="G9" s="137">
        <v>33.119999999999997</v>
      </c>
    </row>
    <row r="10" spans="3:10">
      <c r="C10" s="480"/>
      <c r="D10" s="12" t="s">
        <v>431</v>
      </c>
      <c r="E10" s="88">
        <v>167.49</v>
      </c>
      <c r="F10" s="88">
        <v>128.08000000000001</v>
      </c>
      <c r="G10" s="88">
        <v>167.13</v>
      </c>
    </row>
    <row r="11" spans="3:10">
      <c r="C11" s="12"/>
      <c r="D11" s="12"/>
    </row>
    <row r="12" spans="3:10">
      <c r="C12" s="12"/>
      <c r="D12" s="12"/>
    </row>
    <row r="13" spans="3:10">
      <c r="C13" s="161"/>
      <c r="D13" s="161"/>
      <c r="E13" s="161"/>
      <c r="F13" s="161"/>
    </row>
    <row r="14" spans="3:10">
      <c r="C14" s="161"/>
      <c r="D14" s="161"/>
      <c r="E14" s="161"/>
      <c r="F14" s="161"/>
    </row>
    <row r="15" spans="3:10" ht="63.75">
      <c r="C15" s="189" t="s">
        <v>85</v>
      </c>
      <c r="D15" s="189"/>
      <c r="E15" s="189" t="s">
        <v>129</v>
      </c>
      <c r="F15" s="161"/>
    </row>
    <row r="16" spans="3:10">
      <c r="C16" s="193" t="s">
        <v>304</v>
      </c>
      <c r="D16" s="193"/>
      <c r="E16" s="194">
        <v>3.8744000000000001</v>
      </c>
      <c r="F16" s="161"/>
    </row>
    <row r="17" spans="3:6">
      <c r="C17" s="193" t="s">
        <v>302</v>
      </c>
      <c r="D17" s="193"/>
      <c r="E17" s="194">
        <v>2.6664999999999996</v>
      </c>
      <c r="F17" s="161"/>
    </row>
    <row r="18" spans="3:6">
      <c r="C18" s="193" t="s">
        <v>300</v>
      </c>
      <c r="D18" s="193"/>
      <c r="E18" s="194">
        <v>2.5287999999999999</v>
      </c>
      <c r="F18" s="161"/>
    </row>
    <row r="19" spans="3:6">
      <c r="C19" s="193" t="s">
        <v>305</v>
      </c>
      <c r="D19" s="193"/>
      <c r="E19" s="194">
        <v>2.0912000000000002</v>
      </c>
      <c r="F19" s="161"/>
    </row>
    <row r="20" spans="3:6">
      <c r="C20" s="193" t="s">
        <v>299</v>
      </c>
      <c r="D20" s="193"/>
      <c r="E20" s="194">
        <v>1.8345</v>
      </c>
      <c r="F20" s="161"/>
    </row>
    <row r="21" spans="3:6">
      <c r="C21" s="193" t="s">
        <v>306</v>
      </c>
      <c r="D21" s="193"/>
      <c r="E21" s="194">
        <v>1.6965000000000001</v>
      </c>
      <c r="F21" s="161"/>
    </row>
    <row r="22" spans="3:6">
      <c r="C22" s="193" t="s">
        <v>301</v>
      </c>
      <c r="D22" s="193"/>
      <c r="E22" s="194">
        <v>1.2335</v>
      </c>
      <c r="F22" s="161"/>
    </row>
    <row r="23" spans="3:6">
      <c r="C23" s="193" t="s">
        <v>303</v>
      </c>
      <c r="D23" s="193"/>
      <c r="E23" s="194">
        <v>1.1538999999999999</v>
      </c>
      <c r="F23" s="161"/>
    </row>
    <row r="24" spans="3:6">
      <c r="C24" s="161"/>
      <c r="D24" s="161"/>
      <c r="E24" s="161"/>
      <c r="F24" s="161"/>
    </row>
    <row r="25" spans="3:6">
      <c r="C25" s="161"/>
      <c r="D25" s="161"/>
      <c r="E25" s="161"/>
      <c r="F25" s="161"/>
    </row>
  </sheetData>
  <sortState xmlns:xlrd2="http://schemas.microsoft.com/office/spreadsheetml/2017/richdata2" ref="C16:E23">
    <sortCondition descending="1" ref="E16:E23"/>
  </sortState>
  <mergeCells count="5">
    <mergeCell ref="I2:J3"/>
    <mergeCell ref="C5:C10"/>
    <mergeCell ref="C4:D4"/>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J2" sqref="J2:J3"/>
    </sheetView>
  </sheetViews>
  <sheetFormatPr defaultRowHeight="1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row r="2" spans="2:10" ht="15.75">
      <c r="B2" s="402" t="s">
        <v>1074</v>
      </c>
      <c r="C2" s="402"/>
      <c r="D2" s="402"/>
      <c r="E2" s="402"/>
      <c r="F2" s="402"/>
      <c r="G2" s="402"/>
      <c r="H2" s="402"/>
      <c r="J2" s="485" t="s">
        <v>328</v>
      </c>
    </row>
    <row r="3" spans="2:10" ht="15" customHeight="1">
      <c r="F3" s="100"/>
      <c r="G3" s="487" t="s">
        <v>83</v>
      </c>
      <c r="H3" s="487"/>
      <c r="J3" s="485"/>
    </row>
    <row r="4" spans="2:10" ht="23.25" customHeight="1">
      <c r="B4" s="462" t="s">
        <v>362</v>
      </c>
      <c r="C4" s="488" t="s">
        <v>363</v>
      </c>
      <c r="D4" s="490" t="s">
        <v>364</v>
      </c>
      <c r="E4" s="491"/>
      <c r="F4" s="483" t="s">
        <v>365</v>
      </c>
      <c r="G4" s="483"/>
      <c r="H4" s="484"/>
    </row>
    <row r="5" spans="2:10" ht="42.75" customHeight="1">
      <c r="B5" s="494"/>
      <c r="C5" s="489"/>
      <c r="D5" s="269" t="s">
        <v>366</v>
      </c>
      <c r="E5" s="269" t="s">
        <v>367</v>
      </c>
      <c r="F5" s="269" t="s">
        <v>366</v>
      </c>
      <c r="G5" s="269" t="s">
        <v>367</v>
      </c>
      <c r="H5" s="269" t="s">
        <v>764</v>
      </c>
    </row>
    <row r="6" spans="2:10">
      <c r="B6" s="247">
        <v>1</v>
      </c>
      <c r="C6" s="247" t="s">
        <v>368</v>
      </c>
      <c r="D6" s="113">
        <v>198</v>
      </c>
      <c r="E6" s="113">
        <v>29856.67</v>
      </c>
      <c r="F6" s="113">
        <v>69</v>
      </c>
      <c r="G6" s="113">
        <v>1356.27</v>
      </c>
      <c r="H6" s="113">
        <v>38.270000000000003</v>
      </c>
      <c r="I6" s="248"/>
    </row>
    <row r="7" spans="2:10" ht="14.45" customHeight="1">
      <c r="B7" s="247">
        <v>2</v>
      </c>
      <c r="C7" s="247" t="s">
        <v>369</v>
      </c>
      <c r="D7" s="113">
        <v>37</v>
      </c>
      <c r="E7" s="113">
        <v>1816.62</v>
      </c>
      <c r="F7" s="113">
        <v>5</v>
      </c>
      <c r="G7" s="113">
        <v>362.42</v>
      </c>
      <c r="H7" s="113">
        <v>5.77</v>
      </c>
      <c r="I7" s="248"/>
    </row>
    <row r="8" spans="2:10">
      <c r="B8" s="247">
        <v>3</v>
      </c>
      <c r="C8" s="247" t="s">
        <v>370</v>
      </c>
      <c r="D8" s="113">
        <v>329</v>
      </c>
      <c r="E8" s="267">
        <v>111196.69</v>
      </c>
      <c r="F8" s="113">
        <v>61</v>
      </c>
      <c r="G8" s="113">
        <v>3050.57</v>
      </c>
      <c r="H8" s="113">
        <v>1087.46</v>
      </c>
      <c r="I8" s="248"/>
    </row>
    <row r="9" spans="2:10">
      <c r="B9" s="247">
        <v>4</v>
      </c>
      <c r="C9" s="247" t="s">
        <v>371</v>
      </c>
      <c r="D9" s="113">
        <v>4</v>
      </c>
      <c r="E9" s="113">
        <v>75.650000000000006</v>
      </c>
      <c r="F9" s="113">
        <v>1</v>
      </c>
      <c r="G9" s="113">
        <v>0.09</v>
      </c>
      <c r="H9" s="113" t="s">
        <v>372</v>
      </c>
      <c r="I9" s="248"/>
    </row>
    <row r="10" spans="2:10">
      <c r="B10" s="247">
        <v>5</v>
      </c>
      <c r="C10" s="247" t="s">
        <v>373</v>
      </c>
      <c r="D10" s="113">
        <v>677</v>
      </c>
      <c r="E10" s="113">
        <v>228218.18</v>
      </c>
      <c r="F10" s="113">
        <v>177</v>
      </c>
      <c r="G10" s="113">
        <v>50452.56</v>
      </c>
      <c r="H10" s="113" t="s">
        <v>762</v>
      </c>
      <c r="I10" s="248"/>
    </row>
    <row r="11" spans="2:10">
      <c r="B11" s="492" t="s">
        <v>20</v>
      </c>
      <c r="C11" s="493"/>
      <c r="D11" s="101">
        <v>1245</v>
      </c>
      <c r="E11" s="309">
        <v>371163.81</v>
      </c>
      <c r="F11" s="101">
        <v>313</v>
      </c>
      <c r="G11" s="102">
        <v>55221.91</v>
      </c>
      <c r="H11" s="101" t="s">
        <v>763</v>
      </c>
      <c r="I11" s="248"/>
    </row>
    <row r="12" spans="2:10" ht="36.75" customHeight="1">
      <c r="B12" s="486" t="s">
        <v>435</v>
      </c>
      <c r="C12" s="486"/>
      <c r="D12" s="486"/>
      <c r="E12" s="486"/>
      <c r="F12" s="486"/>
      <c r="G12" s="486"/>
      <c r="H12" s="486"/>
      <c r="I12" s="248"/>
    </row>
    <row r="13" spans="2:10">
      <c r="B13" s="448"/>
      <c r="C13" s="448"/>
      <c r="D13" s="448"/>
      <c r="E13" s="448"/>
      <c r="F13" s="448"/>
      <c r="G13" s="448"/>
      <c r="H13" s="448"/>
    </row>
    <row r="14" spans="2:10" ht="31.5" customHeight="1">
      <c r="B14" s="454"/>
      <c r="C14" s="454"/>
      <c r="D14" s="454"/>
      <c r="E14" s="454"/>
      <c r="F14" s="454"/>
      <c r="G14" s="454"/>
      <c r="H14" s="454"/>
    </row>
    <row r="15" spans="2:10" ht="25.5" customHeight="1">
      <c r="B15" s="454"/>
      <c r="C15" s="454"/>
      <c r="D15" s="454"/>
      <c r="E15" s="454"/>
      <c r="F15" s="454"/>
      <c r="G15" s="454"/>
      <c r="H15" s="454"/>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5864-939F-4C2B-B256-D032D2CB1A53}">
  <dimension ref="B1:K9"/>
  <sheetViews>
    <sheetView showGridLines="0" workbookViewId="0">
      <selection activeCell="J2" sqref="J2:K3"/>
    </sheetView>
  </sheetViews>
  <sheetFormatPr defaultRowHeight="15"/>
  <cols>
    <col min="1" max="1" width="1.85546875" customWidth="1"/>
    <col min="2" max="2" width="8.7109375" customWidth="1"/>
    <col min="3" max="3" width="35.7109375" style="19" customWidth="1"/>
    <col min="4" max="4" width="10.28515625" customWidth="1"/>
    <col min="5" max="5" width="10.85546875" customWidth="1"/>
    <col min="6" max="7" width="14.42578125" customWidth="1"/>
    <col min="8" max="8" width="16.28515625" customWidth="1"/>
    <col min="9" max="9" width="3.7109375" customWidth="1"/>
    <col min="10" max="11" width="6.7109375" customWidth="1"/>
  </cols>
  <sheetData>
    <row r="1" spans="2:11" ht="12" customHeight="1"/>
    <row r="2" spans="2:11" ht="15" customHeight="1">
      <c r="B2" s="330" t="s">
        <v>1073</v>
      </c>
      <c r="C2" s="330"/>
      <c r="D2" s="330"/>
      <c r="E2" s="330"/>
      <c r="F2" s="330"/>
      <c r="G2" s="330"/>
      <c r="H2" s="330"/>
      <c r="J2" s="452" t="s">
        <v>328</v>
      </c>
      <c r="K2" s="452"/>
    </row>
    <row r="3" spans="2:11">
      <c r="C3" s="453"/>
      <c r="D3" s="453"/>
      <c r="E3" s="453"/>
      <c r="F3" s="453"/>
      <c r="G3" s="331"/>
      <c r="H3" s="331"/>
      <c r="J3" s="452"/>
      <c r="K3" s="452"/>
    </row>
    <row r="4" spans="2:11" ht="25.5" customHeight="1">
      <c r="B4" s="495" t="s">
        <v>463</v>
      </c>
      <c r="C4" s="488" t="s">
        <v>459</v>
      </c>
      <c r="D4" s="497"/>
      <c r="E4" s="497"/>
      <c r="F4" s="497"/>
      <c r="G4" s="495"/>
      <c r="H4" s="498" t="s">
        <v>454</v>
      </c>
      <c r="J4" s="328"/>
      <c r="K4" s="328"/>
    </row>
    <row r="5" spans="2:11" ht="42.75" customHeight="1">
      <c r="B5" s="496"/>
      <c r="C5" s="15" t="s">
        <v>458</v>
      </c>
      <c r="D5" s="15" t="s">
        <v>455</v>
      </c>
      <c r="E5" s="15" t="s">
        <v>456</v>
      </c>
      <c r="F5" s="15" t="s">
        <v>464</v>
      </c>
      <c r="G5" s="15" t="s">
        <v>457</v>
      </c>
      <c r="H5" s="498"/>
    </row>
    <row r="6" spans="2:11" ht="38.25">
      <c r="B6" s="333">
        <v>1</v>
      </c>
      <c r="C6" s="150" t="s">
        <v>460</v>
      </c>
      <c r="D6" s="97">
        <v>87247.679999999993</v>
      </c>
      <c r="E6" s="97">
        <v>37167</v>
      </c>
      <c r="F6" s="334">
        <v>0.42599999999999999</v>
      </c>
      <c r="G6" s="334">
        <v>1.3842000000000001</v>
      </c>
      <c r="H6" s="335" t="s">
        <v>461</v>
      </c>
    </row>
    <row r="7" spans="2:11" ht="38.25" customHeight="1">
      <c r="B7" s="333">
        <v>2</v>
      </c>
      <c r="C7" s="150" t="s">
        <v>438</v>
      </c>
      <c r="D7" s="499">
        <v>33050.43</v>
      </c>
      <c r="E7" s="499">
        <v>13784.76</v>
      </c>
      <c r="F7" s="500">
        <v>0.42120000000000002</v>
      </c>
      <c r="G7" s="500">
        <v>2.8073999999999999</v>
      </c>
      <c r="H7" s="501" t="s">
        <v>462</v>
      </c>
    </row>
    <row r="8" spans="2:11" ht="23.25" customHeight="1">
      <c r="B8" s="333">
        <v>3</v>
      </c>
      <c r="C8" s="150" t="s">
        <v>439</v>
      </c>
      <c r="D8" s="499"/>
      <c r="E8" s="499"/>
      <c r="F8" s="500"/>
      <c r="G8" s="500"/>
      <c r="H8" s="501"/>
    </row>
    <row r="9" spans="2:11" ht="38.25">
      <c r="B9" s="333">
        <v>4</v>
      </c>
      <c r="C9" s="150" t="s">
        <v>488</v>
      </c>
      <c r="D9" s="97">
        <v>26088.97</v>
      </c>
      <c r="E9" s="97">
        <v>9661</v>
      </c>
      <c r="F9" s="338">
        <v>0.37030000000000002</v>
      </c>
      <c r="G9" s="338">
        <v>0.73419999999999996</v>
      </c>
      <c r="H9" s="335" t="s">
        <v>493</v>
      </c>
    </row>
  </sheetData>
  <mergeCells count="10">
    <mergeCell ref="D7:D8"/>
    <mergeCell ref="E7:E8"/>
    <mergeCell ref="F7:F8"/>
    <mergeCell ref="G7:G8"/>
    <mergeCell ref="H7:H8"/>
    <mergeCell ref="J2:K3"/>
    <mergeCell ref="C3:F3"/>
    <mergeCell ref="B4:B5"/>
    <mergeCell ref="C4:G4"/>
    <mergeCell ref="H4:H5"/>
  </mergeCells>
  <hyperlinks>
    <hyperlink ref="J2:K3" location="'Table of Contents'!A1" display="Go To Table Of Contents" xr:uid="{6655AEDE-D0B1-422D-80F0-248056C30AC7}"/>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Z141"/>
  <sheetViews>
    <sheetView showGridLines="0" topLeftCell="A14" zoomScale="112" zoomScaleNormal="112" workbookViewId="0">
      <selection activeCell="D30" sqref="D30:K30"/>
    </sheetView>
  </sheetViews>
  <sheetFormatPr defaultColWidth="10.28515625" defaultRowHeight="15"/>
  <cols>
    <col min="1" max="1" width="2.28515625" style="1" customWidth="1"/>
    <col min="2" max="2" width="3.7109375" style="1" customWidth="1"/>
    <col min="3" max="3" width="15.140625" style="50" customWidth="1"/>
    <col min="4" max="8" width="10.28515625" style="1"/>
    <col min="9" max="9" width="11.42578125" style="1" customWidth="1"/>
    <col min="10" max="10" width="10.28515625" style="1"/>
    <col min="11" max="11" width="6.5703125" style="1" customWidth="1"/>
    <col min="12" max="12" width="15.140625" style="108" customWidth="1"/>
    <col min="13" max="13" width="4.5703125" style="1" customWidth="1"/>
    <col min="14" max="16384" width="10.28515625" style="1"/>
  </cols>
  <sheetData>
    <row r="1" spans="2:13" ht="15.75" thickBot="1">
      <c r="C1" s="1"/>
      <c r="L1" s="106"/>
    </row>
    <row r="2" spans="2:13" ht="20.25">
      <c r="B2" s="58"/>
      <c r="C2" s="74"/>
      <c r="D2" s="60"/>
      <c r="E2" s="60"/>
      <c r="F2" s="60"/>
      <c r="G2" s="60"/>
      <c r="H2" s="60"/>
      <c r="I2" s="60"/>
      <c r="J2" s="59"/>
      <c r="K2" s="59"/>
      <c r="L2" s="107"/>
      <c r="M2" s="61"/>
    </row>
    <row r="3" spans="2:13" ht="20.25">
      <c r="B3" s="62"/>
      <c r="C3" s="392"/>
      <c r="D3" s="392"/>
      <c r="E3" s="392"/>
      <c r="F3" s="392"/>
      <c r="G3" s="392"/>
      <c r="H3" s="392"/>
      <c r="I3" s="392"/>
      <c r="J3" s="392"/>
      <c r="K3" s="392"/>
      <c r="L3" s="392"/>
      <c r="M3" s="63"/>
    </row>
    <row r="4" spans="2:13" ht="18.75">
      <c r="B4" s="62"/>
      <c r="C4" s="393"/>
      <c r="D4" s="393"/>
      <c r="E4" s="393"/>
      <c r="F4" s="393"/>
      <c r="G4" s="393"/>
      <c r="H4" s="393"/>
      <c r="I4" s="393"/>
      <c r="J4" s="393"/>
      <c r="K4" s="393"/>
      <c r="L4" s="393"/>
      <c r="M4" s="63"/>
    </row>
    <row r="5" spans="2:13" ht="15.75">
      <c r="B5" s="62"/>
      <c r="C5" s="394"/>
      <c r="D5" s="394"/>
      <c r="E5" s="394"/>
      <c r="F5" s="394"/>
      <c r="G5" s="394"/>
      <c r="H5" s="394"/>
      <c r="I5" s="394"/>
      <c r="J5" s="394"/>
      <c r="K5" s="394"/>
      <c r="L5" s="394"/>
      <c r="M5" s="63"/>
    </row>
    <row r="6" spans="2:13">
      <c r="B6" s="62"/>
      <c r="E6" s="64"/>
      <c r="F6" s="64"/>
      <c r="G6" s="64"/>
      <c r="H6" s="64"/>
      <c r="M6" s="63"/>
    </row>
    <row r="7" spans="2:13">
      <c r="B7" s="62"/>
      <c r="E7" s="64"/>
      <c r="F7" s="64"/>
      <c r="G7" s="64"/>
      <c r="H7" s="64"/>
      <c r="M7" s="63"/>
    </row>
    <row r="8" spans="2:13">
      <c r="B8" s="62"/>
      <c r="D8" s="73"/>
      <c r="E8" s="73"/>
      <c r="F8" s="73"/>
      <c r="G8" s="50"/>
      <c r="H8" s="50"/>
      <c r="I8" s="50"/>
      <c r="J8" s="50"/>
      <c r="K8" s="50"/>
      <c r="M8" s="63"/>
    </row>
    <row r="9" spans="2:13">
      <c r="B9" s="62"/>
      <c r="D9" s="73"/>
      <c r="E9" s="73"/>
      <c r="F9" s="73"/>
      <c r="G9" s="50"/>
      <c r="H9" s="50"/>
      <c r="I9" s="50"/>
      <c r="J9" s="50"/>
      <c r="K9" s="50"/>
      <c r="M9" s="63"/>
    </row>
    <row r="10" spans="2:13">
      <c r="B10" s="62"/>
      <c r="D10" s="73"/>
      <c r="E10" s="73"/>
      <c r="F10" s="73"/>
      <c r="G10" s="50"/>
      <c r="H10" s="50"/>
      <c r="I10" s="50"/>
      <c r="J10" s="50"/>
      <c r="K10" s="50"/>
      <c r="M10" s="63"/>
    </row>
    <row r="11" spans="2:13" s="67" customFormat="1">
      <c r="B11" s="65"/>
      <c r="C11" s="75" t="s">
        <v>314</v>
      </c>
      <c r="D11" s="395" t="s">
        <v>315</v>
      </c>
      <c r="E11" s="395"/>
      <c r="F11" s="395"/>
      <c r="G11" s="395"/>
      <c r="H11" s="395"/>
      <c r="I11" s="395"/>
      <c r="J11" s="395"/>
      <c r="K11" s="395"/>
      <c r="L11" s="129" t="s">
        <v>316</v>
      </c>
      <c r="M11" s="66"/>
    </row>
    <row r="12" spans="2:13" ht="15" customHeight="1">
      <c r="B12" s="62"/>
      <c r="C12" s="76">
        <v>1</v>
      </c>
      <c r="D12" s="390" t="s">
        <v>317</v>
      </c>
      <c r="E12" s="390"/>
      <c r="F12" s="390"/>
      <c r="G12" s="390"/>
      <c r="H12" s="390"/>
      <c r="I12" s="390"/>
      <c r="J12" s="390"/>
      <c r="K12" s="390"/>
      <c r="L12" s="261" t="s">
        <v>318</v>
      </c>
      <c r="M12" s="63"/>
    </row>
    <row r="13" spans="2:13" ht="15" customHeight="1">
      <c r="B13" s="62"/>
      <c r="C13" s="76">
        <v>2</v>
      </c>
      <c r="D13" s="390" t="s">
        <v>497</v>
      </c>
      <c r="E13" s="390"/>
      <c r="F13" s="390"/>
      <c r="G13" s="390"/>
      <c r="H13" s="390"/>
      <c r="I13" s="390"/>
      <c r="J13" s="390"/>
      <c r="K13" s="390"/>
      <c r="L13" s="130" t="s">
        <v>319</v>
      </c>
      <c r="M13" s="63"/>
    </row>
    <row r="14" spans="2:13" ht="15" customHeight="1">
      <c r="B14" s="62"/>
      <c r="C14" s="76">
        <v>3</v>
      </c>
      <c r="D14" s="390" t="s">
        <v>467</v>
      </c>
      <c r="E14" s="390"/>
      <c r="F14" s="390"/>
      <c r="G14" s="390"/>
      <c r="H14" s="390"/>
      <c r="I14" s="390"/>
      <c r="J14" s="390"/>
      <c r="K14" s="390"/>
      <c r="L14" s="130">
        <v>7</v>
      </c>
      <c r="M14" s="63"/>
    </row>
    <row r="15" spans="2:13" ht="15" customHeight="1">
      <c r="B15" s="62"/>
      <c r="C15" s="76">
        <v>4</v>
      </c>
      <c r="D15" s="391" t="s">
        <v>498</v>
      </c>
      <c r="E15" s="391"/>
      <c r="F15" s="391"/>
      <c r="G15" s="391"/>
      <c r="H15" s="391"/>
      <c r="I15" s="391"/>
      <c r="J15" s="391"/>
      <c r="K15" s="391"/>
      <c r="L15" s="377"/>
      <c r="M15" s="63"/>
    </row>
    <row r="16" spans="2:13">
      <c r="B16" s="62"/>
      <c r="C16" s="76">
        <v>5</v>
      </c>
      <c r="D16" s="391" t="s">
        <v>378</v>
      </c>
      <c r="E16" s="391"/>
      <c r="F16" s="391"/>
      <c r="G16" s="391"/>
      <c r="H16" s="391"/>
      <c r="I16" s="391"/>
      <c r="J16" s="391"/>
      <c r="K16" s="391"/>
      <c r="L16" s="377"/>
      <c r="M16" s="63"/>
    </row>
    <row r="17" spans="2:13">
      <c r="B17" s="62"/>
      <c r="C17" s="76">
        <v>6</v>
      </c>
      <c r="D17" s="391" t="s">
        <v>379</v>
      </c>
      <c r="E17" s="391"/>
      <c r="F17" s="391"/>
      <c r="G17" s="391"/>
      <c r="H17" s="391"/>
      <c r="I17" s="391"/>
      <c r="J17" s="391"/>
      <c r="K17" s="391"/>
      <c r="L17" s="377">
        <v>8</v>
      </c>
      <c r="M17" s="63"/>
    </row>
    <row r="18" spans="2:13">
      <c r="B18" s="62"/>
      <c r="C18" s="76">
        <v>7</v>
      </c>
      <c r="D18" s="391" t="s">
        <v>499</v>
      </c>
      <c r="E18" s="391"/>
      <c r="F18" s="391"/>
      <c r="G18" s="391"/>
      <c r="H18" s="391"/>
      <c r="I18" s="391"/>
      <c r="J18" s="391"/>
      <c r="K18" s="391"/>
      <c r="L18" s="377" t="s">
        <v>380</v>
      </c>
      <c r="M18" s="63"/>
    </row>
    <row r="19" spans="2:13">
      <c r="B19" s="62"/>
      <c r="C19" s="76">
        <v>8</v>
      </c>
      <c r="D19" s="391" t="s">
        <v>500</v>
      </c>
      <c r="E19" s="391"/>
      <c r="F19" s="391"/>
      <c r="G19" s="391"/>
      <c r="H19" s="391"/>
      <c r="I19" s="391"/>
      <c r="J19" s="391"/>
      <c r="K19" s="391"/>
      <c r="L19" s="377">
        <v>11</v>
      </c>
      <c r="M19" s="63"/>
    </row>
    <row r="20" spans="2:13">
      <c r="B20" s="62"/>
      <c r="C20" s="76">
        <v>9</v>
      </c>
      <c r="D20" s="391" t="s">
        <v>465</v>
      </c>
      <c r="E20" s="391"/>
      <c r="F20" s="391"/>
      <c r="G20" s="391"/>
      <c r="H20" s="391"/>
      <c r="I20" s="391"/>
      <c r="J20" s="391"/>
      <c r="K20" s="391"/>
      <c r="L20" s="377"/>
      <c r="M20" s="63"/>
    </row>
    <row r="21" spans="2:13">
      <c r="B21" s="62"/>
      <c r="C21" s="76">
        <v>10</v>
      </c>
      <c r="D21" s="391" t="s">
        <v>393</v>
      </c>
      <c r="E21" s="391"/>
      <c r="F21" s="391"/>
      <c r="G21" s="391"/>
      <c r="H21" s="391"/>
      <c r="I21" s="391"/>
      <c r="J21" s="391"/>
      <c r="K21" s="391"/>
      <c r="L21" s="377"/>
      <c r="M21" s="63"/>
    </row>
    <row r="22" spans="2:13">
      <c r="B22" s="62"/>
      <c r="C22" s="76">
        <v>11</v>
      </c>
      <c r="D22" s="391" t="s">
        <v>501</v>
      </c>
      <c r="E22" s="391"/>
      <c r="F22" s="391"/>
      <c r="G22" s="391"/>
      <c r="H22" s="391"/>
      <c r="I22" s="391"/>
      <c r="J22" s="391"/>
      <c r="K22" s="391"/>
      <c r="L22" s="377">
        <v>12</v>
      </c>
      <c r="M22" s="63"/>
    </row>
    <row r="23" spans="2:13">
      <c r="B23" s="62"/>
      <c r="C23" s="76">
        <v>12</v>
      </c>
      <c r="D23" s="391" t="s">
        <v>320</v>
      </c>
      <c r="E23" s="391"/>
      <c r="F23" s="391"/>
      <c r="G23" s="391"/>
      <c r="H23" s="391"/>
      <c r="I23" s="391"/>
      <c r="J23" s="391"/>
      <c r="K23" s="391"/>
      <c r="L23" s="377">
        <v>13</v>
      </c>
      <c r="M23" s="63"/>
    </row>
    <row r="24" spans="2:13">
      <c r="B24" s="62"/>
      <c r="C24" s="76">
        <v>13</v>
      </c>
      <c r="D24" s="391" t="s">
        <v>321</v>
      </c>
      <c r="E24" s="391"/>
      <c r="F24" s="391"/>
      <c r="G24" s="391"/>
      <c r="H24" s="391"/>
      <c r="I24" s="391"/>
      <c r="J24" s="391"/>
      <c r="K24" s="391"/>
      <c r="L24" s="377"/>
      <c r="M24" s="63"/>
    </row>
    <row r="25" spans="2:13">
      <c r="B25" s="62"/>
      <c r="C25" s="76">
        <v>14</v>
      </c>
      <c r="D25" s="391" t="s">
        <v>502</v>
      </c>
      <c r="E25" s="391"/>
      <c r="F25" s="391"/>
      <c r="G25" s="391"/>
      <c r="H25" s="391"/>
      <c r="I25" s="391"/>
      <c r="J25" s="391"/>
      <c r="K25" s="391"/>
      <c r="L25" s="377">
        <v>14</v>
      </c>
      <c r="M25" s="63"/>
    </row>
    <row r="26" spans="2:13">
      <c r="B26" s="62"/>
      <c r="C26" s="76">
        <v>15</v>
      </c>
      <c r="D26" s="391" t="s">
        <v>503</v>
      </c>
      <c r="E26" s="391"/>
      <c r="F26" s="391"/>
      <c r="G26" s="391"/>
      <c r="H26" s="391"/>
      <c r="I26" s="391"/>
      <c r="J26" s="391"/>
      <c r="K26" s="391"/>
      <c r="L26" s="377"/>
      <c r="M26" s="63"/>
    </row>
    <row r="27" spans="2:13">
      <c r="B27" s="62"/>
      <c r="C27" s="76">
        <v>16</v>
      </c>
      <c r="D27" s="391" t="s">
        <v>376</v>
      </c>
      <c r="E27" s="391"/>
      <c r="F27" s="391"/>
      <c r="G27" s="391"/>
      <c r="H27" s="391"/>
      <c r="I27" s="391"/>
      <c r="J27" s="391"/>
      <c r="K27" s="391"/>
      <c r="L27" s="377"/>
      <c r="M27" s="63"/>
    </row>
    <row r="28" spans="2:13">
      <c r="B28" s="62"/>
      <c r="C28" s="76">
        <v>17</v>
      </c>
      <c r="D28" s="391" t="s">
        <v>466</v>
      </c>
      <c r="E28" s="391"/>
      <c r="F28" s="391"/>
      <c r="G28" s="391"/>
      <c r="H28" s="391"/>
      <c r="I28" s="391"/>
      <c r="J28" s="391"/>
      <c r="K28" s="391"/>
      <c r="L28" s="377"/>
      <c r="M28" s="63"/>
    </row>
    <row r="29" spans="2:13">
      <c r="B29" s="62"/>
      <c r="C29" s="76">
        <v>18</v>
      </c>
      <c r="D29" s="391" t="s">
        <v>504</v>
      </c>
      <c r="E29" s="391"/>
      <c r="F29" s="391"/>
      <c r="G29" s="391"/>
      <c r="H29" s="391"/>
      <c r="I29" s="391"/>
      <c r="J29" s="391"/>
      <c r="K29" s="391"/>
      <c r="L29" s="377">
        <v>15</v>
      </c>
      <c r="M29" s="63"/>
    </row>
    <row r="30" spans="2:13">
      <c r="B30" s="62"/>
      <c r="C30" s="76">
        <v>19</v>
      </c>
      <c r="D30" s="391" t="s">
        <v>505</v>
      </c>
      <c r="E30" s="391"/>
      <c r="F30" s="391"/>
      <c r="G30" s="391"/>
      <c r="H30" s="391"/>
      <c r="I30" s="391"/>
      <c r="J30" s="391"/>
      <c r="K30" s="391"/>
      <c r="L30" s="377">
        <v>16</v>
      </c>
      <c r="M30" s="63"/>
    </row>
    <row r="31" spans="2:13">
      <c r="B31" s="62"/>
      <c r="C31" s="76">
        <v>20</v>
      </c>
      <c r="D31" s="391" t="s">
        <v>322</v>
      </c>
      <c r="E31" s="391"/>
      <c r="F31" s="391"/>
      <c r="G31" s="391"/>
      <c r="H31" s="391"/>
      <c r="I31" s="391"/>
      <c r="J31" s="391"/>
      <c r="K31" s="391"/>
      <c r="L31" s="377">
        <v>17</v>
      </c>
      <c r="M31" s="63"/>
    </row>
    <row r="32" spans="2:13">
      <c r="B32" s="62"/>
      <c r="C32" s="76">
        <v>21</v>
      </c>
      <c r="D32" s="391" t="s">
        <v>487</v>
      </c>
      <c r="E32" s="391"/>
      <c r="F32" s="391"/>
      <c r="G32" s="391"/>
      <c r="H32" s="391"/>
      <c r="I32" s="391"/>
      <c r="J32" s="391"/>
      <c r="K32" s="391"/>
      <c r="L32" s="377"/>
      <c r="M32" s="63"/>
    </row>
    <row r="33" spans="1:15">
      <c r="A33"/>
      <c r="B33" s="68"/>
      <c r="C33" s="76">
        <v>22</v>
      </c>
      <c r="D33" s="391" t="s">
        <v>323</v>
      </c>
      <c r="E33" s="391"/>
      <c r="F33" s="391"/>
      <c r="G33" s="391"/>
      <c r="H33" s="391"/>
      <c r="I33" s="391"/>
      <c r="J33" s="391"/>
      <c r="K33" s="391"/>
      <c r="L33" s="378"/>
      <c r="M33" s="69"/>
      <c r="N33"/>
      <c r="O33"/>
    </row>
    <row r="34" spans="1:15">
      <c r="A34"/>
      <c r="B34" s="68"/>
      <c r="C34" s="76">
        <v>23</v>
      </c>
      <c r="D34" s="391" t="s">
        <v>324</v>
      </c>
      <c r="E34" s="391"/>
      <c r="F34" s="391"/>
      <c r="G34" s="391"/>
      <c r="H34" s="391"/>
      <c r="I34" s="391"/>
      <c r="J34" s="391"/>
      <c r="K34" s="391"/>
      <c r="L34" s="378"/>
      <c r="M34" s="69"/>
      <c r="N34"/>
      <c r="O34"/>
    </row>
    <row r="35" spans="1:15">
      <c r="A35"/>
      <c r="B35" s="68"/>
      <c r="C35" s="76">
        <v>24</v>
      </c>
      <c r="D35" s="391" t="s">
        <v>506</v>
      </c>
      <c r="E35" s="391"/>
      <c r="F35" s="391"/>
      <c r="G35" s="391"/>
      <c r="H35" s="391"/>
      <c r="I35" s="391"/>
      <c r="J35" s="391"/>
      <c r="K35" s="391"/>
      <c r="L35" s="378"/>
      <c r="M35" s="69"/>
      <c r="N35"/>
      <c r="O35"/>
    </row>
    <row r="36" spans="1:15">
      <c r="A36"/>
      <c r="B36" s="68"/>
      <c r="C36" s="76">
        <v>25</v>
      </c>
      <c r="D36" s="391" t="s">
        <v>507</v>
      </c>
      <c r="E36" s="391"/>
      <c r="F36" s="391"/>
      <c r="G36" s="391"/>
      <c r="H36" s="391"/>
      <c r="I36" s="391"/>
      <c r="J36" s="391"/>
      <c r="K36" s="391"/>
      <c r="L36" s="378"/>
      <c r="M36" s="69"/>
      <c r="N36"/>
      <c r="O36"/>
    </row>
    <row r="37" spans="1:15">
      <c r="A37"/>
      <c r="B37" s="68"/>
      <c r="C37" s="76">
        <v>26</v>
      </c>
      <c r="D37" s="391" t="s">
        <v>469</v>
      </c>
      <c r="E37" s="391"/>
      <c r="F37" s="391"/>
      <c r="G37" s="391"/>
      <c r="H37" s="391"/>
      <c r="I37" s="391"/>
      <c r="J37" s="391"/>
      <c r="K37" s="391"/>
      <c r="L37" s="377">
        <v>18</v>
      </c>
      <c r="M37" s="69"/>
      <c r="N37"/>
      <c r="O37"/>
    </row>
    <row r="38" spans="1:15">
      <c r="A38"/>
      <c r="B38" s="68"/>
      <c r="C38" s="76">
        <v>27</v>
      </c>
      <c r="D38" s="391" t="s">
        <v>470</v>
      </c>
      <c r="E38" s="391"/>
      <c r="F38" s="391"/>
      <c r="G38" s="391"/>
      <c r="H38" s="391"/>
      <c r="I38" s="391"/>
      <c r="J38" s="391"/>
      <c r="K38" s="391"/>
      <c r="L38" s="377">
        <v>19</v>
      </c>
      <c r="M38" s="69"/>
      <c r="N38"/>
      <c r="O38"/>
    </row>
    <row r="39" spans="1:15">
      <c r="A39"/>
      <c r="B39" s="68"/>
      <c r="C39" s="76">
        <v>28</v>
      </c>
      <c r="D39" s="391" t="s">
        <v>325</v>
      </c>
      <c r="E39" s="391"/>
      <c r="F39" s="391"/>
      <c r="G39" s="391"/>
      <c r="H39" s="391"/>
      <c r="I39" s="391"/>
      <c r="J39" s="391"/>
      <c r="K39" s="391"/>
      <c r="L39" s="378"/>
      <c r="M39" s="69"/>
      <c r="N39"/>
      <c r="O39"/>
    </row>
    <row r="40" spans="1:15">
      <c r="A40"/>
      <c r="B40" s="68"/>
      <c r="C40" s="76">
        <v>29</v>
      </c>
      <c r="D40" s="391" t="s">
        <v>381</v>
      </c>
      <c r="E40" s="391"/>
      <c r="F40" s="391"/>
      <c r="G40" s="391"/>
      <c r="H40" s="391"/>
      <c r="I40" s="391"/>
      <c r="J40" s="391"/>
      <c r="K40" s="391"/>
      <c r="L40" s="378"/>
      <c r="M40" s="69"/>
      <c r="N40"/>
      <c r="O40"/>
    </row>
    <row r="41" spans="1:15">
      <c r="A41"/>
      <c r="B41" s="68"/>
      <c r="C41" s="76">
        <v>30</v>
      </c>
      <c r="D41" s="397" t="s">
        <v>508</v>
      </c>
      <c r="E41" s="391"/>
      <c r="F41" s="391"/>
      <c r="G41" s="391"/>
      <c r="H41" s="391"/>
      <c r="I41" s="391"/>
      <c r="J41" s="391"/>
      <c r="K41" s="398"/>
      <c r="L41" s="377"/>
      <c r="M41" s="69"/>
      <c r="N41"/>
      <c r="O41"/>
    </row>
    <row r="42" spans="1:15">
      <c r="A42"/>
      <c r="B42" s="68"/>
      <c r="C42" s="76">
        <v>31</v>
      </c>
      <c r="D42" s="397" t="s">
        <v>326</v>
      </c>
      <c r="E42" s="391"/>
      <c r="F42" s="391"/>
      <c r="G42" s="391"/>
      <c r="H42" s="391"/>
      <c r="I42" s="391"/>
      <c r="J42" s="391"/>
      <c r="K42" s="398"/>
      <c r="L42" s="378"/>
      <c r="M42" s="69"/>
      <c r="N42"/>
      <c r="O42"/>
    </row>
    <row r="43" spans="1:15">
      <c r="A43"/>
      <c r="B43" s="68"/>
      <c r="C43" s="76">
        <v>32</v>
      </c>
      <c r="D43" s="397" t="s">
        <v>509</v>
      </c>
      <c r="E43" s="391"/>
      <c r="F43" s="391"/>
      <c r="G43" s="391"/>
      <c r="H43" s="391"/>
      <c r="I43" s="391"/>
      <c r="J43" s="391"/>
      <c r="K43" s="398"/>
      <c r="L43" s="378"/>
      <c r="M43" s="69"/>
      <c r="N43"/>
      <c r="O43"/>
    </row>
    <row r="44" spans="1:15">
      <c r="A44"/>
      <c r="B44" s="68"/>
      <c r="C44" s="76">
        <v>33</v>
      </c>
      <c r="D44" s="397" t="s">
        <v>510</v>
      </c>
      <c r="E44" s="391"/>
      <c r="F44" s="391"/>
      <c r="G44" s="391"/>
      <c r="H44" s="391"/>
      <c r="I44" s="391"/>
      <c r="J44" s="391"/>
      <c r="K44" s="398"/>
      <c r="L44" s="378"/>
      <c r="M44" s="69"/>
      <c r="N44"/>
      <c r="O44"/>
    </row>
    <row r="45" spans="1:15">
      <c r="A45"/>
      <c r="B45" s="68"/>
      <c r="C45" s="76">
        <v>34</v>
      </c>
      <c r="D45" s="397" t="s">
        <v>1085</v>
      </c>
      <c r="E45" s="391"/>
      <c r="F45" s="391"/>
      <c r="G45" s="391"/>
      <c r="H45" s="391"/>
      <c r="I45" s="391"/>
      <c r="J45" s="391"/>
      <c r="K45" s="398"/>
      <c r="L45" s="378"/>
      <c r="M45" s="69"/>
      <c r="N45"/>
      <c r="O45"/>
    </row>
    <row r="46" spans="1:15">
      <c r="A46"/>
      <c r="B46" s="68"/>
      <c r="C46" s="76">
        <v>35</v>
      </c>
      <c r="D46" s="397" t="s">
        <v>511</v>
      </c>
      <c r="E46" s="391"/>
      <c r="F46" s="391"/>
      <c r="G46" s="391"/>
      <c r="H46" s="391"/>
      <c r="I46" s="391"/>
      <c r="J46" s="391"/>
      <c r="K46" s="398"/>
      <c r="L46" s="377">
        <v>20</v>
      </c>
      <c r="M46" s="69"/>
      <c r="N46"/>
      <c r="O46"/>
    </row>
    <row r="47" spans="1:15">
      <c r="A47"/>
      <c r="B47" s="68"/>
      <c r="C47" s="76">
        <v>36</v>
      </c>
      <c r="D47" s="397" t="s">
        <v>512</v>
      </c>
      <c r="E47" s="391"/>
      <c r="F47" s="391"/>
      <c r="G47" s="391"/>
      <c r="H47" s="391"/>
      <c r="I47" s="391"/>
      <c r="J47" s="391"/>
      <c r="K47" s="398"/>
      <c r="L47" s="377"/>
      <c r="M47" s="69"/>
      <c r="N47"/>
      <c r="O47"/>
    </row>
    <row r="48" spans="1:15">
      <c r="A48"/>
      <c r="B48" s="68"/>
      <c r="C48" s="76">
        <v>37</v>
      </c>
      <c r="D48" s="397" t="s">
        <v>346</v>
      </c>
      <c r="E48" s="391"/>
      <c r="F48" s="391"/>
      <c r="G48" s="391"/>
      <c r="H48" s="391"/>
      <c r="I48" s="391"/>
      <c r="J48" s="391"/>
      <c r="K48" s="398"/>
      <c r="L48" s="377"/>
      <c r="M48" s="69"/>
      <c r="N48"/>
      <c r="O48"/>
    </row>
    <row r="49" spans="1:26">
      <c r="A49"/>
      <c r="B49" s="68"/>
      <c r="C49" s="76">
        <v>38</v>
      </c>
      <c r="D49" s="397" t="s">
        <v>329</v>
      </c>
      <c r="E49" s="391"/>
      <c r="F49" s="391"/>
      <c r="G49" s="391"/>
      <c r="H49" s="391"/>
      <c r="I49" s="391"/>
      <c r="J49" s="391"/>
      <c r="K49" s="398"/>
      <c r="L49" s="377"/>
      <c r="M49" s="69"/>
      <c r="N49"/>
      <c r="O49"/>
    </row>
    <row r="50" spans="1:26">
      <c r="A50"/>
      <c r="B50" s="68"/>
      <c r="C50" s="76">
        <v>39</v>
      </c>
      <c r="D50" s="397" t="s">
        <v>327</v>
      </c>
      <c r="E50" s="391"/>
      <c r="F50" s="391"/>
      <c r="G50" s="391"/>
      <c r="H50" s="391"/>
      <c r="I50" s="391"/>
      <c r="J50" s="391"/>
      <c r="K50" s="398"/>
      <c r="L50" s="377">
        <v>21</v>
      </c>
      <c r="M50" s="69"/>
      <c r="N50"/>
      <c r="O50"/>
    </row>
    <row r="51" spans="1:26">
      <c r="A51"/>
      <c r="B51" s="68"/>
      <c r="C51" s="76">
        <v>40</v>
      </c>
      <c r="D51" s="397" t="s">
        <v>513</v>
      </c>
      <c r="E51" s="391"/>
      <c r="F51" s="391"/>
      <c r="G51" s="391"/>
      <c r="H51" s="391"/>
      <c r="I51" s="391"/>
      <c r="J51" s="391"/>
      <c r="K51" s="398"/>
      <c r="L51" s="377"/>
      <c r="M51" s="69"/>
      <c r="N51"/>
      <c r="O51"/>
      <c r="S51" s="390"/>
      <c r="T51" s="390"/>
      <c r="U51" s="390"/>
      <c r="V51" s="390"/>
      <c r="W51" s="390"/>
      <c r="X51" s="390"/>
      <c r="Y51" s="390"/>
      <c r="Z51" s="390"/>
    </row>
    <row r="52" spans="1:26">
      <c r="A52"/>
      <c r="B52" s="68"/>
      <c r="C52" s="76">
        <v>41</v>
      </c>
      <c r="D52" s="397" t="s">
        <v>514</v>
      </c>
      <c r="E52" s="391"/>
      <c r="F52" s="391"/>
      <c r="G52" s="391"/>
      <c r="H52" s="391"/>
      <c r="I52" s="391"/>
      <c r="J52" s="391"/>
      <c r="K52" s="398"/>
      <c r="L52" s="377"/>
      <c r="M52" s="69"/>
      <c r="N52"/>
      <c r="O52"/>
    </row>
    <row r="53" spans="1:26">
      <c r="A53"/>
      <c r="B53" s="68"/>
      <c r="C53" s="76">
        <v>42</v>
      </c>
      <c r="D53" s="397" t="s">
        <v>515</v>
      </c>
      <c r="E53" s="391"/>
      <c r="F53" s="391"/>
      <c r="G53" s="391"/>
      <c r="H53" s="391"/>
      <c r="I53" s="391"/>
      <c r="J53" s="391"/>
      <c r="K53" s="398"/>
      <c r="L53" s="377"/>
      <c r="M53" s="69"/>
      <c r="N53"/>
      <c r="O53"/>
    </row>
    <row r="54" spans="1:26">
      <c r="A54"/>
      <c r="B54" s="68"/>
      <c r="C54" s="76">
        <v>43</v>
      </c>
      <c r="D54" s="397" t="s">
        <v>516</v>
      </c>
      <c r="E54" s="391"/>
      <c r="F54" s="391"/>
      <c r="G54" s="391"/>
      <c r="H54" s="391"/>
      <c r="I54" s="391"/>
      <c r="J54" s="391"/>
      <c r="K54" s="398"/>
      <c r="L54" s="377"/>
      <c r="M54" s="69"/>
      <c r="N54"/>
      <c r="O54"/>
    </row>
    <row r="55" spans="1:26">
      <c r="A55"/>
      <c r="B55" s="68"/>
      <c r="C55" s="76">
        <v>44</v>
      </c>
      <c r="D55" s="397" t="s">
        <v>517</v>
      </c>
      <c r="E55" s="391"/>
      <c r="F55" s="391"/>
      <c r="G55" s="391"/>
      <c r="H55" s="391"/>
      <c r="I55" s="391"/>
      <c r="J55" s="391"/>
      <c r="K55" s="398"/>
      <c r="L55" s="130"/>
      <c r="M55" s="69"/>
      <c r="N55"/>
      <c r="O55"/>
    </row>
    <row r="56" spans="1:26">
      <c r="B56" s="62"/>
      <c r="C56" s="76"/>
      <c r="D56" s="396"/>
      <c r="E56" s="396"/>
      <c r="F56" s="396"/>
      <c r="G56" s="396"/>
      <c r="H56" s="396"/>
      <c r="I56" s="396"/>
      <c r="J56" s="396"/>
      <c r="K56" s="396"/>
      <c r="L56" s="76"/>
      <c r="M56" s="63"/>
    </row>
    <row r="57" spans="1:26" ht="15.75" thickBot="1">
      <c r="B57" s="70"/>
      <c r="C57" s="71"/>
      <c r="D57" s="71"/>
      <c r="E57" s="71"/>
      <c r="F57" s="71"/>
      <c r="G57" s="71"/>
      <c r="H57" s="71"/>
      <c r="I57" s="71"/>
      <c r="J57" s="71"/>
      <c r="K57" s="71"/>
      <c r="L57" s="109"/>
      <c r="M57" s="72"/>
    </row>
    <row r="58" spans="1:26">
      <c r="C58" s="1"/>
      <c r="L58" s="106"/>
    </row>
    <row r="59" spans="1:26">
      <c r="C59" s="1"/>
      <c r="L59" s="106"/>
    </row>
    <row r="60" spans="1:26">
      <c r="C60" s="1"/>
      <c r="L60" s="106"/>
    </row>
    <row r="61" spans="1:26">
      <c r="C61" s="1"/>
      <c r="L61" s="106"/>
    </row>
    <row r="62" spans="1:26">
      <c r="C62" s="1"/>
      <c r="L62" s="106"/>
    </row>
    <row r="63" spans="1:26">
      <c r="C63" s="1"/>
      <c r="L63" s="106"/>
    </row>
    <row r="64" spans="1:26">
      <c r="C64" s="1"/>
      <c r="L64" s="106"/>
    </row>
    <row r="65" spans="3:12">
      <c r="C65" s="1"/>
      <c r="L65" s="106"/>
    </row>
    <row r="66" spans="3:12">
      <c r="C66" s="1"/>
      <c r="L66" s="106"/>
    </row>
    <row r="67" spans="3:12">
      <c r="C67" s="1"/>
      <c r="L67" s="106"/>
    </row>
    <row r="68" spans="3:12">
      <c r="C68" s="1"/>
      <c r="L68" s="106"/>
    </row>
    <row r="69" spans="3:12">
      <c r="C69" s="1"/>
      <c r="L69" s="106"/>
    </row>
    <row r="70" spans="3:12">
      <c r="C70" s="1"/>
      <c r="L70" s="106"/>
    </row>
    <row r="71" spans="3:12">
      <c r="C71" s="1"/>
      <c r="L71" s="106"/>
    </row>
    <row r="72" spans="3:12">
      <c r="C72" s="1"/>
      <c r="L72" s="106"/>
    </row>
    <row r="73" spans="3:12">
      <c r="C73" s="1"/>
      <c r="L73" s="106"/>
    </row>
    <row r="74" spans="3:12">
      <c r="C74" s="1"/>
      <c r="L74" s="106"/>
    </row>
    <row r="75" spans="3:12">
      <c r="C75" s="1"/>
      <c r="L75" s="106"/>
    </row>
    <row r="76" spans="3:12">
      <c r="C76" s="1"/>
      <c r="L76" s="106"/>
    </row>
    <row r="77" spans="3:12">
      <c r="C77" s="1"/>
      <c r="L77" s="106"/>
    </row>
    <row r="78" spans="3:12">
      <c r="C78" s="1"/>
      <c r="L78" s="106"/>
    </row>
    <row r="79" spans="3:12">
      <c r="C79" s="1"/>
      <c r="L79" s="106"/>
    </row>
    <row r="80" spans="3:12">
      <c r="C80" s="1"/>
      <c r="L80" s="106"/>
    </row>
    <row r="81" spans="3:12">
      <c r="C81" s="1"/>
      <c r="L81" s="106"/>
    </row>
    <row r="82" spans="3:12">
      <c r="C82" s="1"/>
      <c r="L82" s="106"/>
    </row>
    <row r="83" spans="3:12">
      <c r="C83" s="1"/>
      <c r="L83" s="106"/>
    </row>
    <row r="84" spans="3:12">
      <c r="C84" s="1"/>
      <c r="L84" s="106"/>
    </row>
    <row r="85" spans="3:12">
      <c r="C85" s="1"/>
      <c r="L85" s="106"/>
    </row>
    <row r="86" spans="3:12">
      <c r="C86" s="1"/>
      <c r="L86" s="106"/>
    </row>
    <row r="87" spans="3:12">
      <c r="C87" s="1"/>
      <c r="L87" s="106"/>
    </row>
    <row r="88" spans="3:12">
      <c r="C88" s="1"/>
      <c r="L88" s="106"/>
    </row>
    <row r="89" spans="3:12">
      <c r="C89" s="1"/>
      <c r="L89" s="106"/>
    </row>
    <row r="90" spans="3:12">
      <c r="C90" s="1"/>
      <c r="L90" s="106"/>
    </row>
    <row r="91" spans="3:12">
      <c r="C91" s="1"/>
      <c r="L91" s="106"/>
    </row>
    <row r="92" spans="3:12">
      <c r="C92" s="1"/>
      <c r="L92" s="106"/>
    </row>
    <row r="93" spans="3:12">
      <c r="C93" s="1"/>
      <c r="L93" s="106"/>
    </row>
    <row r="94" spans="3:12">
      <c r="C94" s="1"/>
      <c r="L94" s="106"/>
    </row>
    <row r="95" spans="3:12">
      <c r="C95" s="1"/>
      <c r="L95" s="106"/>
    </row>
    <row r="96" spans="3:12">
      <c r="C96" s="1"/>
      <c r="L96" s="106"/>
    </row>
    <row r="97" spans="3:12">
      <c r="C97" s="1"/>
      <c r="L97" s="106"/>
    </row>
    <row r="98" spans="3:12">
      <c r="C98" s="1"/>
      <c r="L98" s="106"/>
    </row>
    <row r="99" spans="3:12">
      <c r="C99" s="1"/>
      <c r="L99" s="106"/>
    </row>
    <row r="100" spans="3:12">
      <c r="C100" s="1"/>
      <c r="L100" s="106"/>
    </row>
    <row r="101" spans="3:12">
      <c r="C101" s="1"/>
      <c r="L101" s="106"/>
    </row>
    <row r="102" spans="3:12">
      <c r="C102" s="1"/>
      <c r="L102" s="106"/>
    </row>
    <row r="103" spans="3:12">
      <c r="C103" s="1"/>
      <c r="L103" s="106"/>
    </row>
    <row r="104" spans="3:12">
      <c r="C104" s="1"/>
      <c r="L104" s="106"/>
    </row>
    <row r="105" spans="3:12">
      <c r="C105" s="1"/>
      <c r="L105" s="106"/>
    </row>
    <row r="106" spans="3:12">
      <c r="C106" s="1"/>
      <c r="L106" s="106"/>
    </row>
    <row r="107" spans="3:12">
      <c r="C107" s="1"/>
      <c r="L107" s="106"/>
    </row>
    <row r="108" spans="3:12">
      <c r="C108" s="1"/>
      <c r="L108" s="106"/>
    </row>
    <row r="109" spans="3:12">
      <c r="C109" s="1"/>
      <c r="L109" s="106"/>
    </row>
    <row r="110" spans="3:12">
      <c r="C110" s="1"/>
      <c r="L110" s="106"/>
    </row>
    <row r="111" spans="3:12">
      <c r="C111" s="1"/>
      <c r="L111" s="106"/>
    </row>
    <row r="112" spans="3:12">
      <c r="C112" s="1"/>
      <c r="L112" s="106"/>
    </row>
    <row r="113" spans="3:12">
      <c r="C113" s="1"/>
      <c r="L113" s="106"/>
    </row>
    <row r="114" spans="3:12">
      <c r="C114" s="1"/>
      <c r="L114" s="106"/>
    </row>
    <row r="115" spans="3:12">
      <c r="C115" s="1"/>
      <c r="L115" s="106"/>
    </row>
    <row r="116" spans="3:12">
      <c r="C116" s="1"/>
      <c r="L116" s="106"/>
    </row>
    <row r="117" spans="3:12">
      <c r="C117" s="1"/>
      <c r="L117" s="106"/>
    </row>
    <row r="118" spans="3:12">
      <c r="C118" s="1"/>
      <c r="L118" s="106"/>
    </row>
    <row r="119" spans="3:12">
      <c r="C119" s="1"/>
      <c r="L119" s="106"/>
    </row>
    <row r="120" spans="3:12">
      <c r="C120" s="1"/>
      <c r="L120" s="106"/>
    </row>
    <row r="121" spans="3:12">
      <c r="C121" s="1"/>
      <c r="L121" s="106"/>
    </row>
    <row r="122" spans="3:12">
      <c r="C122" s="1"/>
      <c r="L122" s="106"/>
    </row>
    <row r="123" spans="3:12">
      <c r="C123" s="1"/>
      <c r="L123" s="106"/>
    </row>
    <row r="124" spans="3:12">
      <c r="C124" s="1"/>
      <c r="L124" s="106"/>
    </row>
    <row r="125" spans="3:12">
      <c r="C125" s="1"/>
      <c r="L125" s="106"/>
    </row>
    <row r="126" spans="3:12">
      <c r="C126" s="1"/>
      <c r="L126" s="106"/>
    </row>
    <row r="127" spans="3:12">
      <c r="C127" s="1"/>
      <c r="L127" s="106"/>
    </row>
    <row r="128" spans="3:12">
      <c r="C128" s="1"/>
      <c r="L128" s="106"/>
    </row>
    <row r="129" spans="3:12">
      <c r="C129" s="1"/>
      <c r="L129" s="106"/>
    </row>
    <row r="130" spans="3:12">
      <c r="C130" s="1"/>
      <c r="L130" s="106"/>
    </row>
    <row r="131" spans="3:12">
      <c r="C131" s="1"/>
      <c r="L131" s="106"/>
    </row>
    <row r="132" spans="3:12">
      <c r="C132" s="1"/>
      <c r="L132" s="106"/>
    </row>
    <row r="133" spans="3:12">
      <c r="C133" s="1"/>
      <c r="L133" s="106"/>
    </row>
    <row r="134" spans="3:12">
      <c r="C134" s="1"/>
      <c r="L134" s="106"/>
    </row>
    <row r="135" spans="3:12">
      <c r="C135" s="1"/>
      <c r="L135" s="106"/>
    </row>
    <row r="136" spans="3:12">
      <c r="C136" s="1"/>
      <c r="L136" s="106"/>
    </row>
    <row r="137" spans="3:12">
      <c r="C137" s="1"/>
      <c r="L137" s="106"/>
    </row>
    <row r="138" spans="3:12">
      <c r="C138" s="1"/>
      <c r="L138" s="106"/>
    </row>
    <row r="139" spans="3:12">
      <c r="C139" s="1"/>
      <c r="L139" s="106"/>
    </row>
    <row r="140" spans="3:12">
      <c r="C140" s="1"/>
      <c r="L140" s="106"/>
    </row>
    <row r="141" spans="3:12">
      <c r="C141" s="1"/>
      <c r="L141" s="106"/>
    </row>
  </sheetData>
  <mergeCells count="50">
    <mergeCell ref="D46:K46"/>
    <mergeCell ref="D55:K55"/>
    <mergeCell ref="D41:K41"/>
    <mergeCell ref="D42:K42"/>
    <mergeCell ref="D43:K43"/>
    <mergeCell ref="D44:K44"/>
    <mergeCell ref="D45:K45"/>
    <mergeCell ref="D29:K29"/>
    <mergeCell ref="D19:K19"/>
    <mergeCell ref="D22:K22"/>
    <mergeCell ref="D23:K23"/>
    <mergeCell ref="D24:K24"/>
    <mergeCell ref="D28:K28"/>
    <mergeCell ref="D30:K30"/>
    <mergeCell ref="D31:K31"/>
    <mergeCell ref="D32:K32"/>
    <mergeCell ref="D33:K33"/>
    <mergeCell ref="D34:K34"/>
    <mergeCell ref="D56:K56"/>
    <mergeCell ref="D35:K35"/>
    <mergeCell ref="D39:K39"/>
    <mergeCell ref="S51:Z51"/>
    <mergeCell ref="D40:K40"/>
    <mergeCell ref="D54:K54"/>
    <mergeCell ref="D53:K53"/>
    <mergeCell ref="D47:K47"/>
    <mergeCell ref="D52:K52"/>
    <mergeCell ref="D51:K51"/>
    <mergeCell ref="D50:K50"/>
    <mergeCell ref="D49:K49"/>
    <mergeCell ref="D48:K48"/>
    <mergeCell ref="D36:K36"/>
    <mergeCell ref="D37:K37"/>
    <mergeCell ref="D38:K38"/>
    <mergeCell ref="D13:K13"/>
    <mergeCell ref="C3:L3"/>
    <mergeCell ref="C4:L4"/>
    <mergeCell ref="C5:L5"/>
    <mergeCell ref="D11:K11"/>
    <mergeCell ref="D12:K12"/>
    <mergeCell ref="D14:K14"/>
    <mergeCell ref="D15:K15"/>
    <mergeCell ref="D16:K16"/>
    <mergeCell ref="D17:K17"/>
    <mergeCell ref="D27:K27"/>
    <mergeCell ref="D26:K26"/>
    <mergeCell ref="D21:K21"/>
    <mergeCell ref="D20:K20"/>
    <mergeCell ref="D25:K25"/>
    <mergeCell ref="D18:K18"/>
  </mergeCells>
  <hyperlinks>
    <hyperlink ref="D13:H13" location="'Table 2'!A1" display="Sectoral Distribution of CIRPs as on September 30, 2020" xr:uid="{00000000-0004-0000-0100-000000000000}"/>
    <hyperlink ref="D14:H14" location="'Table 3'!A1" display="Initiation of Corporate Insolvency Resolution Process" xr:uid="{00000000-0004-0000-0100-000001000000}"/>
    <hyperlink ref="D22:F22" location="'Table 10'!A1" display="Details of Closed Liquidations " xr:uid="{00000000-0004-0000-0100-000007000000}"/>
    <hyperlink ref="D23:F23" location="'Table 11'!A1" display="Reasons for Liquidations" xr:uid="{00000000-0004-0000-0100-000008000000}"/>
    <hyperlink ref="D24:F24" location="'Table 12'!A1" display="Claims in Liquidation Process" xr:uid="{00000000-0004-0000-0100-000009000000}"/>
    <hyperlink ref="D27:F27" location="'Table 13'!A1" display="Twelve Large Accounts " xr:uid="{00000000-0004-0000-0100-00000A000000}"/>
    <hyperlink ref="D29:I29" location="'Table 14'!A1" display="Commencement of Voluntary Liquidations till September 30, 2020" xr:uid="{00000000-0004-0000-0100-00000B000000}"/>
    <hyperlink ref="D30:H30" location="'Table 15'!A1" display="Status of Voluntary Liquidations as on September 30, 2020" xr:uid="{00000000-0004-0000-0100-00000C000000}"/>
    <hyperlink ref="D31:G31" location="'Table 16 '!A1" display="Reasons for Voluntary Liquidations" xr:uid="{00000000-0004-0000-0100-00000D000000}"/>
    <hyperlink ref="D32:H32" location="'Table 17'!A1" display="Details of 739 Liquidations (excludes 8 withdrawals)" xr:uid="{00000000-0004-0000-0100-00000E000000}"/>
    <hyperlink ref="D33:G33" location="'Table 18'!A1" display="Realisations under Voluntary Liquidation" xr:uid="{00000000-0004-0000-0100-00000F000000}"/>
    <hyperlink ref="D34:I34" location="'Table 19'!A1" display="Average time for approval of Resolution Plans/Orders for Liquidation" xr:uid="{00000000-0004-0000-0100-000010000000}"/>
    <hyperlink ref="D35:I35" location="'Table 20'!A1" display="Corporate Liquidation Accounts as on September 30, 2020" xr:uid="{00000000-0004-0000-0100-000011000000}"/>
    <hyperlink ref="D41:H41" location="'Table 21'!A1" display="Registered IPs and AFAs as on September 30, 2020" xr:uid="{00000000-0004-0000-0100-000012000000}"/>
    <hyperlink ref="D42:H42" location="'Table 22'!A1" display="Registration and Cancellation of Registrations of IPs " xr:uid="{00000000-0004-0000-0100-000013000000}"/>
    <hyperlink ref="D44:G44" location="'Table 24'!A1" display="Age Profile of IPs as on September 30, 2020" xr:uid="{00000000-0004-0000-0100-000015000000}"/>
    <hyperlink ref="D13:I13" location="'Table 2'!A1" display="Sectoral Distribution of CIRPs as on December 31, 2020" xr:uid="{00000000-0004-0000-0100-00001C000000}"/>
    <hyperlink ref="D29:K29" location="'Table 18'!A1" display="Commencement of Voluntary Liquidations till June 30, 2024" xr:uid="{00000000-0004-0000-0100-000022000000}"/>
    <hyperlink ref="D30:K30" location="'Table 19'!A1" display="Status of Voluntary Liquidations as on June 30, 2024" xr:uid="{00000000-0004-0000-0100-000023000000}"/>
    <hyperlink ref="D32:K32" location="'Table 21'!A1" display="Details of Voluntary Liquidations (Excluding Withdrawals)" xr:uid="{00000000-0004-0000-0100-000024000000}"/>
    <hyperlink ref="D35:K35" location="'Table 24'!A1" display="Corporate Liquidation Accounts as on June 30, 2024" xr:uid="{00000000-0004-0000-0100-000025000000}"/>
    <hyperlink ref="D39:K39" location="'Table 28'!A1" display="Insolvency Resolution of Personal Guarantors " xr:uid="{00000000-0004-0000-0100-000026000000}"/>
    <hyperlink ref="D27:K27" location="'Table 16'!A1" display="Details of Avoidance Applications and Disposal" xr:uid="{00000000-0004-0000-0100-000034000000}"/>
    <hyperlink ref="D31:K31" location="'Table 20'!A1" display="Reasons for Voluntary Liquidations" xr:uid="{00000000-0004-0000-0100-000035000000}"/>
    <hyperlink ref="D33:K33" location="'Table 22'!A1" display="Realisations under Voluntary Liquidation" xr:uid="{00000000-0004-0000-0100-000036000000}"/>
    <hyperlink ref="D34:K34" location="'Table 23'!A1" display="Average time for approval of Resolution Plans/Orders for Liquidation" xr:uid="{00000000-0004-0000-0100-000037000000}"/>
    <hyperlink ref="D12:G12" location="'Table 1'!A1" display="Corporate Insolvency Resolution Process" xr:uid="{00000000-0004-0000-0100-00003B000000}"/>
    <hyperlink ref="L13" location="'Table 2'!A1" display="3, 4, 5, 6" xr:uid="{00000000-0004-0000-0100-00003F000000}"/>
    <hyperlink ref="L14" location="'Table 3'!A1" display="'Table 3'!A1" xr:uid="{00000000-0004-0000-0100-000040000000}"/>
    <hyperlink ref="L17" location="'Table 6'!A1" display="'Table 6'!A1" xr:uid="{00000000-0004-0000-0100-000043000000}"/>
    <hyperlink ref="L18" location="'Table 7'!A1" display="9, 10" xr:uid="{00000000-0004-0000-0100-000044000000}"/>
    <hyperlink ref="L23" location="'Table 12'!A1" display="'Table 12'!A1" xr:uid="{00000000-0004-0000-0100-000046000000}"/>
    <hyperlink ref="L29" location="'Table 18'!A1" display="'Table 18'!A1" xr:uid="{00000000-0004-0000-0100-000048000000}"/>
    <hyperlink ref="L30" location="'Table 19'!A1" display="'Table 19'!A1" xr:uid="{00000000-0004-0000-0100-000049000000}"/>
    <hyperlink ref="L31" location="'Table 20'!A1" display="'Table 20'!A1" xr:uid="{00000000-0004-0000-0100-00004A000000}"/>
    <hyperlink ref="L12" location="'Table 1'!A1" display="1, 2" xr:uid="{00000000-0004-0000-0100-00004D000000}"/>
    <hyperlink ref="D15:J15" location="'Table 4'!A1" display="Outcome of CIRPs, initiated Stakeholder-wise, as on December 31, 2020" xr:uid="{00000000-0004-0000-0100-00001D000000}"/>
    <hyperlink ref="D15:I15" location="'Table 4'!A1" display="Outcome of CIRPs, initiated Stakeholder-wise, as on September 30, 2020" xr:uid="{00000000-0004-0000-0100-000002000000}"/>
    <hyperlink ref="D16:F16" location="'Table 8'!A1" display="CIRPs Yielding Resolution" xr:uid="{667BB2F1-27AB-449D-AAFB-61E2FE52E347}"/>
    <hyperlink ref="D17:F17" location="'Table 8'!A1" display="CIRPs Yielding Resolution" xr:uid="{278C742E-6A74-40DF-BE74-6BDDA7226AB2}"/>
    <hyperlink ref="D21:I21" location="'Table 7'!A1" display="CIRPs Ending with Orders for Liquidation till September 30, 2020" xr:uid="{8C323187-9420-418C-9774-ED296D037F8B}"/>
    <hyperlink ref="D21:K21" location="'Table 10'!A1" display="Details of Closed Liquidations" xr:uid="{09D8821C-39EA-43BC-9DB6-A74BC353F55C}"/>
    <hyperlink ref="D18:H18" location="'Table 6'!A1" display="Closure of CIRP by Withdrawal till September 30, 2020" xr:uid="{27E182F4-FDC4-40CC-BD55-CD0C188072D8}"/>
    <hyperlink ref="D18:K18" location="'Table 7'!A1" display="Closure of CIRP by Withdrawal till June 30, 2024" xr:uid="{893CB588-8F4F-49E6-9D42-F11920E4CCE9}"/>
    <hyperlink ref="D19:H19" location="'Table 9'!A1" display="Status of Liquidation Processes as on September 30, 2020" xr:uid="{C4C8723E-F65B-48FF-9E2F-70756D94531B}"/>
    <hyperlink ref="D19:K19" location="'Table 8'!A1" display="Status of Liquidation Processes as on June 30, 2024" xr:uid="{A0F0ED07-30DD-4534-950E-FCA5A326B992}"/>
    <hyperlink ref="D12:K12" location="'Table 1'!A1" display="Corporate Insolvency Resolution Process" xr:uid="{C9EC63EF-EF14-48C3-9FD4-2AC49329C66D}"/>
    <hyperlink ref="D13:K13" location="'Table 2'!A1" display="Sectoral Distribution of CIRPs as on June 30, 2022" xr:uid="{4FB9FB38-2ABC-48EC-8C98-63B1072838CB}"/>
    <hyperlink ref="D14:K14" location="'Table 3'!A1" display="Initiation of Corporate Insolvency Resolution Process" xr:uid="{A39CF55A-17D0-4314-8977-0E08B78C0C51}"/>
    <hyperlink ref="D15:K15" location="'Table 4'!A1" display="Outcome of CIRPs, initiated Stakeholder-wise, as on June 30, 2022" xr:uid="{25FA2136-24CF-4C2A-8041-9575EBC07442}"/>
    <hyperlink ref="D16:K16" location="'Table 5'!A1" display="CIRPs Yielding Resolution Plans" xr:uid="{A6E03624-82BE-4371-ADD9-BE99E5641987}"/>
    <hyperlink ref="D17:K17" location="'Table 6'!A1" display="CIRPs Yielded Resolutions: State of CD at the commencement of CIRP" xr:uid="{5E0EC485-3509-47DC-9F40-92816A39C987}"/>
    <hyperlink ref="D22:K22" location="'Table 11'!A1" display="CIRPs Ending with Orders for Liquidation till June 30, 2024" xr:uid="{95B6847C-3E35-4EBD-B7D0-33F2D8762478}"/>
    <hyperlink ref="D23:K23" location="'Table 12'!A1" display="Reasons for Liquidations" xr:uid="{F64D0FD3-C432-4E78-80A6-0694FCB4DA41}"/>
    <hyperlink ref="D24:K24" location="'Table 13'!A1" display="Claims in Liquidation Process" xr:uid="{53476FE6-0953-43A8-9BC6-E3D6B42B0DEF}"/>
    <hyperlink ref="D25" location="'Table 14'!A1" display="Status of ongoing CIRPs as on December 31, 2023" xr:uid="{0E77E677-E2C6-431F-AA58-B198BAF7B5E2}"/>
    <hyperlink ref="D26:K26" location="'Table 15'!A1" display="Details of Large Cases as on June 30, 2024" xr:uid="{430D1CCC-8CF2-47F4-B74D-75817B4CF3EB}"/>
    <hyperlink ref="D40" location="'Table 26'!A1" display="Status of filed applications for initiation of insolvency resolution process of personal guarantors" xr:uid="{50C67939-FF4A-436B-A425-AB3542E30DF2}"/>
    <hyperlink ref="L19" location="'Table 8'!A1" display="'Table 8'!A1" xr:uid="{6BF8C04A-50CF-4FA1-AC36-BF8D4F996674}"/>
    <hyperlink ref="L22" location="'Table 11'!A1" display="'Table 11'!A1" xr:uid="{190A7CE0-65AF-44DE-B896-5F3EC0156E88}"/>
    <hyperlink ref="L25" location="'Table 14'!A1" display="'Table 14'!A1" xr:uid="{5A83B4A7-01BE-4FF0-8972-08C6BFCA2D73}"/>
    <hyperlink ref="D54" location="'Table 44'!A1" display="Region Wise Registered Valuers as on March 31, 2024" xr:uid="{9E921C7B-BCAA-4D03-8727-D6B1BF7B0900}"/>
    <hyperlink ref="D53" location="'Table 43'!A1" display="Registration of RVs till March 31, 2024" xr:uid="{AFD950B0-FCCA-4293-9A4B-9D7A70F7858A}"/>
    <hyperlink ref="D52" location="'Table 42'!A1" display="Registered Valuers (Entities) as on March 31, 2024" xr:uid="{555FCF5B-6F6A-4274-8467-F26A0780D292}"/>
    <hyperlink ref="D51" location="'Table 41'!A1" display="Registered Valuers as on March 31, 2024" xr:uid="{B366F289-42FE-4046-B153-FEDA5EBD3048}"/>
    <hyperlink ref="D50" location="'Table 40'!A1" display="Details of information with NeSL" xr:uid="{9839AA58-2A18-4D34-8FAE-D27DEED3744E}"/>
    <hyperlink ref="L50" location="'Table 39'!A1" display="'Table 39'!A1" xr:uid="{B09713E9-A676-4D84-B7D8-DF73A807234A}"/>
    <hyperlink ref="D49" location="'Table 39'!A1" display="CPE hours earned by the IPs" xr:uid="{4DC4B569-2FF5-41BC-82E8-AA6B1F89BD28}"/>
    <hyperlink ref="D48" location="'Table 38'!A1" display="Activities by IPAs" xr:uid="{DCCB8562-AD6F-49B7-81E5-BBA49785F625}"/>
    <hyperlink ref="D47" location="'Table 37'!A1" display="IPEs as on March 31, 2024" xr:uid="{35057C0F-A1DE-45DF-AD5E-7937C73DCE9E}"/>
    <hyperlink ref="D46" location="'Table 35'!A1" display="Replacement of IRP with RP as on June 30, 2024" xr:uid="{031B5DBB-6A6B-43AA-80DE-2ADDB1CC4E0F}"/>
    <hyperlink ref="L46" location="'Table 35'!A1" display="'Table 35'!A1" xr:uid="{42DD0069-1AD7-4328-B90E-CA0DF079F7E9}"/>
    <hyperlink ref="D41" location="'Table 30'!A1" display="Registered IPs and AFAs as on June 30, 2024" xr:uid="{84217EFC-7D87-4571-8574-C1B566FACF4C}"/>
    <hyperlink ref="D43" location="'Table 32'!A1" display="Distribution of IPs as per their Eligibility as on June 30, 2024" xr:uid="{BD347876-0066-4498-B8B2-7B022A20AA80}"/>
    <hyperlink ref="D44" location="'Table 33'!A1" display="Age Profile of IPs as on June 30, 2024" xr:uid="{2F601EF5-E5C6-4506-A84B-076BD1A7F969}"/>
    <hyperlink ref="D20" location="'Table 9'!A1" display="Mode of Closure of Liquidation Processes" xr:uid="{7BEB0158-6973-4A6A-A969-0C7AE038876A}"/>
    <hyperlink ref="D28" location="'Table 17'!A1" display="Details of resolution plans approved for FiSPs" xr:uid="{F759A13E-FF9D-4E78-9705-99F46094F36B}"/>
    <hyperlink ref="D20:K20" location="'Table 9'!A1" display="Mode of Closure of Liquidation Processes" xr:uid="{97ACDD72-4CDE-493A-ABB8-AF926BDFEA47}"/>
    <hyperlink ref="D25:K25" location="'Table 14'!A1" display="Status of ongoing CIRPs as on June 30, 2024" xr:uid="{5E0EAFD1-A0B0-4BBD-B950-99F5C997F9F7}"/>
    <hyperlink ref="D28:K28" location="'Table 17'!A1" display="Details of resolution plans approved for FiSPs" xr:uid="{03504EF2-13BE-448E-A688-B141448C6880}"/>
    <hyperlink ref="D36" location="'Table 26'!A1" display="List of ongoing cases for PPIRP as on March 31, 2024 " xr:uid="{37610188-EC46-4515-81F7-BF4B1FA2474F}"/>
    <hyperlink ref="D37" location="'Table 27'!A1" display="Details of Cases Withdrawn before Admission" xr:uid="{9FD14FCE-41A8-4D37-94C2-3CBA82BA2D85}"/>
    <hyperlink ref="L37" location="'Table 26'!A1" display="'Table 26'!A1" xr:uid="{631F86FE-AE7E-464D-86F6-8E8E8E616982}"/>
    <hyperlink ref="L38" location="'Table 27'!A1" display="'Table 27'!A1" xr:uid="{11C7C0AB-0B4A-4B82-BBA2-E856477A1BDD}"/>
    <hyperlink ref="D38" location="'Table 28'!A1" display="Ratio of Resolution and Liquidation orders" xr:uid="{4D8BB957-0119-4498-A75C-320A42BEA6AB}"/>
    <hyperlink ref="D55" location="'Table 44'!A1" display="Age profile of RVs as on June 30, 2024" xr:uid="{9317EEF8-DAA2-4292-8609-4B74DC8C599C}"/>
    <hyperlink ref="D54:K54" location="'Table 43'!A1" display="Region Wise Registered Valuers as on June 30, 2024" xr:uid="{67020781-C9AF-4B6A-8D1A-AE6B0D65E483}"/>
    <hyperlink ref="D36:K36" location="'Table 25'!A1" display="List of ongoing cases for PPIRP as on June 30, 2024 " xr:uid="{442D840C-29B4-40C8-ABF0-2297BCF02E9B}"/>
    <hyperlink ref="D37:K37" location="'Table 26'!A1" display="Details of Cases Withdrawn before Admission" xr:uid="{C328029B-0A48-46FD-9FEA-0F9B8AB8A283}"/>
    <hyperlink ref="D38:K38" location="'Table 27'!A1" display="Ratio of Resolution and Liquidation orders" xr:uid="{9CCB7B2D-4457-45E4-AE9E-869DB2646A92}"/>
    <hyperlink ref="D40:K40" location="'Table 29'!A1" display="Status of filed applications for initiation of insolvency resolution process of personal guarantors" xr:uid="{0750B836-3BB5-4DD4-A4BD-1122A63C8701}"/>
    <hyperlink ref="D42" location="'Table 31'!A1" display="Registration and Cancellation of Registrations of IPs " xr:uid="{3B3D9E9C-32B4-4912-B49A-BF7CB5BCC41E}"/>
    <hyperlink ref="D45" location="'Table 34'!A1" display="Zone-wise IPs in the Panel" xr:uid="{3FA08BF7-7F1A-4896-925D-15FED377C2A8}"/>
    <hyperlink ref="D47:K47" location="'Table 36'!A1" display="IPEs as on June 30, 2024" xr:uid="{40FCBF49-58A9-4665-9710-FB7F39BFCC87}"/>
    <hyperlink ref="D48:K48" location="'Table 37'!A1" display="Activities by IPAs" xr:uid="{37E139DF-FA14-4050-9A34-BB863C42C7A3}"/>
    <hyperlink ref="D49:K49" location="'Table 38'!A1" display="CPE hours earned by the IPs" xr:uid="{5E7CE909-9404-4539-AB09-BED0B2B7CA9E}"/>
    <hyperlink ref="D50:K50" location="'Table 39'!A1" display="Details of information with NeSL" xr:uid="{54467AD8-E382-482F-84A9-71623CCD0D78}"/>
    <hyperlink ref="D51:K51" location="'Table 40'!A1" display="Registered Valuers as on June 30, 2024" xr:uid="{E692CDA6-3371-4562-9806-F7A132F303F3}"/>
    <hyperlink ref="D52:K52" location="'Table 41'!A1" display="Registered Valuers (Entities) as on June 30, 2024" xr:uid="{78FE460A-787C-4596-B535-DA2177A4C69A}"/>
    <hyperlink ref="D53:K53" location="'Table 42'!A1" display="Registration of RVs till June 30, 2024" xr:uid="{776E06D8-1355-4AEB-AA85-7BB73E0B8ED9}"/>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V38"/>
  <sheetViews>
    <sheetView showGridLines="0" zoomScale="90" zoomScaleNormal="90" workbookViewId="0">
      <selection activeCell="U2" sqref="U2:V3"/>
    </sheetView>
  </sheetViews>
  <sheetFormatPr defaultRowHeight="15"/>
  <cols>
    <col min="1" max="1" width="1.85546875" customWidth="1"/>
    <col min="11" max="11" width="1.85546875" customWidth="1"/>
    <col min="12" max="12" width="1.85546875" style="49" customWidth="1"/>
    <col min="13" max="13" width="1.85546875" customWidth="1"/>
    <col min="14" max="14" width="16" customWidth="1"/>
    <col min="15" max="15" width="14.140625" customWidth="1"/>
    <col min="16" max="16" width="14.42578125" customWidth="1"/>
    <col min="17" max="17" width="12.5703125" customWidth="1"/>
    <col min="18" max="18" width="14.85546875" customWidth="1"/>
    <col min="19" max="19" width="12.7109375" customWidth="1"/>
    <col min="20" max="20" width="4.28515625" customWidth="1"/>
    <col min="21" max="23" width="6.85546875" customWidth="1"/>
  </cols>
  <sheetData>
    <row r="1" spans="2:22" ht="12" customHeight="1"/>
    <row r="2" spans="2:22" ht="15.75" customHeight="1">
      <c r="B2" s="401"/>
      <c r="C2" s="401"/>
      <c r="D2" s="401"/>
      <c r="E2" s="401"/>
      <c r="F2" s="401"/>
      <c r="G2" s="401"/>
      <c r="H2" s="401"/>
      <c r="I2" s="401"/>
      <c r="J2" s="51"/>
      <c r="N2" s="428" t="s">
        <v>1072</v>
      </c>
      <c r="O2" s="428"/>
      <c r="P2" s="428"/>
      <c r="Q2" s="428"/>
      <c r="R2" s="428"/>
      <c r="S2" s="428"/>
      <c r="U2" s="452" t="s">
        <v>328</v>
      </c>
      <c r="V2" s="452"/>
    </row>
    <row r="3" spans="2:22">
      <c r="N3" s="444" t="s">
        <v>1</v>
      </c>
      <c r="O3" s="444"/>
      <c r="P3" s="444"/>
      <c r="Q3" s="444"/>
      <c r="R3" s="444"/>
      <c r="S3" s="444"/>
      <c r="U3" s="452"/>
      <c r="V3" s="452"/>
    </row>
    <row r="4" spans="2:22">
      <c r="N4" s="461" t="s">
        <v>131</v>
      </c>
      <c r="O4" s="461" t="s">
        <v>132</v>
      </c>
      <c r="P4" s="461" t="s">
        <v>133</v>
      </c>
      <c r="Q4" s="461" t="s">
        <v>134</v>
      </c>
      <c r="R4" s="461"/>
      <c r="S4" s="461" t="s">
        <v>135</v>
      </c>
    </row>
    <row r="5" spans="2:22" ht="25.5">
      <c r="N5" s="462"/>
      <c r="O5" s="462"/>
      <c r="P5" s="462"/>
      <c r="Q5" s="23" t="s">
        <v>136</v>
      </c>
      <c r="R5" s="23" t="s">
        <v>137</v>
      </c>
      <c r="S5" s="462"/>
    </row>
    <row r="6" spans="2:22">
      <c r="N6" s="55" t="s">
        <v>443</v>
      </c>
      <c r="O6" s="345" t="s">
        <v>14</v>
      </c>
      <c r="P6" s="345">
        <v>184</v>
      </c>
      <c r="Q6" s="345">
        <v>0</v>
      </c>
      <c r="R6" s="345">
        <v>11</v>
      </c>
      <c r="S6" s="345">
        <v>173</v>
      </c>
    </row>
    <row r="7" spans="2:22">
      <c r="N7" s="55" t="s">
        <v>444</v>
      </c>
      <c r="O7" s="345">
        <v>173</v>
      </c>
      <c r="P7" s="345">
        <v>232</v>
      </c>
      <c r="Q7" s="345">
        <v>7</v>
      </c>
      <c r="R7" s="345">
        <v>108</v>
      </c>
      <c r="S7" s="345">
        <v>290</v>
      </c>
    </row>
    <row r="8" spans="2:22">
      <c r="N8" s="55" t="s">
        <v>445</v>
      </c>
      <c r="O8" s="345">
        <v>290</v>
      </c>
      <c r="P8" s="345">
        <v>273</v>
      </c>
      <c r="Q8" s="345">
        <v>1</v>
      </c>
      <c r="R8" s="345">
        <v>169</v>
      </c>
      <c r="S8" s="345">
        <v>393</v>
      </c>
    </row>
    <row r="9" spans="2:22">
      <c r="N9" s="55" t="s">
        <v>446</v>
      </c>
      <c r="O9" s="345">
        <v>393</v>
      </c>
      <c r="P9" s="345">
        <v>251</v>
      </c>
      <c r="Q9" s="345">
        <v>2</v>
      </c>
      <c r="R9" s="345">
        <v>186</v>
      </c>
      <c r="S9" s="345">
        <v>456</v>
      </c>
    </row>
    <row r="10" spans="2:22">
      <c r="N10" s="55" t="s">
        <v>447</v>
      </c>
      <c r="O10" s="345">
        <v>456</v>
      </c>
      <c r="P10" s="345">
        <v>302</v>
      </c>
      <c r="Q10" s="345">
        <v>3</v>
      </c>
      <c r="R10" s="345">
        <v>261</v>
      </c>
      <c r="S10" s="345">
        <v>494</v>
      </c>
    </row>
    <row r="11" spans="2:22">
      <c r="N11" s="55" t="s">
        <v>448</v>
      </c>
      <c r="O11" s="345">
        <v>494</v>
      </c>
      <c r="P11" s="345">
        <v>319</v>
      </c>
      <c r="Q11" s="345">
        <v>9</v>
      </c>
      <c r="R11" s="345">
        <v>335</v>
      </c>
      <c r="S11" s="345">
        <v>469</v>
      </c>
    </row>
    <row r="12" spans="2:22">
      <c r="N12" s="55" t="s">
        <v>765</v>
      </c>
      <c r="O12" s="345">
        <v>469</v>
      </c>
      <c r="P12" s="345">
        <v>336</v>
      </c>
      <c r="Q12" s="345">
        <v>12</v>
      </c>
      <c r="R12" s="345">
        <v>328</v>
      </c>
      <c r="S12" s="345">
        <v>465</v>
      </c>
    </row>
    <row r="13" spans="2:22">
      <c r="N13" s="55" t="s">
        <v>597</v>
      </c>
      <c r="O13" s="345">
        <v>465</v>
      </c>
      <c r="P13" s="345">
        <v>42</v>
      </c>
      <c r="Q13" s="345">
        <v>2</v>
      </c>
      <c r="R13" s="345">
        <v>75</v>
      </c>
      <c r="S13" s="345">
        <v>430</v>
      </c>
    </row>
    <row r="14" spans="2:22">
      <c r="N14" s="216" t="s">
        <v>20</v>
      </c>
      <c r="O14" s="346" t="s">
        <v>14</v>
      </c>
      <c r="P14" s="346">
        <v>1939</v>
      </c>
      <c r="Q14" s="346">
        <v>36</v>
      </c>
      <c r="R14" s="346">
        <v>1473</v>
      </c>
      <c r="S14" s="346">
        <v>430</v>
      </c>
    </row>
    <row r="15" spans="2:22" ht="45.75" customHeight="1">
      <c r="N15" s="502"/>
      <c r="O15" s="502"/>
      <c r="P15" s="502"/>
      <c r="Q15" s="502"/>
      <c r="R15" s="502"/>
      <c r="S15" s="502"/>
    </row>
    <row r="16" spans="2:22" ht="51.75" customHeight="1">
      <c r="N16" s="77"/>
      <c r="O16" s="77"/>
      <c r="P16" s="77"/>
      <c r="Q16" s="77"/>
      <c r="R16" s="77"/>
      <c r="S16" s="77"/>
    </row>
    <row r="17" spans="14:20">
      <c r="N17" s="77"/>
      <c r="O17" s="77"/>
      <c r="P17" s="77"/>
      <c r="Q17" s="77"/>
      <c r="R17" s="77"/>
      <c r="S17" s="77"/>
    </row>
    <row r="18" spans="14:20">
      <c r="N18" s="190"/>
      <c r="O18" s="190"/>
      <c r="P18" s="190"/>
      <c r="Q18" s="190"/>
      <c r="R18" s="190"/>
      <c r="S18" s="190"/>
      <c r="T18" s="162"/>
    </row>
    <row r="19" spans="14:20">
      <c r="N19" s="190"/>
      <c r="O19" s="190"/>
      <c r="P19" s="190"/>
      <c r="Q19" s="190"/>
      <c r="R19" s="190"/>
      <c r="S19" s="190"/>
      <c r="T19" s="162"/>
    </row>
    <row r="20" spans="14:20">
      <c r="N20" s="195"/>
      <c r="O20" s="195"/>
      <c r="P20" s="195"/>
      <c r="Q20" s="195"/>
      <c r="R20" s="195"/>
      <c r="S20" s="195"/>
      <c r="T20" s="162"/>
    </row>
    <row r="21" spans="14:20">
      <c r="N21" s="180"/>
      <c r="O21" s="168"/>
      <c r="P21" s="168"/>
      <c r="Q21" s="162"/>
      <c r="R21" s="162"/>
      <c r="S21" s="162"/>
      <c r="T21" s="162"/>
    </row>
    <row r="22" spans="14:20">
      <c r="N22" s="180"/>
      <c r="O22" s="168"/>
      <c r="P22" s="168"/>
      <c r="Q22" s="162"/>
      <c r="R22" s="162"/>
      <c r="S22" s="162"/>
      <c r="T22" s="162"/>
    </row>
    <row r="23" spans="14:20">
      <c r="N23" s="180"/>
      <c r="O23" s="168"/>
      <c r="P23" s="168"/>
      <c r="Q23" s="162"/>
      <c r="R23" s="162"/>
      <c r="S23" s="162"/>
      <c r="T23" s="162"/>
    </row>
    <row r="24" spans="14:20">
      <c r="N24" s="180"/>
      <c r="O24" s="168"/>
      <c r="P24" s="168"/>
      <c r="Q24" s="162"/>
      <c r="R24" s="162"/>
      <c r="S24" s="162"/>
      <c r="T24" s="162"/>
    </row>
    <row r="25" spans="14:20">
      <c r="N25" s="180"/>
      <c r="O25" s="168"/>
      <c r="P25" s="168"/>
      <c r="Q25" s="162"/>
      <c r="R25" s="162"/>
      <c r="S25" s="162"/>
      <c r="T25" s="162"/>
    </row>
    <row r="26" spans="14:20">
      <c r="N26" s="162"/>
      <c r="O26" s="168"/>
      <c r="P26" s="168"/>
      <c r="Q26" s="162"/>
      <c r="R26" s="162"/>
      <c r="S26" s="162"/>
      <c r="T26" s="162"/>
    </row>
    <row r="27" spans="14:20">
      <c r="N27" s="162"/>
      <c r="O27" s="168"/>
      <c r="P27" s="168"/>
      <c r="Q27" s="162"/>
      <c r="R27" s="162"/>
      <c r="S27" s="162"/>
      <c r="T27" s="162"/>
    </row>
    <row r="28" spans="14:20">
      <c r="N28" s="162"/>
      <c r="O28" s="162"/>
      <c r="P28" s="162"/>
      <c r="Q28" s="162"/>
      <c r="R28" s="162"/>
      <c r="S28" s="162"/>
      <c r="T28" s="162"/>
    </row>
    <row r="29" spans="14:20">
      <c r="N29" s="162"/>
      <c r="O29" s="162"/>
      <c r="P29" s="162"/>
      <c r="Q29" s="162"/>
      <c r="R29" s="162"/>
      <c r="S29" s="162"/>
      <c r="T29" s="162"/>
    </row>
    <row r="30" spans="14:20">
      <c r="N30" s="196"/>
      <c r="O30" s="196"/>
      <c r="P30" s="196"/>
      <c r="Q30" s="162"/>
      <c r="R30" s="162"/>
      <c r="S30" s="162"/>
      <c r="T30" s="162"/>
    </row>
    <row r="31" spans="14:20">
      <c r="N31" s="180"/>
      <c r="O31" s="162"/>
      <c r="P31" s="162"/>
      <c r="Q31" s="162"/>
      <c r="R31" s="162"/>
      <c r="S31" s="162"/>
      <c r="T31" s="162"/>
    </row>
    <row r="32" spans="14:20">
      <c r="N32" s="180"/>
      <c r="O32" s="162"/>
      <c r="P32" s="162"/>
      <c r="Q32" s="162"/>
      <c r="R32" s="162"/>
      <c r="S32" s="162"/>
      <c r="T32" s="162"/>
    </row>
    <row r="33" spans="14:20">
      <c r="N33" s="180"/>
      <c r="O33" s="162"/>
      <c r="P33" s="162"/>
      <c r="Q33" s="162"/>
      <c r="R33" s="162"/>
      <c r="S33" s="162"/>
      <c r="T33" s="162"/>
    </row>
    <row r="34" spans="14:20">
      <c r="N34" s="180"/>
      <c r="O34" s="162"/>
      <c r="P34" s="162"/>
      <c r="Q34" s="162"/>
      <c r="R34" s="162"/>
      <c r="S34" s="162"/>
      <c r="T34" s="162"/>
    </row>
    <row r="35" spans="14:20">
      <c r="N35" s="180"/>
      <c r="O35" s="162"/>
      <c r="P35" s="162"/>
      <c r="Q35" s="162"/>
      <c r="R35" s="162"/>
      <c r="S35" s="162"/>
      <c r="T35" s="162"/>
    </row>
    <row r="36" spans="14:20">
      <c r="N36" s="162"/>
      <c r="O36" s="162"/>
      <c r="P36" s="162"/>
      <c r="Q36" s="162"/>
      <c r="R36" s="162"/>
      <c r="S36" s="162"/>
      <c r="T36" s="162"/>
    </row>
    <row r="37" spans="14:20">
      <c r="N37" s="180"/>
      <c r="O37" s="162"/>
      <c r="P37" s="162"/>
      <c r="Q37" s="162"/>
      <c r="R37" s="162"/>
      <c r="S37" s="162"/>
      <c r="T37" s="162"/>
    </row>
    <row r="38" spans="14:20">
      <c r="N38" s="162"/>
      <c r="O38" s="162"/>
      <c r="P38" s="162"/>
      <c r="Q38" s="162"/>
      <c r="R38" s="162"/>
      <c r="S38" s="162"/>
      <c r="T38" s="162"/>
    </row>
  </sheetData>
  <mergeCells count="10">
    <mergeCell ref="N15:S15"/>
    <mergeCell ref="U2:V3"/>
    <mergeCell ref="B2:I2"/>
    <mergeCell ref="N2:S2"/>
    <mergeCell ref="N3:S3"/>
    <mergeCell ref="N4:N5"/>
    <mergeCell ref="O4:O5"/>
    <mergeCell ref="P4:P5"/>
    <mergeCell ref="Q4:R4"/>
    <mergeCell ref="S4:S5"/>
  </mergeCells>
  <hyperlinks>
    <hyperlink ref="U2:V3" location="'Table of Contents'!A1" display="Go To Table Of Contents" xr:uid="{00000000-0004-0000-1000-000000000000}"/>
  </hyperlink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workbookViewId="0"/>
  </sheetViews>
  <sheetFormatPr defaultRowHeight="15"/>
  <cols>
    <col min="1" max="1" width="1.85546875" customWidth="1"/>
    <col min="10" max="10" width="1.85546875" customWidth="1"/>
    <col min="11" max="11" width="1.85546875" style="49" customWidth="1"/>
    <col min="12" max="12" width="1.85546875" customWidth="1"/>
    <col min="13" max="13" width="39.7109375" style="19" customWidth="1"/>
    <col min="14" max="14" width="28.140625" customWidth="1"/>
    <col min="15" max="15" width="4.28515625" customWidth="1"/>
    <col min="16" max="17" width="6.5703125" customWidth="1"/>
  </cols>
  <sheetData>
    <row r="1" spans="2:17" ht="12" customHeight="1"/>
    <row r="2" spans="2:17" ht="15.75" customHeight="1">
      <c r="B2" s="401"/>
      <c r="C2" s="401"/>
      <c r="D2" s="401"/>
      <c r="E2" s="401"/>
      <c r="F2" s="401"/>
      <c r="G2" s="401"/>
      <c r="H2" s="401"/>
      <c r="I2" s="401"/>
      <c r="M2" s="503" t="s">
        <v>1071</v>
      </c>
      <c r="N2" s="503"/>
      <c r="P2" s="452" t="s">
        <v>328</v>
      </c>
      <c r="Q2" s="452"/>
    </row>
    <row r="3" spans="2:17">
      <c r="M3" s="25"/>
      <c r="N3" s="2"/>
      <c r="P3" s="452"/>
      <c r="Q3" s="452"/>
    </row>
    <row r="4" spans="2:17">
      <c r="M4" s="23" t="s">
        <v>138</v>
      </c>
      <c r="N4" s="26" t="s">
        <v>139</v>
      </c>
    </row>
    <row r="5" spans="2:17">
      <c r="M5" s="112" t="s">
        <v>95</v>
      </c>
      <c r="N5" s="320">
        <v>1939</v>
      </c>
    </row>
    <row r="6" spans="2:17">
      <c r="M6" s="112" t="s">
        <v>140</v>
      </c>
      <c r="N6" s="321">
        <v>36</v>
      </c>
    </row>
    <row r="7" spans="2:17">
      <c r="M7" s="112" t="s">
        <v>141</v>
      </c>
      <c r="N7" s="321">
        <v>1473</v>
      </c>
    </row>
    <row r="8" spans="2:17">
      <c r="M8" s="112" t="s">
        <v>1087</v>
      </c>
      <c r="N8" s="113">
        <v>1008</v>
      </c>
    </row>
    <row r="9" spans="2:17">
      <c r="M9" s="145" t="s">
        <v>18</v>
      </c>
      <c r="N9" s="146">
        <v>430</v>
      </c>
    </row>
    <row r="10" spans="2:17">
      <c r="M10" s="112" t="s">
        <v>142</v>
      </c>
      <c r="N10" s="380">
        <v>145</v>
      </c>
    </row>
    <row r="11" spans="2:17">
      <c r="M11" s="112" t="s">
        <v>99</v>
      </c>
      <c r="N11" s="113">
        <v>59</v>
      </c>
    </row>
    <row r="12" spans="2:17">
      <c r="M12" s="112" t="s">
        <v>100</v>
      </c>
      <c r="N12" s="113">
        <v>34</v>
      </c>
    </row>
    <row r="13" spans="2:17">
      <c r="M13" s="112" t="s">
        <v>65</v>
      </c>
      <c r="N13" s="113">
        <v>42</v>
      </c>
    </row>
    <row r="14" spans="2:17">
      <c r="M14" s="112" t="s">
        <v>66</v>
      </c>
      <c r="N14" s="113">
        <v>108</v>
      </c>
    </row>
    <row r="15" spans="2:17">
      <c r="M15" s="147" t="s">
        <v>67</v>
      </c>
      <c r="N15" s="148">
        <v>42</v>
      </c>
    </row>
    <row r="18" spans="13:16">
      <c r="M18" s="167" t="s">
        <v>18</v>
      </c>
      <c r="N18" s="162"/>
      <c r="O18" s="162"/>
      <c r="P18" s="162"/>
    </row>
    <row r="19" spans="13:16">
      <c r="M19" s="180" t="s">
        <v>142</v>
      </c>
      <c r="N19" s="168">
        <f>N10</f>
        <v>145</v>
      </c>
      <c r="O19" s="162"/>
      <c r="P19" s="162"/>
    </row>
    <row r="20" spans="13:16">
      <c r="M20" s="180" t="s">
        <v>99</v>
      </c>
      <c r="N20" s="168">
        <f>N11</f>
        <v>59</v>
      </c>
      <c r="O20" s="162"/>
      <c r="P20" s="162"/>
    </row>
    <row r="21" spans="13:16">
      <c r="M21" s="180" t="s">
        <v>100</v>
      </c>
      <c r="N21" s="168">
        <f>N12</f>
        <v>34</v>
      </c>
      <c r="O21" s="162"/>
      <c r="P21" s="162"/>
    </row>
    <row r="22" spans="13:16">
      <c r="M22" s="180" t="s">
        <v>65</v>
      </c>
      <c r="N22" s="168">
        <f t="shared" ref="N22:N24" si="0">N13</f>
        <v>42</v>
      </c>
      <c r="O22" s="162"/>
      <c r="P22" s="162"/>
    </row>
    <row r="23" spans="13:16">
      <c r="M23" s="180" t="s">
        <v>66</v>
      </c>
      <c r="N23" s="168">
        <f t="shared" si="0"/>
        <v>108</v>
      </c>
      <c r="O23" s="162"/>
      <c r="P23" s="162"/>
    </row>
    <row r="24" spans="13:16">
      <c r="M24" s="180" t="s">
        <v>67</v>
      </c>
      <c r="N24" s="168">
        <f t="shared" si="0"/>
        <v>42</v>
      </c>
      <c r="O24" s="162"/>
      <c r="P24" s="162"/>
    </row>
    <row r="25" spans="13:16">
      <c r="M25" s="161"/>
      <c r="N25" s="162"/>
      <c r="O25" s="162"/>
      <c r="P25" s="162"/>
    </row>
    <row r="26" spans="13:16">
      <c r="M26" s="161"/>
      <c r="N26" s="162"/>
      <c r="O26" s="162"/>
      <c r="P26" s="162"/>
    </row>
    <row r="27" spans="13:16">
      <c r="M27" s="161"/>
      <c r="N27" s="162"/>
      <c r="O27" s="162"/>
      <c r="P27" s="162"/>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R2" sqref="R2:S3"/>
    </sheetView>
  </sheetViews>
  <sheetFormatPr defaultRowHeight="15"/>
  <cols>
    <col min="1" max="1" width="2.140625" customWidth="1"/>
    <col min="10" max="10" width="3.85546875" customWidth="1"/>
    <col min="11" max="11" width="1.85546875" customWidth="1"/>
    <col min="12" max="12" width="1.85546875" style="49" customWidth="1"/>
    <col min="13" max="13" width="1.85546875" customWidth="1"/>
    <col min="15" max="15" width="39.42578125" style="19" customWidth="1"/>
    <col min="16" max="16" width="15.140625" customWidth="1"/>
    <col min="17" max="17" width="4" bestFit="1" customWidth="1"/>
    <col min="18" max="19" width="6.5703125" customWidth="1"/>
  </cols>
  <sheetData>
    <row r="2" spans="2:19" ht="15.75" customHeight="1">
      <c r="B2" s="401"/>
      <c r="C2" s="401"/>
      <c r="D2" s="401"/>
      <c r="E2" s="401"/>
      <c r="F2" s="401"/>
      <c r="G2" s="401"/>
      <c r="H2" s="401"/>
      <c r="I2" s="401"/>
      <c r="J2" s="401"/>
      <c r="N2" s="477" t="s">
        <v>1070</v>
      </c>
      <c r="O2" s="477"/>
      <c r="P2" s="477"/>
      <c r="R2" s="452" t="s">
        <v>328</v>
      </c>
      <c r="S2" s="452"/>
    </row>
    <row r="3" spans="2:19">
      <c r="N3" s="27"/>
      <c r="O3" s="24"/>
      <c r="P3" s="2"/>
      <c r="R3" s="452"/>
      <c r="S3" s="452"/>
    </row>
    <row r="4" spans="2:19" ht="25.5">
      <c r="N4" s="23" t="s">
        <v>84</v>
      </c>
      <c r="O4" s="23" t="s">
        <v>143</v>
      </c>
      <c r="P4" s="23" t="s">
        <v>144</v>
      </c>
    </row>
    <row r="5" spans="2:19">
      <c r="N5" s="10">
        <v>1</v>
      </c>
      <c r="O5" s="54" t="s">
        <v>145</v>
      </c>
      <c r="P5" s="113">
        <v>1280</v>
      </c>
    </row>
    <row r="6" spans="2:19">
      <c r="N6" s="10">
        <v>2</v>
      </c>
      <c r="O6" s="54" t="s">
        <v>146</v>
      </c>
      <c r="P6" s="113">
        <v>314</v>
      </c>
    </row>
    <row r="7" spans="2:19">
      <c r="N7" s="10">
        <v>3</v>
      </c>
      <c r="O7" s="54" t="s">
        <v>147</v>
      </c>
      <c r="P7" s="113">
        <v>47</v>
      </c>
    </row>
    <row r="8" spans="2:19" ht="25.5">
      <c r="N8" s="28">
        <v>4</v>
      </c>
      <c r="O8" s="54" t="s">
        <v>148</v>
      </c>
      <c r="P8" s="113">
        <v>57</v>
      </c>
    </row>
    <row r="9" spans="2:19">
      <c r="N9" s="10">
        <v>5</v>
      </c>
      <c r="O9" s="54" t="s">
        <v>149</v>
      </c>
      <c r="P9" s="113">
        <v>172</v>
      </c>
    </row>
    <row r="10" spans="2:19">
      <c r="N10" s="504" t="s">
        <v>20</v>
      </c>
      <c r="O10" s="505"/>
      <c r="P10" s="84">
        <v>1870</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J2" sqref="J2:K3"/>
    </sheetView>
  </sheetViews>
  <sheetFormatPr defaultRowHeight="15"/>
  <cols>
    <col min="1" max="1" width="1.85546875" customWidth="1"/>
    <col min="2" max="2" width="47" style="19"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row r="2" spans="2:11" ht="15" customHeight="1">
      <c r="B2" s="447" t="s">
        <v>1069</v>
      </c>
      <c r="C2" s="447"/>
      <c r="D2" s="447"/>
      <c r="E2" s="447"/>
      <c r="F2" s="447"/>
      <c r="G2" s="447"/>
      <c r="H2" s="447"/>
      <c r="J2" s="452" t="s">
        <v>328</v>
      </c>
      <c r="K2" s="452"/>
    </row>
    <row r="3" spans="2:11" ht="15" customHeight="1">
      <c r="B3" s="456" t="s">
        <v>104</v>
      </c>
      <c r="C3" s="456"/>
      <c r="D3" s="456"/>
      <c r="E3" s="456"/>
      <c r="F3" s="456"/>
      <c r="G3" s="456"/>
      <c r="H3" s="456"/>
      <c r="J3" s="452"/>
      <c r="K3" s="452"/>
    </row>
    <row r="4" spans="2:11" ht="25.5">
      <c r="B4" s="23" t="s">
        <v>150</v>
      </c>
      <c r="C4" s="23" t="s">
        <v>139</v>
      </c>
      <c r="D4" s="23" t="s">
        <v>418</v>
      </c>
      <c r="E4" s="23" t="s">
        <v>151</v>
      </c>
      <c r="F4" s="23" t="s">
        <v>152</v>
      </c>
      <c r="G4" s="23" t="s">
        <v>153</v>
      </c>
      <c r="H4" s="23" t="s">
        <v>154</v>
      </c>
    </row>
    <row r="5" spans="2:11" ht="20.25" customHeight="1">
      <c r="B5" s="54" t="s">
        <v>449</v>
      </c>
      <c r="C5" s="40">
        <v>1473</v>
      </c>
      <c r="D5" s="83">
        <v>8536</v>
      </c>
      <c r="E5" s="83">
        <v>10736</v>
      </c>
      <c r="F5" s="83">
        <v>215</v>
      </c>
      <c r="G5" s="83">
        <v>215</v>
      </c>
      <c r="H5" s="83">
        <v>10235</v>
      </c>
    </row>
    <row r="6" spans="2:11" ht="18" customHeight="1">
      <c r="B6" s="54" t="s">
        <v>155</v>
      </c>
      <c r="C6" s="83">
        <v>430</v>
      </c>
      <c r="D6" s="83">
        <v>5500</v>
      </c>
      <c r="E6" s="83" t="s">
        <v>766</v>
      </c>
      <c r="F6" s="508" t="s">
        <v>436</v>
      </c>
      <c r="G6" s="508"/>
      <c r="H6" s="508"/>
    </row>
    <row r="7" spans="2:11" s="42" customFormat="1" ht="18.75" customHeight="1">
      <c r="B7" s="92" t="s">
        <v>13</v>
      </c>
      <c r="C7" s="93">
        <v>1903</v>
      </c>
      <c r="D7" s="322">
        <v>14036</v>
      </c>
      <c r="E7" s="322">
        <v>14305</v>
      </c>
      <c r="F7" s="509" t="s">
        <v>436</v>
      </c>
      <c r="G7" s="510"/>
      <c r="H7" s="511"/>
    </row>
    <row r="8" spans="2:11" ht="74.25" customHeight="1">
      <c r="B8" s="454" t="s">
        <v>767</v>
      </c>
      <c r="C8" s="454"/>
      <c r="D8" s="454"/>
      <c r="E8" s="454"/>
      <c r="F8" s="454"/>
      <c r="G8" s="454"/>
      <c r="H8" s="454"/>
    </row>
    <row r="9" spans="2:11" ht="14.25" customHeight="1">
      <c r="B9" s="448"/>
      <c r="C9" s="448"/>
      <c r="D9" s="448"/>
      <c r="E9" s="448"/>
      <c r="F9" s="448"/>
      <c r="G9" s="448"/>
      <c r="H9" s="448"/>
    </row>
    <row r="10" spans="2:11" ht="13.5" customHeight="1">
      <c r="B10" s="448"/>
      <c r="C10" s="448"/>
      <c r="D10" s="448"/>
      <c r="E10" s="448"/>
      <c r="F10" s="448"/>
      <c r="G10" s="448"/>
      <c r="H10" s="448"/>
    </row>
    <row r="11" spans="2:11" ht="15.75" customHeight="1">
      <c r="B11" s="506"/>
      <c r="C11" s="507"/>
      <c r="D11" s="507"/>
      <c r="E11" s="507"/>
      <c r="F11" s="507"/>
      <c r="G11" s="507"/>
      <c r="H11" s="507"/>
    </row>
    <row r="12" spans="2:11">
      <c r="B12" s="506"/>
      <c r="C12" s="507"/>
      <c r="D12" s="507"/>
      <c r="E12" s="507"/>
      <c r="F12" s="507"/>
      <c r="G12" s="507"/>
      <c r="H12" s="507"/>
    </row>
  </sheetData>
  <mergeCells count="10">
    <mergeCell ref="B12:H12"/>
    <mergeCell ref="J2:K3"/>
    <mergeCell ref="B9:H9"/>
    <mergeCell ref="B11:H11"/>
    <mergeCell ref="B10:H10"/>
    <mergeCell ref="B2:H2"/>
    <mergeCell ref="B3:H3"/>
    <mergeCell ref="B8:H8"/>
    <mergeCell ref="F6:H6"/>
    <mergeCell ref="F7:H7"/>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215"/>
  <sheetViews>
    <sheetView showGridLines="0" topLeftCell="A214" workbookViewId="0">
      <selection activeCell="B5" sqref="B5:J5"/>
    </sheetView>
  </sheetViews>
  <sheetFormatPr defaultRowHeight="15"/>
  <cols>
    <col min="1" max="1" width="1.85546875" customWidth="1"/>
    <col min="3" max="3" width="44.42578125" style="19"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row r="2" spans="2:13" ht="15.75">
      <c r="B2" s="512" t="s">
        <v>1068</v>
      </c>
      <c r="C2" s="512"/>
      <c r="D2" s="512"/>
      <c r="E2" s="512"/>
      <c r="F2" s="512"/>
      <c r="G2" s="512"/>
      <c r="H2" s="512"/>
      <c r="I2" s="512"/>
      <c r="J2" s="512"/>
    </row>
    <row r="3" spans="2:13" ht="15" customHeight="1">
      <c r="B3" s="513" t="s">
        <v>104</v>
      </c>
      <c r="C3" s="513"/>
      <c r="D3" s="513"/>
      <c r="E3" s="513"/>
      <c r="F3" s="513"/>
      <c r="G3" s="513"/>
      <c r="H3" s="513"/>
      <c r="I3" s="513"/>
      <c r="J3" s="513"/>
      <c r="L3" s="404" t="s">
        <v>328</v>
      </c>
      <c r="M3" s="404"/>
    </row>
    <row r="4" spans="2:13" ht="25.5">
      <c r="B4" s="23" t="s">
        <v>84</v>
      </c>
      <c r="C4" s="23" t="s">
        <v>156</v>
      </c>
      <c r="D4" s="23" t="s">
        <v>157</v>
      </c>
      <c r="E4" s="23" t="s">
        <v>158</v>
      </c>
      <c r="F4" s="23" t="s">
        <v>159</v>
      </c>
      <c r="G4" s="23" t="s">
        <v>160</v>
      </c>
      <c r="H4" s="23" t="s">
        <v>161</v>
      </c>
      <c r="I4" s="23" t="s">
        <v>162</v>
      </c>
      <c r="J4" s="23" t="s">
        <v>154</v>
      </c>
      <c r="L4" s="404"/>
      <c r="M4" s="404"/>
    </row>
    <row r="5" spans="2:13" ht="15" customHeight="1">
      <c r="B5" s="514" t="s">
        <v>768</v>
      </c>
      <c r="C5" s="514"/>
      <c r="D5" s="514"/>
      <c r="E5" s="514"/>
      <c r="F5" s="514"/>
      <c r="G5" s="514"/>
      <c r="H5" s="514"/>
      <c r="I5" s="514"/>
      <c r="J5" s="514"/>
    </row>
    <row r="6" spans="2:13">
      <c r="B6" s="359">
        <v>1</v>
      </c>
      <c r="C6" s="349" t="s">
        <v>769</v>
      </c>
      <c r="D6" s="350">
        <v>43340</v>
      </c>
      <c r="E6" s="351">
        <v>43753</v>
      </c>
      <c r="F6" s="352">
        <v>0.42</v>
      </c>
      <c r="G6" s="352" t="s">
        <v>770</v>
      </c>
      <c r="H6" s="352" t="s">
        <v>770</v>
      </c>
      <c r="I6" s="352">
        <v>0.08</v>
      </c>
      <c r="J6" s="353">
        <v>0.34</v>
      </c>
    </row>
    <row r="7" spans="2:13">
      <c r="B7" s="360">
        <v>2</v>
      </c>
      <c r="C7" s="354" t="s">
        <v>771</v>
      </c>
      <c r="D7" s="355">
        <v>43084</v>
      </c>
      <c r="E7" s="348">
        <v>43767</v>
      </c>
      <c r="F7" s="356"/>
      <c r="G7" s="357"/>
      <c r="H7" s="357"/>
      <c r="I7" s="357"/>
      <c r="J7" s="97"/>
    </row>
    <row r="8" spans="2:13">
      <c r="B8" s="360">
        <v>3</v>
      </c>
      <c r="C8" s="354" t="s">
        <v>772</v>
      </c>
      <c r="D8" s="355">
        <v>43054</v>
      </c>
      <c r="E8" s="348">
        <v>43815</v>
      </c>
      <c r="F8" s="357">
        <v>4.71</v>
      </c>
      <c r="G8" s="357">
        <v>0</v>
      </c>
      <c r="H8" s="357">
        <v>0</v>
      </c>
      <c r="I8" s="357">
        <v>0.13</v>
      </c>
      <c r="J8" s="97">
        <v>4.58</v>
      </c>
    </row>
    <row r="9" spans="2:13">
      <c r="B9" s="360">
        <v>4</v>
      </c>
      <c r="C9" s="354" t="s">
        <v>773</v>
      </c>
      <c r="D9" s="355">
        <v>43494</v>
      </c>
      <c r="E9" s="348">
        <v>43836</v>
      </c>
      <c r="F9" s="357">
        <v>0.46</v>
      </c>
      <c r="G9" s="356" t="s">
        <v>770</v>
      </c>
      <c r="H9" s="356" t="s">
        <v>770</v>
      </c>
      <c r="I9" s="357">
        <v>0.03</v>
      </c>
      <c r="J9" s="97">
        <v>0.43</v>
      </c>
    </row>
    <row r="10" spans="2:13">
      <c r="B10" s="360">
        <v>5</v>
      </c>
      <c r="C10" s="354" t="s">
        <v>774</v>
      </c>
      <c r="D10" s="355">
        <v>43904</v>
      </c>
      <c r="E10" s="348">
        <v>44249</v>
      </c>
      <c r="F10" s="357">
        <v>3.07</v>
      </c>
      <c r="G10" s="357" t="s">
        <v>770</v>
      </c>
      <c r="H10" s="357" t="s">
        <v>770</v>
      </c>
      <c r="I10" s="357">
        <v>0.04</v>
      </c>
      <c r="J10" s="97">
        <v>3.02</v>
      </c>
    </row>
    <row r="11" spans="2:13">
      <c r="B11" s="360">
        <v>6</v>
      </c>
      <c r="C11" s="354" t="s">
        <v>775</v>
      </c>
      <c r="D11" s="355">
        <v>43799</v>
      </c>
      <c r="E11" s="348">
        <v>44259</v>
      </c>
      <c r="F11" s="356">
        <v>1.05</v>
      </c>
      <c r="G11" s="357">
        <v>0.01</v>
      </c>
      <c r="H11" s="357">
        <v>0.01</v>
      </c>
      <c r="I11" s="357">
        <v>0.08</v>
      </c>
      <c r="J11" s="358">
        <v>0.97</v>
      </c>
    </row>
    <row r="12" spans="2:13">
      <c r="B12" s="360">
        <v>7</v>
      </c>
      <c r="C12" s="354" t="s">
        <v>776</v>
      </c>
      <c r="D12" s="355">
        <v>43738</v>
      </c>
      <c r="E12" s="348">
        <v>44378</v>
      </c>
      <c r="F12" s="356">
        <v>0.56000000000000005</v>
      </c>
      <c r="G12" s="357" t="s">
        <v>770</v>
      </c>
      <c r="H12" s="357" t="s">
        <v>770</v>
      </c>
      <c r="I12" s="357">
        <v>0.02</v>
      </c>
      <c r="J12" s="97">
        <v>0.54</v>
      </c>
    </row>
    <row r="13" spans="2:13">
      <c r="B13" s="360">
        <v>8</v>
      </c>
      <c r="C13" s="354" t="s">
        <v>777</v>
      </c>
      <c r="D13" s="355">
        <v>43332</v>
      </c>
      <c r="E13" s="348">
        <v>44393</v>
      </c>
      <c r="F13" s="356">
        <v>2.87</v>
      </c>
      <c r="G13" s="357" t="s">
        <v>770</v>
      </c>
      <c r="H13" s="357" t="s">
        <v>770</v>
      </c>
      <c r="I13" s="357">
        <v>0.43</v>
      </c>
      <c r="J13" s="97">
        <v>2.4500000000000002</v>
      </c>
    </row>
    <row r="14" spans="2:13" ht="15.75" customHeight="1">
      <c r="B14" s="360">
        <v>9</v>
      </c>
      <c r="C14" s="354" t="s">
        <v>778</v>
      </c>
      <c r="D14" s="355">
        <v>43911</v>
      </c>
      <c r="E14" s="348">
        <v>44400</v>
      </c>
      <c r="F14" s="356">
        <v>0.01</v>
      </c>
      <c r="G14" s="357" t="s">
        <v>770</v>
      </c>
      <c r="H14" s="357" t="s">
        <v>770</v>
      </c>
      <c r="I14" s="357">
        <v>0.01</v>
      </c>
      <c r="J14" s="97" t="s">
        <v>779</v>
      </c>
    </row>
    <row r="15" spans="2:13">
      <c r="B15" s="360">
        <v>10</v>
      </c>
      <c r="C15" s="354" t="s">
        <v>780</v>
      </c>
      <c r="D15" s="355">
        <v>42973</v>
      </c>
      <c r="E15" s="348">
        <v>44403</v>
      </c>
      <c r="F15" s="356">
        <v>0.28000000000000003</v>
      </c>
      <c r="G15" s="357">
        <v>0.02</v>
      </c>
      <c r="H15" s="357">
        <v>0.02</v>
      </c>
      <c r="I15" s="357">
        <v>0.03</v>
      </c>
      <c r="J15" s="97">
        <v>0.24</v>
      </c>
    </row>
    <row r="16" spans="2:13">
      <c r="B16" s="360">
        <v>11</v>
      </c>
      <c r="C16" s="354" t="s">
        <v>781</v>
      </c>
      <c r="D16" s="355">
        <v>44095</v>
      </c>
      <c r="E16" s="348">
        <v>44410</v>
      </c>
      <c r="F16" s="356">
        <v>0.15</v>
      </c>
      <c r="G16" s="357" t="s">
        <v>770</v>
      </c>
      <c r="H16" s="357" t="s">
        <v>770</v>
      </c>
      <c r="I16" s="357">
        <v>0.09</v>
      </c>
      <c r="J16" s="97">
        <v>0.06</v>
      </c>
    </row>
    <row r="17" spans="2:10">
      <c r="B17" s="360">
        <v>12</v>
      </c>
      <c r="C17" s="354" t="s">
        <v>782</v>
      </c>
      <c r="D17" s="355">
        <v>43910</v>
      </c>
      <c r="E17" s="348">
        <v>44411</v>
      </c>
      <c r="F17" s="356">
        <v>0.73</v>
      </c>
      <c r="G17" s="357" t="s">
        <v>770</v>
      </c>
      <c r="H17" s="357" t="s">
        <v>770</v>
      </c>
      <c r="I17" s="357">
        <v>0.02</v>
      </c>
      <c r="J17" s="97">
        <v>0.71</v>
      </c>
    </row>
    <row r="18" spans="2:10" ht="14.25" customHeight="1">
      <c r="B18" s="360">
        <v>13</v>
      </c>
      <c r="C18" s="354" t="s">
        <v>783</v>
      </c>
      <c r="D18" s="355">
        <v>44018</v>
      </c>
      <c r="E18" s="348">
        <v>44411</v>
      </c>
      <c r="F18" s="356">
        <v>0.01</v>
      </c>
      <c r="G18" s="357" t="s">
        <v>770</v>
      </c>
      <c r="H18" s="357" t="s">
        <v>770</v>
      </c>
      <c r="I18" s="357">
        <v>0.01</v>
      </c>
      <c r="J18" s="97" t="s">
        <v>779</v>
      </c>
    </row>
    <row r="19" spans="2:10">
      <c r="B19" s="360">
        <v>14</v>
      </c>
      <c r="C19" s="354" t="s">
        <v>784</v>
      </c>
      <c r="D19" s="355">
        <v>43524</v>
      </c>
      <c r="E19" s="348">
        <v>44417</v>
      </c>
      <c r="F19" s="356">
        <v>1.19</v>
      </c>
      <c r="G19" s="357" t="s">
        <v>770</v>
      </c>
      <c r="H19" s="357" t="s">
        <v>770</v>
      </c>
      <c r="I19" s="357">
        <v>7.0000000000000007E-2</v>
      </c>
      <c r="J19" s="97">
        <v>1.1299999999999999</v>
      </c>
    </row>
    <row r="20" spans="2:10" ht="15.75" customHeight="1">
      <c r="B20" s="360">
        <v>15</v>
      </c>
      <c r="C20" s="354" t="s">
        <v>785</v>
      </c>
      <c r="D20" s="355">
        <v>44057</v>
      </c>
      <c r="E20" s="348">
        <v>44456</v>
      </c>
      <c r="F20" s="356">
        <v>0.01</v>
      </c>
      <c r="G20" s="357">
        <v>0</v>
      </c>
      <c r="H20" s="357">
        <v>0</v>
      </c>
      <c r="I20" s="357">
        <v>0.01</v>
      </c>
      <c r="J20" s="97" t="s">
        <v>779</v>
      </c>
    </row>
    <row r="21" spans="2:10">
      <c r="B21" s="360">
        <v>16</v>
      </c>
      <c r="C21" s="354" t="s">
        <v>786</v>
      </c>
      <c r="D21" s="355">
        <v>43878</v>
      </c>
      <c r="E21" s="348">
        <v>44456</v>
      </c>
      <c r="F21" s="356">
        <v>1.1599999999999999</v>
      </c>
      <c r="G21" s="357" t="s">
        <v>770</v>
      </c>
      <c r="H21" s="357" t="s">
        <v>770</v>
      </c>
      <c r="I21" s="357">
        <v>0.11</v>
      </c>
      <c r="J21" s="97">
        <v>1.05</v>
      </c>
    </row>
    <row r="22" spans="2:10">
      <c r="B22" s="360">
        <v>17</v>
      </c>
      <c r="C22" s="354" t="s">
        <v>787</v>
      </c>
      <c r="D22" s="355">
        <v>43902</v>
      </c>
      <c r="E22" s="348">
        <v>44460</v>
      </c>
      <c r="F22" s="356">
        <v>0.48</v>
      </c>
      <c r="G22" s="357" t="s">
        <v>770</v>
      </c>
      <c r="H22" s="357" t="s">
        <v>770</v>
      </c>
      <c r="I22" s="357">
        <v>0.06</v>
      </c>
      <c r="J22" s="97">
        <v>0.42</v>
      </c>
    </row>
    <row r="23" spans="2:10" ht="14.25" customHeight="1">
      <c r="B23" s="360">
        <v>18</v>
      </c>
      <c r="C23" s="354" t="s">
        <v>788</v>
      </c>
      <c r="D23" s="355">
        <v>43129</v>
      </c>
      <c r="E23" s="348">
        <v>44476</v>
      </c>
      <c r="F23" s="356">
        <v>7.0000000000000007E-2</v>
      </c>
      <c r="G23" s="357">
        <v>0.02</v>
      </c>
      <c r="H23" s="357">
        <v>0.02</v>
      </c>
      <c r="I23" s="357">
        <v>0.05</v>
      </c>
      <c r="J23" s="97" t="s">
        <v>779</v>
      </c>
    </row>
    <row r="24" spans="2:10">
      <c r="B24" s="360">
        <v>19</v>
      </c>
      <c r="C24" s="354" t="s">
        <v>789</v>
      </c>
      <c r="D24" s="355">
        <v>43192</v>
      </c>
      <c r="E24" s="348">
        <v>44502</v>
      </c>
      <c r="F24" s="356">
        <v>0.93</v>
      </c>
      <c r="G24" s="357">
        <v>0.13</v>
      </c>
      <c r="H24" s="357">
        <v>0.13</v>
      </c>
      <c r="I24" s="357">
        <v>0.05</v>
      </c>
      <c r="J24" s="97">
        <v>0.74</v>
      </c>
    </row>
    <row r="25" spans="2:10">
      <c r="B25" s="360">
        <v>20</v>
      </c>
      <c r="C25" s="354" t="s">
        <v>790</v>
      </c>
      <c r="D25" s="355">
        <v>43885</v>
      </c>
      <c r="E25" s="348">
        <v>44524</v>
      </c>
      <c r="F25" s="356">
        <v>1.63</v>
      </c>
      <c r="G25" s="357">
        <v>0.08</v>
      </c>
      <c r="H25" s="357">
        <v>0.08</v>
      </c>
      <c r="I25" s="357">
        <v>0.03</v>
      </c>
      <c r="J25" s="97">
        <v>1.51</v>
      </c>
    </row>
    <row r="26" spans="2:10">
      <c r="B26" s="360">
        <v>21</v>
      </c>
      <c r="C26" s="354" t="s">
        <v>791</v>
      </c>
      <c r="D26" s="355">
        <v>43703</v>
      </c>
      <c r="E26" s="348">
        <v>44529</v>
      </c>
      <c r="F26" s="356">
        <v>2.5099999999999998</v>
      </c>
      <c r="G26" s="357" t="s">
        <v>770</v>
      </c>
      <c r="H26" s="357" t="s">
        <v>770</v>
      </c>
      <c r="I26" s="357">
        <v>7.0000000000000007E-2</v>
      </c>
      <c r="J26" s="97">
        <v>2.44</v>
      </c>
    </row>
    <row r="27" spans="2:10">
      <c r="B27" s="360">
        <v>22</v>
      </c>
      <c r="C27" s="354" t="s">
        <v>792</v>
      </c>
      <c r="D27" s="355">
        <v>43510</v>
      </c>
      <c r="E27" s="348">
        <v>44530</v>
      </c>
      <c r="F27" s="356">
        <v>2.82</v>
      </c>
      <c r="G27" s="357" t="s">
        <v>770</v>
      </c>
      <c r="H27" s="357" t="s">
        <v>770</v>
      </c>
      <c r="I27" s="357">
        <v>0.16</v>
      </c>
      <c r="J27" s="97">
        <v>2.66</v>
      </c>
    </row>
    <row r="28" spans="2:10" ht="12.75" customHeight="1">
      <c r="B28" s="360">
        <v>23</v>
      </c>
      <c r="C28" s="354" t="s">
        <v>793</v>
      </c>
      <c r="D28" s="355">
        <v>43789</v>
      </c>
      <c r="E28" s="348">
        <v>44538</v>
      </c>
      <c r="F28" s="356">
        <v>0.18</v>
      </c>
      <c r="G28" s="357" t="s">
        <v>770</v>
      </c>
      <c r="H28" s="357" t="s">
        <v>770</v>
      </c>
      <c r="I28" s="357">
        <v>0.18</v>
      </c>
      <c r="J28" s="97" t="s">
        <v>779</v>
      </c>
    </row>
    <row r="29" spans="2:10" ht="15.75" customHeight="1">
      <c r="B29" s="360">
        <v>24</v>
      </c>
      <c r="C29" s="354" t="s">
        <v>794</v>
      </c>
      <c r="D29" s="355">
        <v>43591</v>
      </c>
      <c r="E29" s="348">
        <v>44551</v>
      </c>
      <c r="F29" s="356">
        <v>0.01</v>
      </c>
      <c r="G29" s="357" t="s">
        <v>770</v>
      </c>
      <c r="H29" s="357" t="s">
        <v>770</v>
      </c>
      <c r="I29" s="357">
        <v>0.01</v>
      </c>
      <c r="J29" s="97" t="s">
        <v>779</v>
      </c>
    </row>
    <row r="30" spans="2:10">
      <c r="B30" s="360">
        <v>25</v>
      </c>
      <c r="C30" s="354" t="s">
        <v>795</v>
      </c>
      <c r="D30" s="355">
        <v>44135</v>
      </c>
      <c r="E30" s="348">
        <v>44552</v>
      </c>
      <c r="F30" s="356">
        <v>1.58</v>
      </c>
      <c r="G30" s="357" t="s">
        <v>770</v>
      </c>
      <c r="H30" s="357" t="s">
        <v>770</v>
      </c>
      <c r="I30" s="357">
        <v>0.06</v>
      </c>
      <c r="J30" s="97">
        <v>1.53</v>
      </c>
    </row>
    <row r="31" spans="2:10">
      <c r="B31" s="360">
        <v>26</v>
      </c>
      <c r="C31" s="354" t="s">
        <v>796</v>
      </c>
      <c r="D31" s="355">
        <v>44061</v>
      </c>
      <c r="E31" s="348">
        <v>44553</v>
      </c>
      <c r="F31" s="356">
        <v>0.79</v>
      </c>
      <c r="G31" s="357">
        <v>0.02</v>
      </c>
      <c r="H31" s="357">
        <v>0.02</v>
      </c>
      <c r="I31" s="357">
        <v>0.03</v>
      </c>
      <c r="J31" s="97">
        <v>0.74</v>
      </c>
    </row>
    <row r="32" spans="2:10" ht="14.25" customHeight="1">
      <c r="B32" s="360">
        <v>27</v>
      </c>
      <c r="C32" s="354" t="s">
        <v>797</v>
      </c>
      <c r="D32" s="355">
        <v>43773</v>
      </c>
      <c r="E32" s="348">
        <v>44553</v>
      </c>
      <c r="F32" s="356">
        <v>0.08</v>
      </c>
      <c r="G32" s="357">
        <v>0.01</v>
      </c>
      <c r="H32" s="357">
        <v>0.01</v>
      </c>
      <c r="I32" s="357">
        <v>7.0000000000000007E-2</v>
      </c>
      <c r="J32" s="97" t="s">
        <v>779</v>
      </c>
    </row>
    <row r="33" spans="2:10">
      <c r="B33" s="360">
        <v>28</v>
      </c>
      <c r="C33" s="354" t="s">
        <v>798</v>
      </c>
      <c r="D33" s="355">
        <v>43423</v>
      </c>
      <c r="E33" s="348">
        <v>44567</v>
      </c>
      <c r="F33" s="356">
        <v>1.22</v>
      </c>
      <c r="G33" s="357">
        <v>0.09</v>
      </c>
      <c r="H33" s="357">
        <v>0.09</v>
      </c>
      <c r="I33" s="357">
        <v>0.79</v>
      </c>
      <c r="J33" s="97">
        <v>0.34</v>
      </c>
    </row>
    <row r="34" spans="2:10">
      <c r="B34" s="360">
        <v>29</v>
      </c>
      <c r="C34" s="354" t="s">
        <v>799</v>
      </c>
      <c r="D34" s="355">
        <v>43911</v>
      </c>
      <c r="E34" s="348">
        <v>44578</v>
      </c>
      <c r="F34" s="356">
        <v>0.01</v>
      </c>
      <c r="G34" s="357" t="s">
        <v>770</v>
      </c>
      <c r="H34" s="357" t="s">
        <v>770</v>
      </c>
      <c r="I34" s="357">
        <v>0.01</v>
      </c>
      <c r="J34" s="97">
        <v>0</v>
      </c>
    </row>
    <row r="35" spans="2:10">
      <c r="B35" s="360">
        <v>30</v>
      </c>
      <c r="C35" s="354" t="s">
        <v>800</v>
      </c>
      <c r="D35" s="355">
        <v>44124</v>
      </c>
      <c r="E35" s="348">
        <v>44582</v>
      </c>
      <c r="F35" s="356">
        <v>0.72</v>
      </c>
      <c r="G35" s="357">
        <v>0.01</v>
      </c>
      <c r="H35" s="357">
        <v>0.01</v>
      </c>
      <c r="I35" s="357">
        <v>0.09</v>
      </c>
      <c r="J35" s="97">
        <v>0.62</v>
      </c>
    </row>
    <row r="36" spans="2:10">
      <c r="B36" s="360">
        <v>31</v>
      </c>
      <c r="C36" s="354" t="s">
        <v>801</v>
      </c>
      <c r="D36" s="355">
        <v>44091</v>
      </c>
      <c r="E36" s="348">
        <v>44595</v>
      </c>
      <c r="F36" s="356">
        <v>6.5</v>
      </c>
      <c r="G36" s="357">
        <v>5.81</v>
      </c>
      <c r="H36" s="357">
        <v>5.81</v>
      </c>
      <c r="I36" s="357">
        <v>0.28000000000000003</v>
      </c>
      <c r="J36" s="97">
        <v>0.41</v>
      </c>
    </row>
    <row r="37" spans="2:10">
      <c r="B37" s="360">
        <v>32</v>
      </c>
      <c r="C37" s="354" t="s">
        <v>802</v>
      </c>
      <c r="D37" s="355">
        <v>42969</v>
      </c>
      <c r="E37" s="348">
        <v>44600</v>
      </c>
      <c r="F37" s="356">
        <v>0.08</v>
      </c>
      <c r="G37" s="357">
        <v>0</v>
      </c>
      <c r="H37" s="357">
        <v>0</v>
      </c>
      <c r="I37" s="357">
        <v>0.03</v>
      </c>
      <c r="J37" s="97">
        <v>0.04</v>
      </c>
    </row>
    <row r="38" spans="2:10">
      <c r="B38" s="360">
        <v>33</v>
      </c>
      <c r="C38" s="354" t="s">
        <v>803</v>
      </c>
      <c r="D38" s="355">
        <v>43915</v>
      </c>
      <c r="E38" s="348">
        <v>44607</v>
      </c>
      <c r="F38" s="356">
        <v>0.06</v>
      </c>
      <c r="G38" s="357" t="s">
        <v>770</v>
      </c>
      <c r="H38" s="357" t="s">
        <v>770</v>
      </c>
      <c r="I38" s="357">
        <v>0.02</v>
      </c>
      <c r="J38" s="97">
        <v>0.05</v>
      </c>
    </row>
    <row r="39" spans="2:10">
      <c r="B39" s="360">
        <v>34</v>
      </c>
      <c r="C39" s="354" t="s">
        <v>804</v>
      </c>
      <c r="D39" s="355">
        <v>42983</v>
      </c>
      <c r="E39" s="348">
        <v>44613</v>
      </c>
      <c r="F39" s="356">
        <v>0.14000000000000001</v>
      </c>
      <c r="G39" s="357" t="s">
        <v>770</v>
      </c>
      <c r="H39" s="357" t="s">
        <v>770</v>
      </c>
      <c r="I39" s="357">
        <v>0.05</v>
      </c>
      <c r="J39" s="97">
        <v>0.1</v>
      </c>
    </row>
    <row r="40" spans="2:10">
      <c r="B40" s="360">
        <v>35</v>
      </c>
      <c r="C40" s="354" t="s">
        <v>805</v>
      </c>
      <c r="D40" s="355">
        <v>43468</v>
      </c>
      <c r="E40" s="348">
        <v>44614</v>
      </c>
      <c r="F40" s="356">
        <v>1.36</v>
      </c>
      <c r="G40" s="357" t="s">
        <v>770</v>
      </c>
      <c r="H40" s="357" t="s">
        <v>770</v>
      </c>
      <c r="I40" s="357">
        <v>0.04</v>
      </c>
      <c r="J40" s="97">
        <v>1.31</v>
      </c>
    </row>
    <row r="41" spans="2:10">
      <c r="B41" s="360">
        <v>36</v>
      </c>
      <c r="C41" s="354" t="s">
        <v>806</v>
      </c>
      <c r="D41" s="355">
        <v>44035</v>
      </c>
      <c r="E41" s="348">
        <v>44615</v>
      </c>
      <c r="F41" s="356">
        <v>0.25</v>
      </c>
      <c r="G41" s="357" t="s">
        <v>770</v>
      </c>
      <c r="H41" s="357" t="s">
        <v>770</v>
      </c>
      <c r="I41" s="357">
        <v>0.03</v>
      </c>
      <c r="J41" s="97">
        <v>0.22</v>
      </c>
    </row>
    <row r="42" spans="2:10">
      <c r="B42" s="360">
        <v>37</v>
      </c>
      <c r="C42" s="354" t="s">
        <v>807</v>
      </c>
      <c r="D42" s="355">
        <v>43896</v>
      </c>
      <c r="E42" s="348">
        <v>44636</v>
      </c>
      <c r="F42" s="356">
        <v>3.38</v>
      </c>
      <c r="G42" s="357" t="s">
        <v>770</v>
      </c>
      <c r="H42" s="357" t="s">
        <v>770</v>
      </c>
      <c r="I42" s="357">
        <v>0.11</v>
      </c>
      <c r="J42" s="97">
        <v>3.27</v>
      </c>
    </row>
    <row r="43" spans="2:10">
      <c r="B43" s="360">
        <v>38</v>
      </c>
      <c r="C43" s="354" t="s">
        <v>808</v>
      </c>
      <c r="D43" s="355">
        <v>43634</v>
      </c>
      <c r="E43" s="348">
        <v>44637</v>
      </c>
      <c r="F43" s="356">
        <v>0.28999999999999998</v>
      </c>
      <c r="G43" s="357" t="s">
        <v>770</v>
      </c>
      <c r="H43" s="357" t="s">
        <v>770</v>
      </c>
      <c r="I43" s="357">
        <v>7.0000000000000007E-2</v>
      </c>
      <c r="J43" s="97">
        <v>0.22</v>
      </c>
    </row>
    <row r="44" spans="2:10">
      <c r="B44" s="360">
        <v>39</v>
      </c>
      <c r="C44" s="354" t="s">
        <v>809</v>
      </c>
      <c r="D44" s="355">
        <v>44287</v>
      </c>
      <c r="E44" s="348">
        <v>44641</v>
      </c>
      <c r="F44" s="356">
        <v>0.66</v>
      </c>
      <c r="G44" s="357">
        <v>0</v>
      </c>
      <c r="H44" s="357">
        <v>0</v>
      </c>
      <c r="I44" s="357">
        <v>0.01</v>
      </c>
      <c r="J44" s="97">
        <v>0.65</v>
      </c>
    </row>
    <row r="45" spans="2:10">
      <c r="B45" s="360">
        <v>40</v>
      </c>
      <c r="C45" s="354" t="s">
        <v>810</v>
      </c>
      <c r="D45" s="355">
        <v>43853</v>
      </c>
      <c r="E45" s="348">
        <v>44642</v>
      </c>
      <c r="F45" s="356">
        <v>0.11</v>
      </c>
      <c r="G45" s="357">
        <v>0.02</v>
      </c>
      <c r="H45" s="357">
        <v>0.02</v>
      </c>
      <c r="I45" s="357">
        <v>0.03</v>
      </c>
      <c r="J45" s="97">
        <v>0.05</v>
      </c>
    </row>
    <row r="46" spans="2:10" ht="15.75" customHeight="1">
      <c r="B46" s="360">
        <v>41</v>
      </c>
      <c r="C46" s="354" t="s">
        <v>811</v>
      </c>
      <c r="D46" s="355">
        <v>44102</v>
      </c>
      <c r="E46" s="348">
        <v>44643</v>
      </c>
      <c r="F46" s="356" t="s">
        <v>779</v>
      </c>
      <c r="G46" s="357" t="s">
        <v>770</v>
      </c>
      <c r="H46" s="357" t="s">
        <v>770</v>
      </c>
      <c r="I46" s="357" t="s">
        <v>812</v>
      </c>
      <c r="J46" s="97" t="s">
        <v>779</v>
      </c>
    </row>
    <row r="47" spans="2:10">
      <c r="B47" s="360">
        <v>42</v>
      </c>
      <c r="C47" s="354" t="s">
        <v>813</v>
      </c>
      <c r="D47" s="355">
        <v>44160</v>
      </c>
      <c r="E47" s="348">
        <v>44643</v>
      </c>
      <c r="F47" s="356">
        <v>0.93</v>
      </c>
      <c r="G47" s="357">
        <v>0</v>
      </c>
      <c r="H47" s="357">
        <v>0</v>
      </c>
      <c r="I47" s="357">
        <v>0.02</v>
      </c>
      <c r="J47" s="97">
        <v>0.91</v>
      </c>
    </row>
    <row r="48" spans="2:10">
      <c r="B48" s="360">
        <v>43</v>
      </c>
      <c r="C48" s="354" t="s">
        <v>814</v>
      </c>
      <c r="D48" s="355">
        <v>42898</v>
      </c>
      <c r="E48" s="348">
        <v>44658</v>
      </c>
      <c r="F48" s="356">
        <v>2.34</v>
      </c>
      <c r="G48" s="357" t="s">
        <v>770</v>
      </c>
      <c r="H48" s="357" t="s">
        <v>770</v>
      </c>
      <c r="I48" s="357">
        <v>0.19</v>
      </c>
      <c r="J48" s="97">
        <v>2.14</v>
      </c>
    </row>
    <row r="49" spans="2:10">
      <c r="B49" s="360">
        <v>44</v>
      </c>
      <c r="C49" s="354" t="s">
        <v>815</v>
      </c>
      <c r="D49" s="355">
        <v>43886</v>
      </c>
      <c r="E49" s="348">
        <v>44672</v>
      </c>
      <c r="F49" s="356">
        <v>0.6</v>
      </c>
      <c r="G49" s="357" t="s">
        <v>770</v>
      </c>
      <c r="H49" s="357" t="s">
        <v>770</v>
      </c>
      <c r="I49" s="357">
        <v>0.46</v>
      </c>
      <c r="J49" s="97">
        <v>0.15</v>
      </c>
    </row>
    <row r="50" spans="2:10">
      <c r="B50" s="360">
        <v>45</v>
      </c>
      <c r="C50" s="354" t="s">
        <v>816</v>
      </c>
      <c r="D50" s="355">
        <v>44044</v>
      </c>
      <c r="E50" s="348">
        <v>44698</v>
      </c>
      <c r="F50" s="356">
        <v>0.52</v>
      </c>
      <c r="G50" s="357" t="s">
        <v>770</v>
      </c>
      <c r="H50" s="357" t="s">
        <v>770</v>
      </c>
      <c r="I50" s="357">
        <v>0.01</v>
      </c>
      <c r="J50" s="97">
        <v>0.51</v>
      </c>
    </row>
    <row r="51" spans="2:10">
      <c r="B51" s="360">
        <v>46</v>
      </c>
      <c r="C51" s="354" t="s">
        <v>817</v>
      </c>
      <c r="D51" s="355">
        <v>42947</v>
      </c>
      <c r="E51" s="348">
        <v>44746</v>
      </c>
      <c r="F51" s="356">
        <v>0.32</v>
      </c>
      <c r="G51" s="357" t="s">
        <v>770</v>
      </c>
      <c r="H51" s="357" t="s">
        <v>770</v>
      </c>
      <c r="I51" s="357">
        <v>0.22</v>
      </c>
      <c r="J51" s="97">
        <v>0.1</v>
      </c>
    </row>
    <row r="52" spans="2:10">
      <c r="B52" s="360">
        <v>47</v>
      </c>
      <c r="C52" s="354" t="s">
        <v>818</v>
      </c>
      <c r="D52" s="355">
        <v>44096</v>
      </c>
      <c r="E52" s="348">
        <v>44761</v>
      </c>
      <c r="F52" s="356">
        <v>0.65</v>
      </c>
      <c r="G52" s="357">
        <v>0.01</v>
      </c>
      <c r="H52" s="357">
        <v>0.01</v>
      </c>
      <c r="I52" s="357">
        <v>0.04</v>
      </c>
      <c r="J52" s="97">
        <v>0.59</v>
      </c>
    </row>
    <row r="53" spans="2:10">
      <c r="B53" s="360">
        <v>48</v>
      </c>
      <c r="C53" s="354" t="s">
        <v>819</v>
      </c>
      <c r="D53" s="355">
        <v>44433</v>
      </c>
      <c r="E53" s="348">
        <v>44768</v>
      </c>
      <c r="F53" s="356">
        <v>0.64</v>
      </c>
      <c r="G53" s="357" t="s">
        <v>770</v>
      </c>
      <c r="H53" s="357" t="s">
        <v>770</v>
      </c>
      <c r="I53" s="357">
        <v>0.16</v>
      </c>
      <c r="J53" s="97">
        <v>0.48</v>
      </c>
    </row>
    <row r="54" spans="2:10">
      <c r="B54" s="360">
        <v>49</v>
      </c>
      <c r="C54" s="354" t="s">
        <v>820</v>
      </c>
      <c r="D54" s="355">
        <v>44025</v>
      </c>
      <c r="E54" s="348">
        <v>44770</v>
      </c>
      <c r="F54" s="356">
        <v>0.06</v>
      </c>
      <c r="G54" s="357" t="s">
        <v>770</v>
      </c>
      <c r="H54" s="357" t="s">
        <v>770</v>
      </c>
      <c r="I54" s="357">
        <v>0.04</v>
      </c>
      <c r="J54" s="97">
        <v>0.02</v>
      </c>
    </row>
    <row r="55" spans="2:10">
      <c r="B55" s="360">
        <v>50</v>
      </c>
      <c r="C55" s="354" t="s">
        <v>821</v>
      </c>
      <c r="D55" s="355">
        <v>43726</v>
      </c>
      <c r="E55" s="348">
        <v>44776</v>
      </c>
      <c r="F55" s="356">
        <v>0.43</v>
      </c>
      <c r="G55" s="357" t="s">
        <v>770</v>
      </c>
      <c r="H55" s="357" t="s">
        <v>770</v>
      </c>
      <c r="I55" s="357">
        <v>0.39</v>
      </c>
      <c r="J55" s="97">
        <v>0.04</v>
      </c>
    </row>
    <row r="56" spans="2:10">
      <c r="B56" s="360">
        <v>51</v>
      </c>
      <c r="C56" s="354" t="s">
        <v>822</v>
      </c>
      <c r="D56" s="355">
        <v>43827</v>
      </c>
      <c r="E56" s="348">
        <v>44798</v>
      </c>
      <c r="F56" s="356">
        <v>6.12</v>
      </c>
      <c r="G56" s="357" t="s">
        <v>770</v>
      </c>
      <c r="H56" s="357" t="s">
        <v>770</v>
      </c>
      <c r="I56" s="357">
        <v>0.13</v>
      </c>
      <c r="J56" s="97">
        <v>5.98</v>
      </c>
    </row>
    <row r="57" spans="2:10">
      <c r="B57" s="360">
        <v>52</v>
      </c>
      <c r="C57" s="354" t="s">
        <v>823</v>
      </c>
      <c r="D57" s="355">
        <v>44242</v>
      </c>
      <c r="E57" s="348">
        <v>44817</v>
      </c>
      <c r="F57" s="356">
        <v>0.35</v>
      </c>
      <c r="G57" s="357">
        <v>0.06</v>
      </c>
      <c r="H57" s="357">
        <v>0.06</v>
      </c>
      <c r="I57" s="357">
        <v>0.05</v>
      </c>
      <c r="J57" s="97">
        <v>0.24</v>
      </c>
    </row>
    <row r="58" spans="2:10">
      <c r="B58" s="360">
        <v>53</v>
      </c>
      <c r="C58" s="354" t="s">
        <v>824</v>
      </c>
      <c r="D58" s="355">
        <v>43981</v>
      </c>
      <c r="E58" s="348">
        <v>44824</v>
      </c>
      <c r="F58" s="356">
        <v>0.68</v>
      </c>
      <c r="G58" s="357" t="s">
        <v>770</v>
      </c>
      <c r="H58" s="357" t="s">
        <v>770</v>
      </c>
      <c r="I58" s="357">
        <v>0.22</v>
      </c>
      <c r="J58" s="97">
        <v>0.46</v>
      </c>
    </row>
    <row r="59" spans="2:10" ht="14.25" customHeight="1">
      <c r="B59" s="360">
        <v>54</v>
      </c>
      <c r="C59" s="354" t="s">
        <v>825</v>
      </c>
      <c r="D59" s="355">
        <v>43325</v>
      </c>
      <c r="E59" s="348">
        <v>44824</v>
      </c>
      <c r="F59" s="356">
        <v>0.01</v>
      </c>
      <c r="G59" s="357" t="s">
        <v>770</v>
      </c>
      <c r="H59" s="357" t="s">
        <v>770</v>
      </c>
      <c r="I59" s="357">
        <v>0.01</v>
      </c>
      <c r="J59" s="97" t="s">
        <v>779</v>
      </c>
    </row>
    <row r="60" spans="2:10">
      <c r="B60" s="360">
        <v>55</v>
      </c>
      <c r="C60" s="354" t="s">
        <v>826</v>
      </c>
      <c r="D60" s="355">
        <v>43403</v>
      </c>
      <c r="E60" s="348">
        <v>44824</v>
      </c>
      <c r="F60" s="356">
        <v>4.21</v>
      </c>
      <c r="G60" s="357" t="s">
        <v>770</v>
      </c>
      <c r="H60" s="357" t="s">
        <v>770</v>
      </c>
      <c r="I60" s="357">
        <v>1.1499999999999999</v>
      </c>
      <c r="J60" s="97">
        <v>3.06</v>
      </c>
    </row>
    <row r="61" spans="2:10">
      <c r="B61" s="360">
        <v>56</v>
      </c>
      <c r="C61" s="354" t="s">
        <v>827</v>
      </c>
      <c r="D61" s="355">
        <v>44459</v>
      </c>
      <c r="E61" s="348">
        <v>44824</v>
      </c>
      <c r="F61" s="356">
        <v>0.12</v>
      </c>
      <c r="G61" s="357" t="s">
        <v>770</v>
      </c>
      <c r="H61" s="357" t="s">
        <v>770</v>
      </c>
      <c r="I61" s="357" t="s">
        <v>812</v>
      </c>
      <c r="J61" s="97">
        <v>0.12</v>
      </c>
    </row>
    <row r="62" spans="2:10">
      <c r="B62" s="360">
        <v>57</v>
      </c>
      <c r="C62" s="354" t="s">
        <v>828</v>
      </c>
      <c r="D62" s="355">
        <v>44207</v>
      </c>
      <c r="E62" s="348">
        <v>44847</v>
      </c>
      <c r="F62" s="356">
        <v>1.52</v>
      </c>
      <c r="G62" s="357">
        <v>0.05</v>
      </c>
      <c r="H62" s="357">
        <v>0.05</v>
      </c>
      <c r="I62" s="357">
        <v>0.16</v>
      </c>
      <c r="J62" s="97">
        <v>1.31</v>
      </c>
    </row>
    <row r="63" spans="2:10">
      <c r="B63" s="360">
        <v>58</v>
      </c>
      <c r="C63" s="354" t="s">
        <v>829</v>
      </c>
      <c r="D63" s="355">
        <v>44469</v>
      </c>
      <c r="E63" s="348">
        <v>44853</v>
      </c>
      <c r="F63" s="356">
        <v>0.24</v>
      </c>
      <c r="G63" s="357" t="s">
        <v>770</v>
      </c>
      <c r="H63" s="357" t="s">
        <v>770</v>
      </c>
      <c r="I63" s="357">
        <v>0.03</v>
      </c>
      <c r="J63" s="97">
        <v>0.21</v>
      </c>
    </row>
    <row r="64" spans="2:10" ht="15" customHeight="1">
      <c r="B64" s="360">
        <v>59</v>
      </c>
      <c r="C64" s="354" t="s">
        <v>830</v>
      </c>
      <c r="D64" s="355">
        <v>44237</v>
      </c>
      <c r="E64" s="348">
        <v>44868</v>
      </c>
      <c r="F64" s="356">
        <v>1.73</v>
      </c>
      <c r="G64" s="357">
        <v>1.71</v>
      </c>
      <c r="H64" s="357">
        <v>1.71</v>
      </c>
      <c r="I64" s="357">
        <v>0.02</v>
      </c>
      <c r="J64" s="97" t="s">
        <v>779</v>
      </c>
    </row>
    <row r="65" spans="2:10">
      <c r="B65" s="360">
        <v>60</v>
      </c>
      <c r="C65" s="354" t="s">
        <v>831</v>
      </c>
      <c r="D65" s="355">
        <v>44316</v>
      </c>
      <c r="E65" s="348">
        <v>44868</v>
      </c>
      <c r="F65" s="356">
        <v>0.59</v>
      </c>
      <c r="G65" s="357" t="s">
        <v>770</v>
      </c>
      <c r="H65" s="357" t="s">
        <v>770</v>
      </c>
      <c r="I65" s="357">
        <v>0.18</v>
      </c>
      <c r="J65" s="97">
        <v>0.41</v>
      </c>
    </row>
    <row r="66" spans="2:10">
      <c r="B66" s="360">
        <v>61</v>
      </c>
      <c r="C66" s="354" t="s">
        <v>832</v>
      </c>
      <c r="D66" s="355">
        <v>44431</v>
      </c>
      <c r="E66" s="348">
        <v>44881</v>
      </c>
      <c r="F66" s="356">
        <v>1.61</v>
      </c>
      <c r="G66" s="357" t="s">
        <v>770</v>
      </c>
      <c r="H66" s="357" t="s">
        <v>770</v>
      </c>
      <c r="I66" s="357">
        <v>0.15</v>
      </c>
      <c r="J66" s="97">
        <v>1.46</v>
      </c>
    </row>
    <row r="67" spans="2:10">
      <c r="B67" s="360">
        <v>62</v>
      </c>
      <c r="C67" s="354" t="s">
        <v>833</v>
      </c>
      <c r="D67" s="355">
        <v>44273</v>
      </c>
      <c r="E67" s="348">
        <v>44887</v>
      </c>
      <c r="F67" s="356">
        <v>0.11</v>
      </c>
      <c r="G67" s="357" t="s">
        <v>770</v>
      </c>
      <c r="H67" s="357" t="s">
        <v>770</v>
      </c>
      <c r="I67" s="357">
        <v>0.05</v>
      </c>
      <c r="J67" s="97">
        <v>0.06</v>
      </c>
    </row>
    <row r="68" spans="2:10">
      <c r="B68" s="360">
        <v>63</v>
      </c>
      <c r="C68" s="354" t="s">
        <v>834</v>
      </c>
      <c r="D68" s="355">
        <v>43887</v>
      </c>
      <c r="E68" s="348">
        <v>44890</v>
      </c>
      <c r="F68" s="356">
        <v>0.89</v>
      </c>
      <c r="G68" s="357">
        <v>0.01</v>
      </c>
      <c r="H68" s="357">
        <v>0.01</v>
      </c>
      <c r="I68" s="357">
        <v>0.25</v>
      </c>
      <c r="J68" s="97">
        <v>0.63</v>
      </c>
    </row>
    <row r="69" spans="2:10">
      <c r="B69" s="360">
        <v>64</v>
      </c>
      <c r="C69" s="354" t="s">
        <v>835</v>
      </c>
      <c r="D69" s="355">
        <v>44286</v>
      </c>
      <c r="E69" s="348">
        <v>44897</v>
      </c>
      <c r="F69" s="356">
        <v>2.25</v>
      </c>
      <c r="G69" s="357" t="s">
        <v>770</v>
      </c>
      <c r="H69" s="357" t="s">
        <v>770</v>
      </c>
      <c r="I69" s="357">
        <v>0.14000000000000001</v>
      </c>
      <c r="J69" s="97">
        <v>2.11</v>
      </c>
    </row>
    <row r="70" spans="2:10">
      <c r="B70" s="360">
        <v>65</v>
      </c>
      <c r="C70" s="354" t="s">
        <v>836</v>
      </c>
      <c r="D70" s="355">
        <v>44491</v>
      </c>
      <c r="E70" s="348">
        <v>44904</v>
      </c>
      <c r="F70" s="356">
        <v>2.09</v>
      </c>
      <c r="G70" s="357">
        <v>0.04</v>
      </c>
      <c r="H70" s="357">
        <v>0.04</v>
      </c>
      <c r="I70" s="357">
        <v>0.06</v>
      </c>
      <c r="J70" s="97">
        <v>1.99</v>
      </c>
    </row>
    <row r="71" spans="2:10">
      <c r="B71" s="360">
        <v>66</v>
      </c>
      <c r="C71" s="354" t="s">
        <v>837</v>
      </c>
      <c r="D71" s="355">
        <v>43731</v>
      </c>
      <c r="E71" s="348">
        <v>44916</v>
      </c>
      <c r="F71" s="356">
        <v>0.43</v>
      </c>
      <c r="G71" s="357" t="s">
        <v>770</v>
      </c>
      <c r="H71" s="357" t="s">
        <v>770</v>
      </c>
      <c r="I71" s="357">
        <v>0.03</v>
      </c>
      <c r="J71" s="97">
        <v>0.39</v>
      </c>
    </row>
    <row r="72" spans="2:10">
      <c r="B72" s="360">
        <v>67</v>
      </c>
      <c r="C72" s="354" t="s">
        <v>838</v>
      </c>
      <c r="D72" s="355">
        <v>44251</v>
      </c>
      <c r="E72" s="348">
        <v>44917</v>
      </c>
      <c r="F72" s="356">
        <v>0.79</v>
      </c>
      <c r="G72" s="357" t="s">
        <v>770</v>
      </c>
      <c r="H72" s="357" t="s">
        <v>770</v>
      </c>
      <c r="I72" s="357">
        <v>0.04</v>
      </c>
      <c r="J72" s="97">
        <v>0.75</v>
      </c>
    </row>
    <row r="73" spans="2:10">
      <c r="B73" s="360">
        <v>68</v>
      </c>
      <c r="C73" s="354" t="s">
        <v>839</v>
      </c>
      <c r="D73" s="355">
        <v>44270</v>
      </c>
      <c r="E73" s="348">
        <v>44917</v>
      </c>
      <c r="F73" s="356">
        <v>0.66</v>
      </c>
      <c r="G73" s="357" t="s">
        <v>770</v>
      </c>
      <c r="H73" s="357" t="s">
        <v>770</v>
      </c>
      <c r="I73" s="357">
        <v>0.03</v>
      </c>
      <c r="J73" s="97">
        <v>0.63</v>
      </c>
    </row>
    <row r="74" spans="2:10">
      <c r="B74" s="360">
        <v>69</v>
      </c>
      <c r="C74" s="354" t="s">
        <v>840</v>
      </c>
      <c r="D74" s="355">
        <v>44620</v>
      </c>
      <c r="E74" s="348">
        <v>44931</v>
      </c>
      <c r="F74" s="356">
        <v>0.76</v>
      </c>
      <c r="G74" s="357" t="s">
        <v>770</v>
      </c>
      <c r="H74" s="357" t="s">
        <v>770</v>
      </c>
      <c r="I74" s="357">
        <v>0.14000000000000001</v>
      </c>
      <c r="J74" s="97">
        <v>0.62</v>
      </c>
    </row>
    <row r="75" spans="2:10">
      <c r="B75" s="360">
        <v>70</v>
      </c>
      <c r="C75" s="354" t="s">
        <v>841</v>
      </c>
      <c r="D75" s="355">
        <v>44718</v>
      </c>
      <c r="E75" s="348">
        <v>44932</v>
      </c>
      <c r="F75" s="356">
        <v>0.3</v>
      </c>
      <c r="G75" s="357" t="s">
        <v>770</v>
      </c>
      <c r="H75" s="357" t="s">
        <v>770</v>
      </c>
      <c r="I75" s="357">
        <v>0.03</v>
      </c>
      <c r="J75" s="97">
        <v>0.27</v>
      </c>
    </row>
    <row r="76" spans="2:10">
      <c r="B76" s="360">
        <v>71</v>
      </c>
      <c r="C76" s="354" t="s">
        <v>842</v>
      </c>
      <c r="D76" s="355">
        <v>44162</v>
      </c>
      <c r="E76" s="348">
        <v>44944</v>
      </c>
      <c r="F76" s="356">
        <v>9.36</v>
      </c>
      <c r="G76" s="357" t="s">
        <v>770</v>
      </c>
      <c r="H76" s="357" t="s">
        <v>770</v>
      </c>
      <c r="I76" s="357">
        <v>0.15</v>
      </c>
      <c r="J76" s="97">
        <v>9.2100000000000009</v>
      </c>
    </row>
    <row r="77" spans="2:10" ht="15" customHeight="1">
      <c r="B77" s="360">
        <v>72</v>
      </c>
      <c r="C77" s="354" t="s">
        <v>843</v>
      </c>
      <c r="D77" s="355">
        <v>43279</v>
      </c>
      <c r="E77" s="348">
        <v>44946</v>
      </c>
      <c r="F77" s="356">
        <v>0.02</v>
      </c>
      <c r="G77" s="357" t="s">
        <v>770</v>
      </c>
      <c r="H77" s="357" t="s">
        <v>770</v>
      </c>
      <c r="I77" s="357">
        <v>0.02</v>
      </c>
      <c r="J77" s="97" t="s">
        <v>779</v>
      </c>
    </row>
    <row r="78" spans="2:10">
      <c r="B78" s="360">
        <v>73</v>
      </c>
      <c r="C78" s="354" t="s">
        <v>844</v>
      </c>
      <c r="D78" s="355">
        <v>43801</v>
      </c>
      <c r="E78" s="348">
        <v>44946</v>
      </c>
      <c r="F78" s="356">
        <v>0.2</v>
      </c>
      <c r="G78" s="357">
        <v>0.01</v>
      </c>
      <c r="H78" s="357">
        <v>0.01</v>
      </c>
      <c r="I78" s="357">
        <v>0.18</v>
      </c>
      <c r="J78" s="97">
        <v>0.02</v>
      </c>
    </row>
    <row r="79" spans="2:10" ht="14.25" customHeight="1">
      <c r="B79" s="360">
        <v>74</v>
      </c>
      <c r="C79" s="354" t="s">
        <v>845</v>
      </c>
      <c r="D79" s="355">
        <v>43399</v>
      </c>
      <c r="E79" s="348">
        <v>44946</v>
      </c>
      <c r="F79" s="356">
        <v>0.82</v>
      </c>
      <c r="G79" s="357">
        <v>0.65</v>
      </c>
      <c r="H79" s="357">
        <v>0.65</v>
      </c>
      <c r="I79" s="357">
        <v>0.17</v>
      </c>
      <c r="J79" s="97" t="s">
        <v>779</v>
      </c>
    </row>
    <row r="80" spans="2:10">
      <c r="B80" s="360">
        <v>75</v>
      </c>
      <c r="C80" s="354" t="s">
        <v>846</v>
      </c>
      <c r="D80" s="355">
        <v>43171</v>
      </c>
      <c r="E80" s="348">
        <v>44946</v>
      </c>
      <c r="F80" s="356">
        <v>55.25</v>
      </c>
      <c r="G80" s="357" t="s">
        <v>770</v>
      </c>
      <c r="H80" s="357" t="s">
        <v>770</v>
      </c>
      <c r="I80" s="357">
        <v>1.07</v>
      </c>
      <c r="J80" s="97">
        <v>54.18</v>
      </c>
    </row>
    <row r="81" spans="2:10">
      <c r="B81" s="360">
        <v>76</v>
      </c>
      <c r="C81" s="354" t="s">
        <v>847</v>
      </c>
      <c r="D81" s="355">
        <v>44489</v>
      </c>
      <c r="E81" s="348">
        <v>44946</v>
      </c>
      <c r="F81" s="356">
        <v>0.65</v>
      </c>
      <c r="G81" s="357" t="s">
        <v>770</v>
      </c>
      <c r="H81" s="357" t="s">
        <v>770</v>
      </c>
      <c r="I81" s="357">
        <v>0.02</v>
      </c>
      <c r="J81" s="97">
        <v>0.62</v>
      </c>
    </row>
    <row r="82" spans="2:10">
      <c r="B82" s="360">
        <v>77</v>
      </c>
      <c r="C82" s="354" t="s">
        <v>848</v>
      </c>
      <c r="D82" s="355">
        <v>44382</v>
      </c>
      <c r="E82" s="348">
        <v>44946</v>
      </c>
      <c r="F82" s="356">
        <v>2.31</v>
      </c>
      <c r="G82" s="357" t="s">
        <v>770</v>
      </c>
      <c r="H82" s="357" t="s">
        <v>770</v>
      </c>
      <c r="I82" s="357">
        <v>0.03</v>
      </c>
      <c r="J82" s="97">
        <v>2.2799999999999998</v>
      </c>
    </row>
    <row r="83" spans="2:10">
      <c r="B83" s="360">
        <v>78</v>
      </c>
      <c r="C83" s="354" t="s">
        <v>849</v>
      </c>
      <c r="D83" s="355">
        <v>44566</v>
      </c>
      <c r="E83" s="348">
        <v>44965</v>
      </c>
      <c r="F83" s="356">
        <v>1.38</v>
      </c>
      <c r="G83" s="357" t="s">
        <v>770</v>
      </c>
      <c r="H83" s="357" t="s">
        <v>770</v>
      </c>
      <c r="I83" s="357">
        <v>0.06</v>
      </c>
      <c r="J83" s="97">
        <v>1.32</v>
      </c>
    </row>
    <row r="84" spans="2:10">
      <c r="B84" s="360">
        <v>79</v>
      </c>
      <c r="C84" s="354" t="s">
        <v>850</v>
      </c>
      <c r="D84" s="355">
        <v>43953</v>
      </c>
      <c r="E84" s="348">
        <v>44966</v>
      </c>
      <c r="F84" s="356">
        <v>1.71</v>
      </c>
      <c r="G84" s="357" t="s">
        <v>770</v>
      </c>
      <c r="H84" s="357" t="s">
        <v>770</v>
      </c>
      <c r="I84" s="357">
        <v>0.13</v>
      </c>
      <c r="J84" s="97">
        <v>1.58</v>
      </c>
    </row>
    <row r="85" spans="2:10">
      <c r="B85" s="360">
        <v>80</v>
      </c>
      <c r="C85" s="354" t="s">
        <v>851</v>
      </c>
      <c r="D85" s="355">
        <v>43507</v>
      </c>
      <c r="E85" s="348">
        <v>44967</v>
      </c>
      <c r="F85" s="356">
        <v>0.8</v>
      </c>
      <c r="G85" s="357">
        <v>0.02</v>
      </c>
      <c r="H85" s="357">
        <v>0.02</v>
      </c>
      <c r="I85" s="357">
        <v>0.01</v>
      </c>
      <c r="J85" s="97">
        <v>0.77</v>
      </c>
    </row>
    <row r="86" spans="2:10">
      <c r="B86" s="360">
        <v>81</v>
      </c>
      <c r="C86" s="354" t="s">
        <v>852</v>
      </c>
      <c r="D86" s="355">
        <v>44285</v>
      </c>
      <c r="E86" s="348">
        <v>44972</v>
      </c>
      <c r="F86" s="356">
        <v>0.39</v>
      </c>
      <c r="G86" s="357">
        <v>0.01</v>
      </c>
      <c r="H86" s="357">
        <v>0.01</v>
      </c>
      <c r="I86" s="357">
        <v>0.19</v>
      </c>
      <c r="J86" s="97">
        <v>0.19</v>
      </c>
    </row>
    <row r="87" spans="2:10">
      <c r="B87" s="360">
        <v>82</v>
      </c>
      <c r="C87" s="354" t="s">
        <v>853</v>
      </c>
      <c r="D87" s="355">
        <v>44232</v>
      </c>
      <c r="E87" s="348">
        <v>44978</v>
      </c>
      <c r="F87" s="356">
        <v>0.06</v>
      </c>
      <c r="G87" s="357" t="s">
        <v>770</v>
      </c>
      <c r="H87" s="357" t="s">
        <v>770</v>
      </c>
      <c r="I87" s="357">
        <v>0.01</v>
      </c>
      <c r="J87" s="97">
        <v>0.05</v>
      </c>
    </row>
    <row r="88" spans="2:10" ht="14.25" customHeight="1">
      <c r="B88" s="360">
        <v>83</v>
      </c>
      <c r="C88" s="354" t="s">
        <v>854</v>
      </c>
      <c r="D88" s="355">
        <v>44706</v>
      </c>
      <c r="E88" s="348">
        <v>44985</v>
      </c>
      <c r="F88" s="356">
        <v>12.54</v>
      </c>
      <c r="G88" s="357">
        <v>12.39</v>
      </c>
      <c r="H88" s="357">
        <v>12.39</v>
      </c>
      <c r="I88" s="357">
        <v>0.15</v>
      </c>
      <c r="J88" s="97" t="s">
        <v>779</v>
      </c>
    </row>
    <row r="89" spans="2:10">
      <c r="B89" s="360">
        <v>84</v>
      </c>
      <c r="C89" s="354" t="s">
        <v>855</v>
      </c>
      <c r="D89" s="355">
        <v>44585</v>
      </c>
      <c r="E89" s="348">
        <v>44988</v>
      </c>
      <c r="F89" s="356">
        <v>0.18</v>
      </c>
      <c r="G89" s="357" t="s">
        <v>770</v>
      </c>
      <c r="H89" s="357" t="s">
        <v>770</v>
      </c>
      <c r="I89" s="357">
        <v>0.05</v>
      </c>
      <c r="J89" s="97">
        <v>0.13</v>
      </c>
    </row>
    <row r="90" spans="2:10">
      <c r="B90" s="360">
        <v>85</v>
      </c>
      <c r="C90" s="354" t="s">
        <v>856</v>
      </c>
      <c r="D90" s="355">
        <v>44658</v>
      </c>
      <c r="E90" s="348">
        <v>45000</v>
      </c>
      <c r="F90" s="356">
        <v>0.25</v>
      </c>
      <c r="G90" s="357">
        <v>0.05</v>
      </c>
      <c r="H90" s="357">
        <v>0.05</v>
      </c>
      <c r="I90" s="357">
        <v>0.02</v>
      </c>
      <c r="J90" s="97">
        <v>0.18</v>
      </c>
    </row>
    <row r="91" spans="2:10">
      <c r="B91" s="360">
        <v>86</v>
      </c>
      <c r="C91" s="354" t="s">
        <v>857</v>
      </c>
      <c r="D91" s="355">
        <v>44375</v>
      </c>
      <c r="E91" s="348">
        <v>45001</v>
      </c>
      <c r="F91" s="356">
        <v>0.39</v>
      </c>
      <c r="G91" s="357" t="s">
        <v>770</v>
      </c>
      <c r="H91" s="357" t="s">
        <v>770</v>
      </c>
      <c r="I91" s="357">
        <v>0.05</v>
      </c>
      <c r="J91" s="97">
        <v>0.34</v>
      </c>
    </row>
    <row r="92" spans="2:10">
      <c r="B92" s="360">
        <v>87</v>
      </c>
      <c r="C92" s="354" t="s">
        <v>858</v>
      </c>
      <c r="D92" s="355">
        <v>44564</v>
      </c>
      <c r="E92" s="348">
        <v>45006</v>
      </c>
      <c r="F92" s="356">
        <v>14.44</v>
      </c>
      <c r="G92" s="357" t="s">
        <v>770</v>
      </c>
      <c r="H92" s="357" t="s">
        <v>770</v>
      </c>
      <c r="I92" s="357">
        <v>0.06</v>
      </c>
      <c r="J92" s="97">
        <v>14.38</v>
      </c>
    </row>
    <row r="93" spans="2:10">
      <c r="B93" s="360">
        <v>88</v>
      </c>
      <c r="C93" s="354" t="s">
        <v>859</v>
      </c>
      <c r="D93" s="355">
        <v>44286</v>
      </c>
      <c r="E93" s="348">
        <v>45014</v>
      </c>
      <c r="F93" s="356">
        <v>0.43</v>
      </c>
      <c r="G93" s="357" t="s">
        <v>770</v>
      </c>
      <c r="H93" s="357" t="s">
        <v>770</v>
      </c>
      <c r="I93" s="357">
        <v>0.08</v>
      </c>
      <c r="J93" s="97">
        <v>0.35</v>
      </c>
    </row>
    <row r="94" spans="2:10" ht="12.75" customHeight="1">
      <c r="B94" s="360">
        <v>89</v>
      </c>
      <c r="C94" s="354" t="s">
        <v>860</v>
      </c>
      <c r="D94" s="355">
        <v>44740</v>
      </c>
      <c r="E94" s="348">
        <v>45014</v>
      </c>
      <c r="F94" s="356">
        <v>0.16</v>
      </c>
      <c r="G94" s="357">
        <v>0.08</v>
      </c>
      <c r="H94" s="357">
        <v>0.08</v>
      </c>
      <c r="I94" s="357">
        <v>0.08</v>
      </c>
      <c r="J94" s="97" t="s">
        <v>779</v>
      </c>
    </row>
    <row r="95" spans="2:10">
      <c r="B95" s="360">
        <v>90</v>
      </c>
      <c r="C95" s="354" t="s">
        <v>861</v>
      </c>
      <c r="D95" s="355">
        <v>44785</v>
      </c>
      <c r="E95" s="348">
        <v>45014</v>
      </c>
      <c r="F95" s="356">
        <v>0.24</v>
      </c>
      <c r="G95" s="357" t="s">
        <v>770</v>
      </c>
      <c r="H95" s="357" t="s">
        <v>770</v>
      </c>
      <c r="I95" s="357">
        <v>0.02</v>
      </c>
      <c r="J95" s="97">
        <v>0.22</v>
      </c>
    </row>
    <row r="96" spans="2:10">
      <c r="B96" s="360">
        <v>91</v>
      </c>
      <c r="C96" s="354" t="s">
        <v>862</v>
      </c>
      <c r="D96" s="355">
        <v>43077</v>
      </c>
      <c r="E96" s="348">
        <v>45028</v>
      </c>
      <c r="F96" s="356">
        <v>4.17</v>
      </c>
      <c r="G96" s="357" t="s">
        <v>770</v>
      </c>
      <c r="H96" s="357" t="s">
        <v>770</v>
      </c>
      <c r="I96" s="357">
        <v>0.57999999999999996</v>
      </c>
      <c r="J96" s="97">
        <v>3.59</v>
      </c>
    </row>
    <row r="97" spans="2:10">
      <c r="B97" s="360">
        <v>92</v>
      </c>
      <c r="C97" s="354" t="s">
        <v>863</v>
      </c>
      <c r="D97" s="355">
        <v>44558</v>
      </c>
      <c r="E97" s="348">
        <v>45034</v>
      </c>
      <c r="F97" s="356">
        <v>1.65</v>
      </c>
      <c r="G97" s="357" t="s">
        <v>770</v>
      </c>
      <c r="H97" s="357" t="s">
        <v>770</v>
      </c>
      <c r="I97" s="357">
        <v>0.05</v>
      </c>
      <c r="J97" s="97">
        <v>1.6</v>
      </c>
    </row>
    <row r="98" spans="2:10">
      <c r="B98" s="360">
        <v>93</v>
      </c>
      <c r="C98" s="354" t="s">
        <v>864</v>
      </c>
      <c r="D98" s="355">
        <v>43075</v>
      </c>
      <c r="E98" s="348">
        <v>45035</v>
      </c>
      <c r="F98" s="356">
        <v>0.49</v>
      </c>
      <c r="G98" s="357" t="s">
        <v>770</v>
      </c>
      <c r="H98" s="357" t="s">
        <v>770</v>
      </c>
      <c r="I98" s="357">
        <v>0.49</v>
      </c>
      <c r="J98" s="97">
        <v>0</v>
      </c>
    </row>
    <row r="99" spans="2:10">
      <c r="B99" s="360">
        <v>94</v>
      </c>
      <c r="C99" s="354" t="s">
        <v>865</v>
      </c>
      <c r="D99" s="355">
        <v>44494</v>
      </c>
      <c r="E99" s="348">
        <v>45036</v>
      </c>
      <c r="F99" s="356">
        <v>1.19</v>
      </c>
      <c r="G99" s="357" t="s">
        <v>770</v>
      </c>
      <c r="H99" s="357" t="s">
        <v>770</v>
      </c>
      <c r="I99" s="357">
        <v>0.05</v>
      </c>
      <c r="J99" s="97">
        <v>1.1399999999999999</v>
      </c>
    </row>
    <row r="100" spans="2:10">
      <c r="B100" s="360">
        <v>95</v>
      </c>
      <c r="C100" s="354" t="s">
        <v>866</v>
      </c>
      <c r="D100" s="355">
        <v>44805</v>
      </c>
      <c r="E100" s="348">
        <v>45040</v>
      </c>
      <c r="F100" s="356">
        <v>0.1</v>
      </c>
      <c r="G100" s="357" t="s">
        <v>770</v>
      </c>
      <c r="H100" s="357" t="s">
        <v>770</v>
      </c>
      <c r="I100" s="357">
        <v>0.04</v>
      </c>
      <c r="J100" s="97">
        <v>0.06</v>
      </c>
    </row>
    <row r="101" spans="2:10" ht="12" customHeight="1">
      <c r="B101" s="360">
        <v>96</v>
      </c>
      <c r="C101" s="354" t="s">
        <v>867</v>
      </c>
      <c r="D101" s="355">
        <v>44557</v>
      </c>
      <c r="E101" s="348">
        <v>45071</v>
      </c>
      <c r="F101" s="356">
        <v>1.76</v>
      </c>
      <c r="G101" s="357">
        <v>1.7</v>
      </c>
      <c r="H101" s="357">
        <v>1.7</v>
      </c>
      <c r="I101" s="357">
        <v>0.06</v>
      </c>
      <c r="J101" s="97" t="s">
        <v>779</v>
      </c>
    </row>
    <row r="102" spans="2:10">
      <c r="B102" s="360">
        <v>97</v>
      </c>
      <c r="C102" s="354" t="s">
        <v>868</v>
      </c>
      <c r="D102" s="355">
        <v>44615</v>
      </c>
      <c r="E102" s="348">
        <v>45071</v>
      </c>
      <c r="F102" s="356">
        <v>2.2400000000000002</v>
      </c>
      <c r="G102" s="357" t="s">
        <v>770</v>
      </c>
      <c r="H102" s="357" t="s">
        <v>770</v>
      </c>
      <c r="I102" s="357">
        <v>0.05</v>
      </c>
      <c r="J102" s="97">
        <v>2.19</v>
      </c>
    </row>
    <row r="103" spans="2:10">
      <c r="B103" s="360">
        <v>98</v>
      </c>
      <c r="C103" s="354" t="s">
        <v>869</v>
      </c>
      <c r="D103" s="355">
        <v>44796</v>
      </c>
      <c r="E103" s="348">
        <v>45083</v>
      </c>
      <c r="F103" s="356">
        <v>0.96</v>
      </c>
      <c r="G103" s="357">
        <v>0.01</v>
      </c>
      <c r="H103" s="357">
        <v>0.01</v>
      </c>
      <c r="I103" s="357">
        <v>0.02</v>
      </c>
      <c r="J103" s="97">
        <v>0.93</v>
      </c>
    </row>
    <row r="104" spans="2:10">
      <c r="B104" s="360">
        <v>99</v>
      </c>
      <c r="C104" s="354" t="s">
        <v>870</v>
      </c>
      <c r="D104" s="355">
        <v>44608</v>
      </c>
      <c r="E104" s="348">
        <v>45085</v>
      </c>
      <c r="F104" s="356">
        <v>3.56</v>
      </c>
      <c r="G104" s="357">
        <v>0.12</v>
      </c>
      <c r="H104" s="357">
        <v>0.12</v>
      </c>
      <c r="I104" s="357">
        <v>0.1</v>
      </c>
      <c r="J104" s="97">
        <v>3.34</v>
      </c>
    </row>
    <row r="105" spans="2:10">
      <c r="B105" s="360">
        <v>100</v>
      </c>
      <c r="C105" s="354" t="s">
        <v>871</v>
      </c>
      <c r="D105" s="355">
        <v>44422</v>
      </c>
      <c r="E105" s="348">
        <v>45091</v>
      </c>
      <c r="F105" s="356">
        <v>3.97</v>
      </c>
      <c r="G105" s="357">
        <v>0.12</v>
      </c>
      <c r="H105" s="357">
        <v>0.12</v>
      </c>
      <c r="I105" s="357">
        <v>0.33</v>
      </c>
      <c r="J105" s="97">
        <v>3.52</v>
      </c>
    </row>
    <row r="106" spans="2:10">
      <c r="B106" s="360">
        <v>101</v>
      </c>
      <c r="C106" s="354" t="s">
        <v>872</v>
      </c>
      <c r="D106" s="355">
        <v>44648</v>
      </c>
      <c r="E106" s="348">
        <v>45093</v>
      </c>
      <c r="F106" s="356">
        <v>7.63</v>
      </c>
      <c r="G106" s="357">
        <v>0</v>
      </c>
      <c r="H106" s="357">
        <v>0</v>
      </c>
      <c r="I106" s="357">
        <v>0.04</v>
      </c>
      <c r="J106" s="97">
        <v>7.59</v>
      </c>
    </row>
    <row r="107" spans="2:10">
      <c r="B107" s="360">
        <v>102</v>
      </c>
      <c r="C107" s="354" t="s">
        <v>873</v>
      </c>
      <c r="D107" s="355">
        <v>43087</v>
      </c>
      <c r="E107" s="348">
        <v>45105</v>
      </c>
      <c r="F107" s="356">
        <v>0.01</v>
      </c>
      <c r="G107" s="357" t="s">
        <v>770</v>
      </c>
      <c r="H107" s="357" t="s">
        <v>770</v>
      </c>
      <c r="I107" s="357">
        <v>0.01</v>
      </c>
      <c r="J107" s="97">
        <v>0</v>
      </c>
    </row>
    <row r="108" spans="2:10" ht="14.25" customHeight="1">
      <c r="B108" s="360">
        <v>103</v>
      </c>
      <c r="C108" s="354" t="s">
        <v>874</v>
      </c>
      <c r="D108" s="355">
        <v>44242</v>
      </c>
      <c r="E108" s="348">
        <v>45114</v>
      </c>
      <c r="F108" s="356">
        <v>0.01</v>
      </c>
      <c r="G108" s="357" t="s">
        <v>770</v>
      </c>
      <c r="H108" s="357" t="s">
        <v>770</v>
      </c>
      <c r="I108" s="357">
        <v>0.01</v>
      </c>
      <c r="J108" s="97" t="s">
        <v>779</v>
      </c>
    </row>
    <row r="109" spans="2:10" ht="13.5" customHeight="1">
      <c r="B109" s="360">
        <v>104</v>
      </c>
      <c r="C109" s="354" t="s">
        <v>875</v>
      </c>
      <c r="D109" s="355">
        <v>44267</v>
      </c>
      <c r="E109" s="348">
        <v>45119</v>
      </c>
      <c r="F109" s="356">
        <v>0.02</v>
      </c>
      <c r="G109" s="357" t="s">
        <v>770</v>
      </c>
      <c r="H109" s="357" t="s">
        <v>770</v>
      </c>
      <c r="I109" s="357">
        <v>0.02</v>
      </c>
      <c r="J109" s="97" t="s">
        <v>779</v>
      </c>
    </row>
    <row r="110" spans="2:10">
      <c r="B110" s="360">
        <v>105</v>
      </c>
      <c r="C110" s="354" t="s">
        <v>876</v>
      </c>
      <c r="D110" s="355">
        <v>44579</v>
      </c>
      <c r="E110" s="348">
        <v>45128</v>
      </c>
      <c r="F110" s="356">
        <v>1.72</v>
      </c>
      <c r="G110" s="357">
        <v>0</v>
      </c>
      <c r="H110" s="357">
        <v>0</v>
      </c>
      <c r="I110" s="357">
        <v>0</v>
      </c>
      <c r="J110" s="97">
        <v>1.71</v>
      </c>
    </row>
    <row r="111" spans="2:10" ht="13.5" customHeight="1">
      <c r="B111" s="360">
        <v>106</v>
      </c>
      <c r="C111" s="354" t="s">
        <v>877</v>
      </c>
      <c r="D111" s="355">
        <v>44475</v>
      </c>
      <c r="E111" s="348">
        <v>45132</v>
      </c>
      <c r="F111" s="356">
        <v>0.04</v>
      </c>
      <c r="G111" s="357" t="s">
        <v>770</v>
      </c>
      <c r="H111" s="357" t="s">
        <v>770</v>
      </c>
      <c r="I111" s="357">
        <v>0.04</v>
      </c>
      <c r="J111" s="97" t="s">
        <v>779</v>
      </c>
    </row>
    <row r="112" spans="2:10">
      <c r="B112" s="360">
        <v>107</v>
      </c>
      <c r="C112" s="354" t="s">
        <v>878</v>
      </c>
      <c r="D112" s="355">
        <v>44636</v>
      </c>
      <c r="E112" s="348">
        <v>45132</v>
      </c>
      <c r="F112" s="356">
        <v>0.85</v>
      </c>
      <c r="G112" s="357" t="s">
        <v>770</v>
      </c>
      <c r="H112" s="357" t="s">
        <v>770</v>
      </c>
      <c r="I112" s="357">
        <v>0.27</v>
      </c>
      <c r="J112" s="97">
        <v>0.56999999999999995</v>
      </c>
    </row>
    <row r="113" spans="2:10">
      <c r="B113" s="360">
        <v>108</v>
      </c>
      <c r="C113" s="354" t="s">
        <v>879</v>
      </c>
      <c r="D113" s="355">
        <v>44531</v>
      </c>
      <c r="E113" s="348">
        <v>45134</v>
      </c>
      <c r="F113" s="356">
        <v>0.03</v>
      </c>
      <c r="G113" s="357" t="s">
        <v>770</v>
      </c>
      <c r="H113" s="357" t="s">
        <v>770</v>
      </c>
      <c r="I113" s="357">
        <v>0.02</v>
      </c>
      <c r="J113" s="97">
        <v>0.01</v>
      </c>
    </row>
    <row r="114" spans="2:10">
      <c r="B114" s="360">
        <v>109</v>
      </c>
      <c r="C114" s="354" t="s">
        <v>880</v>
      </c>
      <c r="D114" s="355">
        <v>44868</v>
      </c>
      <c r="E114" s="348">
        <v>45140</v>
      </c>
      <c r="F114" s="356">
        <v>19.170000000000002</v>
      </c>
      <c r="G114" s="357" t="s">
        <v>770</v>
      </c>
      <c r="H114" s="357" t="s">
        <v>770</v>
      </c>
      <c r="I114" s="357">
        <v>0.02</v>
      </c>
      <c r="J114" s="97">
        <v>19.149999999999999</v>
      </c>
    </row>
    <row r="115" spans="2:10">
      <c r="B115" s="360">
        <v>110</v>
      </c>
      <c r="C115" s="354" t="s">
        <v>881</v>
      </c>
      <c r="D115" s="355">
        <v>44280</v>
      </c>
      <c r="E115" s="348">
        <v>45146</v>
      </c>
      <c r="F115" s="356">
        <v>1.65</v>
      </c>
      <c r="G115" s="357" t="s">
        <v>770</v>
      </c>
      <c r="H115" s="357" t="s">
        <v>770</v>
      </c>
      <c r="I115" s="357">
        <v>0.1</v>
      </c>
      <c r="J115" s="97">
        <v>1.55</v>
      </c>
    </row>
    <row r="116" spans="2:10">
      <c r="B116" s="360">
        <v>111</v>
      </c>
      <c r="C116" s="354" t="s">
        <v>882</v>
      </c>
      <c r="D116" s="355">
        <v>43554</v>
      </c>
      <c r="E116" s="348">
        <v>45147</v>
      </c>
      <c r="F116" s="356">
        <v>36.19</v>
      </c>
      <c r="G116" s="357">
        <v>0.02</v>
      </c>
      <c r="H116" s="357">
        <v>0.02</v>
      </c>
      <c r="I116" s="357">
        <v>1.92</v>
      </c>
      <c r="J116" s="97">
        <v>34.25</v>
      </c>
    </row>
    <row r="117" spans="2:10">
      <c r="B117" s="360">
        <v>112</v>
      </c>
      <c r="C117" s="354" t="s">
        <v>883</v>
      </c>
      <c r="D117" s="355">
        <v>44282</v>
      </c>
      <c r="E117" s="348">
        <v>45167</v>
      </c>
      <c r="F117" s="356">
        <v>0.06</v>
      </c>
      <c r="G117" s="357" t="s">
        <v>770</v>
      </c>
      <c r="H117" s="357" t="s">
        <v>770</v>
      </c>
      <c r="I117" s="357">
        <v>0.03</v>
      </c>
      <c r="J117" s="97">
        <v>0.03</v>
      </c>
    </row>
    <row r="118" spans="2:10">
      <c r="B118" s="360">
        <v>113</v>
      </c>
      <c r="C118" s="354" t="s">
        <v>884</v>
      </c>
      <c r="D118" s="355">
        <v>43554</v>
      </c>
      <c r="E118" s="348">
        <v>45195</v>
      </c>
      <c r="F118" s="356">
        <v>0.39</v>
      </c>
      <c r="G118" s="357" t="s">
        <v>770</v>
      </c>
      <c r="H118" s="357" t="s">
        <v>770</v>
      </c>
      <c r="I118" s="357">
        <v>0.01</v>
      </c>
      <c r="J118" s="97">
        <v>0.38</v>
      </c>
    </row>
    <row r="119" spans="2:10">
      <c r="B119" s="360">
        <v>114</v>
      </c>
      <c r="C119" s="354" t="s">
        <v>885</v>
      </c>
      <c r="D119" s="355">
        <v>43805</v>
      </c>
      <c r="E119" s="348">
        <v>45195</v>
      </c>
      <c r="F119" s="356">
        <v>0.05</v>
      </c>
      <c r="G119" s="357" t="s">
        <v>770</v>
      </c>
      <c r="H119" s="357" t="s">
        <v>770</v>
      </c>
      <c r="I119" s="357">
        <v>0.03</v>
      </c>
      <c r="J119" s="97">
        <v>0.02</v>
      </c>
    </row>
    <row r="120" spans="2:10">
      <c r="B120" s="360">
        <v>115</v>
      </c>
      <c r="C120" s="354" t="s">
        <v>886</v>
      </c>
      <c r="D120" s="355">
        <v>44748</v>
      </c>
      <c r="E120" s="348">
        <v>45195</v>
      </c>
      <c r="F120" s="356">
        <v>0.1</v>
      </c>
      <c r="G120" s="357">
        <v>0.05</v>
      </c>
      <c r="H120" s="357">
        <v>0.05</v>
      </c>
      <c r="I120" s="357">
        <v>0.03</v>
      </c>
      <c r="J120" s="97">
        <v>0.01</v>
      </c>
    </row>
    <row r="121" spans="2:10">
      <c r="B121" s="360">
        <v>116</v>
      </c>
      <c r="C121" s="354" t="s">
        <v>887</v>
      </c>
      <c r="D121" s="355">
        <v>43193</v>
      </c>
      <c r="E121" s="348">
        <v>45202</v>
      </c>
      <c r="F121" s="356">
        <v>13.94</v>
      </c>
      <c r="G121" s="357" t="s">
        <v>770</v>
      </c>
      <c r="H121" s="357" t="s">
        <v>770</v>
      </c>
      <c r="I121" s="357">
        <v>1.64</v>
      </c>
      <c r="J121" s="97">
        <v>12.31</v>
      </c>
    </row>
    <row r="122" spans="2:10" ht="12.75" customHeight="1">
      <c r="B122" s="360">
        <v>117</v>
      </c>
      <c r="C122" s="354" t="s">
        <v>888</v>
      </c>
      <c r="D122" s="355">
        <v>44436</v>
      </c>
      <c r="E122" s="348">
        <v>45217</v>
      </c>
      <c r="F122" s="356">
        <v>0.04</v>
      </c>
      <c r="G122" s="357" t="s">
        <v>770</v>
      </c>
      <c r="H122" s="357" t="s">
        <v>770</v>
      </c>
      <c r="I122" s="357">
        <v>0.04</v>
      </c>
      <c r="J122" s="97" t="s">
        <v>779</v>
      </c>
    </row>
    <row r="123" spans="2:10">
      <c r="B123" s="360">
        <v>118</v>
      </c>
      <c r="C123" s="354" t="s">
        <v>889</v>
      </c>
      <c r="D123" s="355">
        <v>44935</v>
      </c>
      <c r="E123" s="348">
        <v>45218</v>
      </c>
      <c r="F123" s="356">
        <v>3.88</v>
      </c>
      <c r="G123" s="357">
        <v>0.34</v>
      </c>
      <c r="H123" s="357">
        <v>0.34</v>
      </c>
      <c r="I123" s="357">
        <v>0.03</v>
      </c>
      <c r="J123" s="97">
        <v>3.51</v>
      </c>
    </row>
    <row r="124" spans="2:10">
      <c r="B124" s="360">
        <v>119</v>
      </c>
      <c r="C124" s="354" t="s">
        <v>890</v>
      </c>
      <c r="D124" s="355">
        <v>44466</v>
      </c>
      <c r="E124" s="348">
        <v>45221</v>
      </c>
      <c r="F124" s="356">
        <v>0.61</v>
      </c>
      <c r="G124" s="357" t="s">
        <v>770</v>
      </c>
      <c r="H124" s="357" t="s">
        <v>770</v>
      </c>
      <c r="I124" s="357">
        <v>0.01</v>
      </c>
      <c r="J124" s="97">
        <v>0.6</v>
      </c>
    </row>
    <row r="125" spans="2:10">
      <c r="B125" s="360">
        <v>120</v>
      </c>
      <c r="C125" s="354" t="s">
        <v>891</v>
      </c>
      <c r="D125" s="355">
        <v>44263</v>
      </c>
      <c r="E125" s="348">
        <v>45250</v>
      </c>
      <c r="F125" s="356">
        <v>0.85</v>
      </c>
      <c r="G125" s="357" t="s">
        <v>770</v>
      </c>
      <c r="H125" s="357" t="s">
        <v>770</v>
      </c>
      <c r="I125" s="357">
        <v>0.02</v>
      </c>
      <c r="J125" s="97">
        <v>0.83</v>
      </c>
    </row>
    <row r="126" spans="2:10">
      <c r="B126" s="360">
        <v>121</v>
      </c>
      <c r="C126" s="354" t="s">
        <v>892</v>
      </c>
      <c r="D126" s="355">
        <v>44641</v>
      </c>
      <c r="E126" s="348">
        <v>45252</v>
      </c>
      <c r="F126" s="356">
        <v>0.43</v>
      </c>
      <c r="G126" s="357" t="s">
        <v>770</v>
      </c>
      <c r="H126" s="357" t="s">
        <v>770</v>
      </c>
      <c r="I126" s="357">
        <v>0.02</v>
      </c>
      <c r="J126" s="97">
        <v>0.41</v>
      </c>
    </row>
    <row r="127" spans="2:10">
      <c r="B127" s="360">
        <v>122</v>
      </c>
      <c r="C127" s="354" t="s">
        <v>893</v>
      </c>
      <c r="D127" s="355">
        <v>44566</v>
      </c>
      <c r="E127" s="348">
        <v>45252</v>
      </c>
      <c r="F127" s="356">
        <v>0.93</v>
      </c>
      <c r="G127" s="357">
        <v>0.23</v>
      </c>
      <c r="H127" s="357">
        <v>0.23</v>
      </c>
      <c r="I127" s="357">
        <v>0.11</v>
      </c>
      <c r="J127" s="97">
        <v>0.57999999999999996</v>
      </c>
    </row>
    <row r="128" spans="2:10">
      <c r="B128" s="360">
        <v>123</v>
      </c>
      <c r="C128" s="354" t="s">
        <v>894</v>
      </c>
      <c r="D128" s="355">
        <v>44816</v>
      </c>
      <c r="E128" s="348">
        <v>45259</v>
      </c>
      <c r="F128" s="356">
        <v>0.11</v>
      </c>
      <c r="G128" s="357" t="s">
        <v>770</v>
      </c>
      <c r="H128" s="357" t="s">
        <v>770</v>
      </c>
      <c r="I128" s="357">
        <v>0.09</v>
      </c>
      <c r="J128" s="97">
        <v>0.01</v>
      </c>
    </row>
    <row r="129" spans="2:10">
      <c r="B129" s="360">
        <v>124</v>
      </c>
      <c r="C129" s="354" t="s">
        <v>895</v>
      </c>
      <c r="D129" s="355">
        <v>43297</v>
      </c>
      <c r="E129" s="348">
        <v>45266</v>
      </c>
      <c r="F129" s="356">
        <v>306.77999999999997</v>
      </c>
      <c r="G129" s="357" t="s">
        <v>770</v>
      </c>
      <c r="H129" s="357" t="s">
        <v>770</v>
      </c>
      <c r="I129" s="357">
        <v>0.95</v>
      </c>
      <c r="J129" s="97">
        <v>305.83</v>
      </c>
    </row>
    <row r="130" spans="2:10">
      <c r="B130" s="360">
        <v>125</v>
      </c>
      <c r="C130" s="354" t="s">
        <v>896</v>
      </c>
      <c r="D130" s="355">
        <v>44928</v>
      </c>
      <c r="E130" s="348">
        <v>45266</v>
      </c>
      <c r="F130" s="356">
        <v>0.28000000000000003</v>
      </c>
      <c r="G130" s="357" t="s">
        <v>770</v>
      </c>
      <c r="H130" s="357" t="s">
        <v>770</v>
      </c>
      <c r="I130" s="357">
        <v>0.02</v>
      </c>
      <c r="J130" s="97">
        <v>0.26</v>
      </c>
    </row>
    <row r="131" spans="2:10">
      <c r="B131" s="360">
        <v>126</v>
      </c>
      <c r="C131" s="354" t="s">
        <v>897</v>
      </c>
      <c r="D131" s="355">
        <v>44816</v>
      </c>
      <c r="E131" s="348">
        <v>45267</v>
      </c>
      <c r="F131" s="356">
        <v>0.14000000000000001</v>
      </c>
      <c r="G131" s="357" t="s">
        <v>770</v>
      </c>
      <c r="H131" s="357" t="s">
        <v>770</v>
      </c>
      <c r="I131" s="357">
        <v>0.05</v>
      </c>
      <c r="J131" s="97">
        <v>0.09</v>
      </c>
    </row>
    <row r="132" spans="2:10">
      <c r="B132" s="360">
        <v>127</v>
      </c>
      <c r="C132" s="354" t="s">
        <v>898</v>
      </c>
      <c r="D132" s="355">
        <v>44565</v>
      </c>
      <c r="E132" s="348">
        <v>45267</v>
      </c>
      <c r="F132" s="356">
        <v>4.43</v>
      </c>
      <c r="G132" s="357" t="s">
        <v>770</v>
      </c>
      <c r="H132" s="357" t="s">
        <v>770</v>
      </c>
      <c r="I132" s="357">
        <v>0.09</v>
      </c>
      <c r="J132" s="97">
        <v>4.34</v>
      </c>
    </row>
    <row r="133" spans="2:10" ht="13.5" customHeight="1">
      <c r="B133" s="360">
        <v>128</v>
      </c>
      <c r="C133" s="354" t="s">
        <v>899</v>
      </c>
      <c r="D133" s="355">
        <v>44968</v>
      </c>
      <c r="E133" s="348">
        <v>45267</v>
      </c>
      <c r="F133" s="356">
        <v>0.03</v>
      </c>
      <c r="G133" s="357" t="s">
        <v>770</v>
      </c>
      <c r="H133" s="357" t="s">
        <v>770</v>
      </c>
      <c r="I133" s="357">
        <v>0.03</v>
      </c>
      <c r="J133" s="97" t="s">
        <v>779</v>
      </c>
    </row>
    <row r="134" spans="2:10">
      <c r="B134" s="360">
        <v>129</v>
      </c>
      <c r="C134" s="354" t="s">
        <v>900</v>
      </c>
      <c r="D134" s="355">
        <v>43162</v>
      </c>
      <c r="E134" s="348">
        <v>45296</v>
      </c>
      <c r="F134" s="356">
        <v>0.27</v>
      </c>
      <c r="G134" s="357" t="s">
        <v>770</v>
      </c>
      <c r="H134" s="357" t="s">
        <v>770</v>
      </c>
      <c r="I134" s="357">
        <v>0.01</v>
      </c>
      <c r="J134" s="97">
        <v>0.26</v>
      </c>
    </row>
    <row r="135" spans="2:10">
      <c r="B135" s="360">
        <v>130</v>
      </c>
      <c r="C135" s="354" t="s">
        <v>901</v>
      </c>
      <c r="D135" s="355">
        <v>44589</v>
      </c>
      <c r="E135" s="348">
        <v>45296</v>
      </c>
      <c r="F135" s="356">
        <v>5.94</v>
      </c>
      <c r="G135" s="357" t="s">
        <v>770</v>
      </c>
      <c r="H135" s="357" t="s">
        <v>770</v>
      </c>
      <c r="I135" s="357">
        <v>0.04</v>
      </c>
      <c r="J135" s="97">
        <v>5.9</v>
      </c>
    </row>
    <row r="136" spans="2:10">
      <c r="B136" s="360">
        <v>131</v>
      </c>
      <c r="C136" s="354" t="s">
        <v>902</v>
      </c>
      <c r="D136" s="355">
        <v>44672</v>
      </c>
      <c r="E136" s="348">
        <v>45296</v>
      </c>
      <c r="F136" s="356">
        <v>1.76</v>
      </c>
      <c r="G136" s="357">
        <v>0.28000000000000003</v>
      </c>
      <c r="H136" s="357">
        <v>0.28000000000000003</v>
      </c>
      <c r="I136" s="357">
        <v>0.02</v>
      </c>
      <c r="J136" s="97">
        <v>1.46</v>
      </c>
    </row>
    <row r="137" spans="2:10" ht="13.5" customHeight="1">
      <c r="B137" s="360">
        <v>132</v>
      </c>
      <c r="C137" s="354" t="s">
        <v>903</v>
      </c>
      <c r="D137" s="355">
        <v>44790</v>
      </c>
      <c r="E137" s="348">
        <v>45296</v>
      </c>
      <c r="F137" s="356">
        <v>1</v>
      </c>
      <c r="G137" s="357">
        <v>0.96</v>
      </c>
      <c r="H137" s="357">
        <v>0.96</v>
      </c>
      <c r="I137" s="357">
        <v>0.04</v>
      </c>
      <c r="J137" s="97" t="s">
        <v>779</v>
      </c>
    </row>
    <row r="138" spans="2:10" ht="15.75" customHeight="1">
      <c r="B138" s="360">
        <v>133</v>
      </c>
      <c r="C138" s="354" t="s">
        <v>904</v>
      </c>
      <c r="D138" s="355">
        <v>44586</v>
      </c>
      <c r="E138" s="348">
        <v>45299</v>
      </c>
      <c r="F138" s="356">
        <v>0.03</v>
      </c>
      <c r="G138" s="357" t="s">
        <v>770</v>
      </c>
      <c r="H138" s="357" t="s">
        <v>770</v>
      </c>
      <c r="I138" s="357">
        <v>0.03</v>
      </c>
      <c r="J138" s="97" t="s">
        <v>779</v>
      </c>
    </row>
    <row r="139" spans="2:10">
      <c r="B139" s="360">
        <v>134</v>
      </c>
      <c r="C139" s="354" t="s">
        <v>905</v>
      </c>
      <c r="D139" s="355">
        <v>43501</v>
      </c>
      <c r="E139" s="348">
        <v>45301</v>
      </c>
      <c r="F139" s="356">
        <v>0.83</v>
      </c>
      <c r="G139" s="357" t="s">
        <v>770</v>
      </c>
      <c r="H139" s="357" t="s">
        <v>770</v>
      </c>
      <c r="I139" s="357">
        <v>0.18</v>
      </c>
      <c r="J139" s="97">
        <v>0.65</v>
      </c>
    </row>
    <row r="140" spans="2:10">
      <c r="B140" s="360">
        <v>135</v>
      </c>
      <c r="C140" s="354" t="s">
        <v>906</v>
      </c>
      <c r="D140" s="355">
        <v>44225</v>
      </c>
      <c r="E140" s="348">
        <v>45302</v>
      </c>
      <c r="F140" s="356">
        <v>4.12</v>
      </c>
      <c r="G140" s="357">
        <v>0.18</v>
      </c>
      <c r="H140" s="357">
        <v>0.18</v>
      </c>
      <c r="I140" s="357">
        <v>0.24</v>
      </c>
      <c r="J140" s="97">
        <v>3.69</v>
      </c>
    </row>
    <row r="141" spans="2:10">
      <c r="B141" s="360">
        <v>136</v>
      </c>
      <c r="C141" s="354" t="s">
        <v>907</v>
      </c>
      <c r="D141" s="355">
        <v>44480</v>
      </c>
      <c r="E141" s="348">
        <v>45306</v>
      </c>
      <c r="F141" s="356">
        <v>1.92</v>
      </c>
      <c r="G141" s="357">
        <v>7.0000000000000007E-2</v>
      </c>
      <c r="H141" s="357">
        <v>7.0000000000000007E-2</v>
      </c>
      <c r="I141" s="357">
        <v>0.09</v>
      </c>
      <c r="J141" s="97">
        <v>1.76</v>
      </c>
    </row>
    <row r="142" spans="2:10">
      <c r="B142" s="360">
        <v>137</v>
      </c>
      <c r="C142" s="354" t="s">
        <v>908</v>
      </c>
      <c r="D142" s="355">
        <v>43012</v>
      </c>
      <c r="E142" s="348">
        <v>45349</v>
      </c>
      <c r="F142" s="356">
        <v>11.87</v>
      </c>
      <c r="G142" s="357" t="s">
        <v>770</v>
      </c>
      <c r="H142" s="357" t="s">
        <v>770</v>
      </c>
      <c r="I142" s="357">
        <v>1.63</v>
      </c>
      <c r="J142" s="97">
        <v>10.24</v>
      </c>
    </row>
    <row r="143" spans="2:10" ht="15" customHeight="1">
      <c r="B143" s="360">
        <v>138</v>
      </c>
      <c r="C143" s="354" t="s">
        <v>909</v>
      </c>
      <c r="D143" s="355">
        <v>44964</v>
      </c>
      <c r="E143" s="348">
        <v>45349</v>
      </c>
      <c r="F143" s="356">
        <v>0.03</v>
      </c>
      <c r="G143" s="357" t="s">
        <v>770</v>
      </c>
      <c r="H143" s="357" t="s">
        <v>770</v>
      </c>
      <c r="I143" s="357">
        <v>0.03</v>
      </c>
      <c r="J143" s="97" t="s">
        <v>779</v>
      </c>
    </row>
    <row r="144" spans="2:10">
      <c r="B144" s="360">
        <v>139</v>
      </c>
      <c r="C144" s="354" t="s">
        <v>910</v>
      </c>
      <c r="D144" s="355">
        <v>44259</v>
      </c>
      <c r="E144" s="348">
        <v>45351</v>
      </c>
      <c r="F144" s="356">
        <v>30.98</v>
      </c>
      <c r="G144" s="357">
        <v>0.03</v>
      </c>
      <c r="H144" s="357">
        <v>0.03</v>
      </c>
      <c r="I144" s="357">
        <v>0.13</v>
      </c>
      <c r="J144" s="97">
        <v>30.82</v>
      </c>
    </row>
    <row r="145" spans="2:10">
      <c r="B145" s="360">
        <v>140</v>
      </c>
      <c r="C145" s="354" t="s">
        <v>911</v>
      </c>
      <c r="D145" s="355">
        <v>44039</v>
      </c>
      <c r="E145" s="348">
        <v>45357</v>
      </c>
      <c r="F145" s="356">
        <v>0.4</v>
      </c>
      <c r="G145" s="357">
        <v>0.01</v>
      </c>
      <c r="H145" s="357">
        <v>0.01</v>
      </c>
      <c r="I145" s="357">
        <v>0.04</v>
      </c>
      <c r="J145" s="97">
        <v>0.36</v>
      </c>
    </row>
    <row r="146" spans="2:10">
      <c r="B146" s="360">
        <v>141</v>
      </c>
      <c r="C146" s="354" t="s">
        <v>912</v>
      </c>
      <c r="D146" s="355">
        <v>44564</v>
      </c>
      <c r="E146" s="348">
        <v>45358</v>
      </c>
      <c r="F146" s="356">
        <v>1.2</v>
      </c>
      <c r="G146" s="357" t="s">
        <v>770</v>
      </c>
      <c r="H146" s="357" t="s">
        <v>770</v>
      </c>
      <c r="I146" s="357">
        <v>0.06</v>
      </c>
      <c r="J146" s="97">
        <v>1.1299999999999999</v>
      </c>
    </row>
    <row r="147" spans="2:10">
      <c r="B147" s="360">
        <v>142</v>
      </c>
      <c r="C147" s="354" t="s">
        <v>913</v>
      </c>
      <c r="D147" s="355">
        <v>44672</v>
      </c>
      <c r="E147" s="348">
        <v>45377</v>
      </c>
      <c r="F147" s="356">
        <v>6.8</v>
      </c>
      <c r="G147" s="357" t="s">
        <v>770</v>
      </c>
      <c r="H147" s="357" t="s">
        <v>770</v>
      </c>
      <c r="I147" s="357">
        <v>0.33</v>
      </c>
      <c r="J147" s="97">
        <v>6.47</v>
      </c>
    </row>
    <row r="148" spans="2:10" ht="15" customHeight="1">
      <c r="B148" s="458" t="s">
        <v>526</v>
      </c>
      <c r="C148" s="458"/>
      <c r="D148" s="458"/>
      <c r="E148" s="458"/>
      <c r="F148" s="458"/>
      <c r="G148" s="458"/>
      <c r="H148" s="458"/>
      <c r="I148" s="458"/>
      <c r="J148" s="458"/>
    </row>
    <row r="149" spans="2:10">
      <c r="B149" s="360">
        <v>1</v>
      </c>
      <c r="C149" s="354" t="s">
        <v>914</v>
      </c>
      <c r="D149" s="348">
        <v>45146</v>
      </c>
      <c r="E149" s="348">
        <v>45384</v>
      </c>
      <c r="F149" s="356">
        <v>0.02</v>
      </c>
      <c r="G149" s="357" t="s">
        <v>770</v>
      </c>
      <c r="H149" s="357" t="s">
        <v>770</v>
      </c>
      <c r="I149" s="356">
        <v>0.01</v>
      </c>
      <c r="J149" s="97">
        <v>0</v>
      </c>
    </row>
    <row r="150" spans="2:10" ht="15" customHeight="1">
      <c r="B150" s="360">
        <v>2</v>
      </c>
      <c r="C150" s="354" t="s">
        <v>915</v>
      </c>
      <c r="D150" s="355">
        <v>44687</v>
      </c>
      <c r="E150" s="348">
        <v>45385</v>
      </c>
      <c r="F150" s="357">
        <v>0.03</v>
      </c>
      <c r="G150" s="357">
        <v>0</v>
      </c>
      <c r="H150" s="357">
        <v>0</v>
      </c>
      <c r="I150" s="357">
        <v>0.03</v>
      </c>
      <c r="J150" s="97" t="s">
        <v>779</v>
      </c>
    </row>
    <row r="151" spans="2:10">
      <c r="B151" s="360">
        <v>3</v>
      </c>
      <c r="C151" s="354" t="s">
        <v>916</v>
      </c>
      <c r="D151" s="355">
        <v>44921</v>
      </c>
      <c r="E151" s="348">
        <v>45385</v>
      </c>
      <c r="F151" s="357">
        <v>0.72</v>
      </c>
      <c r="G151" s="357">
        <v>0.06</v>
      </c>
      <c r="H151" s="357">
        <v>0.06</v>
      </c>
      <c r="I151" s="357">
        <v>0.11</v>
      </c>
      <c r="J151" s="358">
        <v>0.55000000000000004</v>
      </c>
    </row>
    <row r="152" spans="2:10">
      <c r="B152" s="360">
        <v>4</v>
      </c>
      <c r="C152" s="354" t="s">
        <v>917</v>
      </c>
      <c r="D152" s="355">
        <v>44802</v>
      </c>
      <c r="E152" s="348">
        <v>45385</v>
      </c>
      <c r="F152" s="357">
        <v>1.1100000000000001</v>
      </c>
      <c r="G152" s="357">
        <v>0.01</v>
      </c>
      <c r="H152" s="357">
        <v>0.01</v>
      </c>
      <c r="I152" s="357">
        <v>0.04</v>
      </c>
      <c r="J152" s="97">
        <v>1.07</v>
      </c>
    </row>
    <row r="153" spans="2:10">
      <c r="B153" s="360">
        <v>5</v>
      </c>
      <c r="C153" s="354" t="s">
        <v>918</v>
      </c>
      <c r="D153" s="355">
        <v>45272</v>
      </c>
      <c r="E153" s="348">
        <v>45392</v>
      </c>
      <c r="F153" s="357">
        <v>8.31</v>
      </c>
      <c r="G153" s="357">
        <v>0</v>
      </c>
      <c r="H153" s="357">
        <v>0</v>
      </c>
      <c r="I153" s="357">
        <v>0.04</v>
      </c>
      <c r="J153" s="97">
        <v>8.27</v>
      </c>
    </row>
    <row r="154" spans="2:10">
      <c r="B154" s="360">
        <v>6</v>
      </c>
      <c r="C154" s="354" t="s">
        <v>919</v>
      </c>
      <c r="D154" s="355">
        <v>44686</v>
      </c>
      <c r="E154" s="348">
        <v>45397</v>
      </c>
      <c r="F154" s="357">
        <v>0.31</v>
      </c>
      <c r="G154" s="357" t="s">
        <v>770</v>
      </c>
      <c r="H154" s="357" t="s">
        <v>770</v>
      </c>
      <c r="I154" s="357">
        <v>0.15</v>
      </c>
      <c r="J154" s="97">
        <v>0.16</v>
      </c>
    </row>
    <row r="155" spans="2:10">
      <c r="B155" s="360">
        <v>7</v>
      </c>
      <c r="C155" s="354" t="s">
        <v>920</v>
      </c>
      <c r="D155" s="355">
        <v>44065</v>
      </c>
      <c r="E155" s="348">
        <v>45398</v>
      </c>
      <c r="F155" s="357">
        <v>0.44</v>
      </c>
      <c r="G155" s="357" t="s">
        <v>770</v>
      </c>
      <c r="H155" s="357" t="s">
        <v>770</v>
      </c>
      <c r="I155" s="356">
        <v>0.04</v>
      </c>
      <c r="J155" s="97">
        <v>0.4</v>
      </c>
    </row>
    <row r="156" spans="2:10">
      <c r="B156" s="360">
        <v>8</v>
      </c>
      <c r="C156" s="354" t="s">
        <v>921</v>
      </c>
      <c r="D156" s="355">
        <v>44469</v>
      </c>
      <c r="E156" s="348">
        <v>45398</v>
      </c>
      <c r="F156" s="356">
        <v>0.76</v>
      </c>
      <c r="G156" s="357" t="s">
        <v>770</v>
      </c>
      <c r="H156" s="357" t="s">
        <v>770</v>
      </c>
      <c r="I156" s="357">
        <v>0.01</v>
      </c>
      <c r="J156" s="361">
        <v>0.75</v>
      </c>
    </row>
    <row r="157" spans="2:10">
      <c r="B157" s="360">
        <v>9</v>
      </c>
      <c r="C157" s="354" t="s">
        <v>922</v>
      </c>
      <c r="D157" s="355">
        <v>44646</v>
      </c>
      <c r="E157" s="348">
        <v>45398</v>
      </c>
      <c r="F157" s="357">
        <v>0.11</v>
      </c>
      <c r="G157" s="357" t="s">
        <v>770</v>
      </c>
      <c r="H157" s="357" t="s">
        <v>770</v>
      </c>
      <c r="I157" s="357">
        <v>0.08</v>
      </c>
      <c r="J157" s="97">
        <v>0.03</v>
      </c>
    </row>
    <row r="158" spans="2:10">
      <c r="B158" s="360">
        <v>10</v>
      </c>
      <c r="C158" s="354" t="s">
        <v>923</v>
      </c>
      <c r="D158" s="355">
        <v>44652</v>
      </c>
      <c r="E158" s="348">
        <v>45400</v>
      </c>
      <c r="F158" s="356">
        <v>645.51</v>
      </c>
      <c r="G158" s="357" t="s">
        <v>770</v>
      </c>
      <c r="H158" s="357" t="s">
        <v>770</v>
      </c>
      <c r="I158" s="357">
        <v>0.14000000000000001</v>
      </c>
      <c r="J158" s="97">
        <v>645.37</v>
      </c>
    </row>
    <row r="159" spans="2:10">
      <c r="B159" s="360">
        <v>11</v>
      </c>
      <c r="C159" s="354" t="s">
        <v>924</v>
      </c>
      <c r="D159" s="355">
        <v>44449</v>
      </c>
      <c r="E159" s="348">
        <v>45400</v>
      </c>
      <c r="F159" s="357">
        <v>1.21</v>
      </c>
      <c r="G159" s="357" t="s">
        <v>770</v>
      </c>
      <c r="H159" s="357" t="s">
        <v>770</v>
      </c>
      <c r="I159" s="357">
        <v>0.01</v>
      </c>
      <c r="J159" s="358">
        <v>1.2</v>
      </c>
    </row>
    <row r="160" spans="2:10">
      <c r="B160" s="360">
        <v>12</v>
      </c>
      <c r="C160" s="354" t="s">
        <v>925</v>
      </c>
      <c r="D160" s="355">
        <v>44905</v>
      </c>
      <c r="E160" s="348">
        <v>45400</v>
      </c>
      <c r="F160" s="357">
        <v>1.62</v>
      </c>
      <c r="G160" s="357" t="s">
        <v>770</v>
      </c>
      <c r="H160" s="357" t="s">
        <v>770</v>
      </c>
      <c r="I160" s="357">
        <v>0.08</v>
      </c>
      <c r="J160" s="97">
        <v>1.54</v>
      </c>
    </row>
    <row r="161" spans="2:10">
      <c r="B161" s="360">
        <v>13</v>
      </c>
      <c r="C161" s="354" t="s">
        <v>926</v>
      </c>
      <c r="D161" s="355">
        <v>43573</v>
      </c>
      <c r="E161" s="348">
        <v>45401</v>
      </c>
      <c r="F161" s="357">
        <v>0.11</v>
      </c>
      <c r="G161" s="356" t="s">
        <v>770</v>
      </c>
      <c r="H161" s="356" t="s">
        <v>770</v>
      </c>
      <c r="I161" s="356">
        <v>0.05</v>
      </c>
      <c r="J161" s="97">
        <v>0.06</v>
      </c>
    </row>
    <row r="162" spans="2:10">
      <c r="B162" s="360">
        <v>14</v>
      </c>
      <c r="C162" s="354" t="s">
        <v>927</v>
      </c>
      <c r="D162" s="348">
        <v>43112</v>
      </c>
      <c r="E162" s="348">
        <v>45404</v>
      </c>
      <c r="F162" s="357">
        <v>0.28000000000000003</v>
      </c>
      <c r="G162" s="357" t="s">
        <v>770</v>
      </c>
      <c r="H162" s="357" t="s">
        <v>770</v>
      </c>
      <c r="I162" s="357">
        <v>0.04</v>
      </c>
      <c r="J162" s="361">
        <v>0.24</v>
      </c>
    </row>
    <row r="163" spans="2:10">
      <c r="B163" s="360">
        <v>15</v>
      </c>
      <c r="C163" s="354" t="s">
        <v>928</v>
      </c>
      <c r="D163" s="355">
        <v>43278</v>
      </c>
      <c r="E163" s="348">
        <v>45406</v>
      </c>
      <c r="F163" s="357">
        <v>0.86</v>
      </c>
      <c r="G163" s="357" t="s">
        <v>770</v>
      </c>
      <c r="H163" s="357" t="s">
        <v>770</v>
      </c>
      <c r="I163" s="357">
        <v>0.02</v>
      </c>
      <c r="J163" s="97">
        <v>0.85</v>
      </c>
    </row>
    <row r="164" spans="2:10">
      <c r="B164" s="360">
        <v>16</v>
      </c>
      <c r="C164" s="354" t="s">
        <v>929</v>
      </c>
      <c r="D164" s="355">
        <v>44732</v>
      </c>
      <c r="E164" s="348">
        <v>45406</v>
      </c>
      <c r="F164" s="357">
        <v>1153.54</v>
      </c>
      <c r="G164" s="357">
        <v>7.0000000000000007E-2</v>
      </c>
      <c r="H164" s="357">
        <v>7.0000000000000007E-2</v>
      </c>
      <c r="I164" s="357">
        <v>9.6999999999999993</v>
      </c>
      <c r="J164" s="362">
        <v>1143.76</v>
      </c>
    </row>
    <row r="165" spans="2:10">
      <c r="B165" s="360">
        <v>17</v>
      </c>
      <c r="C165" s="354" t="s">
        <v>930</v>
      </c>
      <c r="D165" s="355">
        <v>44631</v>
      </c>
      <c r="E165" s="348">
        <v>45407</v>
      </c>
      <c r="F165" s="357">
        <v>0.27</v>
      </c>
      <c r="G165" s="356">
        <v>0.02</v>
      </c>
      <c r="H165" s="356">
        <v>0.02</v>
      </c>
      <c r="I165" s="357">
        <v>0.04</v>
      </c>
      <c r="J165" s="97">
        <v>0.2</v>
      </c>
    </row>
    <row r="166" spans="2:10">
      <c r="B166" s="360">
        <v>18</v>
      </c>
      <c r="C166" s="354" t="s">
        <v>931</v>
      </c>
      <c r="D166" s="355">
        <v>43355</v>
      </c>
      <c r="E166" s="348">
        <v>45408</v>
      </c>
      <c r="F166" s="357">
        <v>0.17</v>
      </c>
      <c r="G166" s="357" t="s">
        <v>770</v>
      </c>
      <c r="H166" s="357" t="s">
        <v>770</v>
      </c>
      <c r="I166" s="357">
        <v>0.01</v>
      </c>
      <c r="J166" s="358">
        <v>0.16</v>
      </c>
    </row>
    <row r="167" spans="2:10">
      <c r="B167" s="360">
        <v>19</v>
      </c>
      <c r="C167" s="354" t="s">
        <v>932</v>
      </c>
      <c r="D167" s="355">
        <v>43355</v>
      </c>
      <c r="E167" s="348">
        <v>45408</v>
      </c>
      <c r="F167" s="356">
        <v>0.2</v>
      </c>
      <c r="G167" s="357" t="s">
        <v>770</v>
      </c>
      <c r="H167" s="357" t="s">
        <v>770</v>
      </c>
      <c r="I167" s="357">
        <v>0.03</v>
      </c>
      <c r="J167" s="97">
        <v>0.16</v>
      </c>
    </row>
    <row r="168" spans="2:10">
      <c r="B168" s="360">
        <v>20</v>
      </c>
      <c r="C168" s="354" t="s">
        <v>933</v>
      </c>
      <c r="D168" s="355">
        <v>44767</v>
      </c>
      <c r="E168" s="348">
        <v>45412</v>
      </c>
      <c r="F168" s="356">
        <v>0.15</v>
      </c>
      <c r="G168" s="356" t="s">
        <v>770</v>
      </c>
      <c r="H168" s="356" t="s">
        <v>770</v>
      </c>
      <c r="I168" s="356">
        <v>0</v>
      </c>
      <c r="J168" s="358">
        <v>0.15</v>
      </c>
    </row>
    <row r="169" spans="2:10">
      <c r="B169" s="360">
        <v>21</v>
      </c>
      <c r="C169" s="354" t="s">
        <v>934</v>
      </c>
      <c r="D169" s="355">
        <v>44455</v>
      </c>
      <c r="E169" s="348">
        <v>45413</v>
      </c>
      <c r="F169" s="357">
        <v>0.23</v>
      </c>
      <c r="G169" s="357" t="s">
        <v>770</v>
      </c>
      <c r="H169" s="357" t="s">
        <v>770</v>
      </c>
      <c r="I169" s="357">
        <v>0.09</v>
      </c>
      <c r="J169" s="97">
        <v>0.13</v>
      </c>
    </row>
    <row r="170" spans="2:10">
      <c r="B170" s="360">
        <v>22</v>
      </c>
      <c r="C170" s="354" t="s">
        <v>935</v>
      </c>
      <c r="D170" s="355">
        <v>43848</v>
      </c>
      <c r="E170" s="348">
        <v>45413</v>
      </c>
      <c r="F170" s="357">
        <v>0.12</v>
      </c>
      <c r="G170" s="357" t="s">
        <v>770</v>
      </c>
      <c r="H170" s="357" t="s">
        <v>770</v>
      </c>
      <c r="I170" s="357">
        <v>0.03</v>
      </c>
      <c r="J170" s="97">
        <v>0.09</v>
      </c>
    </row>
    <row r="171" spans="2:10" ht="15.75" customHeight="1">
      <c r="B171" s="360">
        <v>23</v>
      </c>
      <c r="C171" s="354" t="s">
        <v>936</v>
      </c>
      <c r="D171" s="355">
        <v>44302</v>
      </c>
      <c r="E171" s="348">
        <v>45413</v>
      </c>
      <c r="F171" s="356">
        <v>1.74</v>
      </c>
      <c r="G171" s="357">
        <v>1.68</v>
      </c>
      <c r="H171" s="357">
        <v>1.68</v>
      </c>
      <c r="I171" s="357">
        <v>0.05</v>
      </c>
      <c r="J171" s="97" t="s">
        <v>779</v>
      </c>
    </row>
    <row r="172" spans="2:10">
      <c r="B172" s="360">
        <v>24</v>
      </c>
      <c r="C172" s="354" t="s">
        <v>937</v>
      </c>
      <c r="D172" s="355">
        <v>44242</v>
      </c>
      <c r="E172" s="348">
        <v>45413</v>
      </c>
      <c r="F172" s="356">
        <v>1.1200000000000001</v>
      </c>
      <c r="G172" s="357">
        <v>0</v>
      </c>
      <c r="H172" s="357">
        <v>0</v>
      </c>
      <c r="I172" s="357">
        <v>0.06</v>
      </c>
      <c r="J172" s="97">
        <v>1.06</v>
      </c>
    </row>
    <row r="173" spans="2:10">
      <c r="B173" s="360">
        <v>25</v>
      </c>
      <c r="C173" s="354" t="s">
        <v>938</v>
      </c>
      <c r="D173" s="355">
        <v>44079</v>
      </c>
      <c r="E173" s="348">
        <v>45414</v>
      </c>
      <c r="F173" s="356">
        <v>0.51</v>
      </c>
      <c r="G173" s="357" t="s">
        <v>770</v>
      </c>
      <c r="H173" s="357" t="s">
        <v>770</v>
      </c>
      <c r="I173" s="357">
        <v>0.02</v>
      </c>
      <c r="J173" s="97">
        <v>0.49</v>
      </c>
    </row>
    <row r="174" spans="2:10">
      <c r="B174" s="360">
        <v>26</v>
      </c>
      <c r="C174" s="354" t="s">
        <v>939</v>
      </c>
      <c r="D174" s="355">
        <v>44377</v>
      </c>
      <c r="E174" s="348">
        <v>45414</v>
      </c>
      <c r="F174" s="356">
        <v>0.31</v>
      </c>
      <c r="G174" s="357">
        <v>0</v>
      </c>
      <c r="H174" s="357">
        <v>0</v>
      </c>
      <c r="I174" s="357">
        <v>0.17</v>
      </c>
      <c r="J174" s="97">
        <v>0.14000000000000001</v>
      </c>
    </row>
    <row r="175" spans="2:10">
      <c r="B175" s="360">
        <v>27</v>
      </c>
      <c r="C175" s="354" t="s">
        <v>940</v>
      </c>
      <c r="D175" s="355">
        <v>44622</v>
      </c>
      <c r="E175" s="348">
        <v>45415</v>
      </c>
      <c r="F175" s="356">
        <v>0.24</v>
      </c>
      <c r="G175" s="357">
        <v>0.09</v>
      </c>
      <c r="H175" s="357">
        <v>0.09</v>
      </c>
      <c r="I175" s="357">
        <v>0.09</v>
      </c>
      <c r="J175" s="97">
        <v>0.06</v>
      </c>
    </row>
    <row r="176" spans="2:10">
      <c r="B176" s="360">
        <v>28</v>
      </c>
      <c r="C176" s="354" t="s">
        <v>941</v>
      </c>
      <c r="D176" s="355">
        <v>44965</v>
      </c>
      <c r="E176" s="348">
        <v>45418</v>
      </c>
      <c r="F176" s="356">
        <v>18.670000000000002</v>
      </c>
      <c r="G176" s="357">
        <v>0.01</v>
      </c>
      <c r="H176" s="357">
        <v>0.01</v>
      </c>
      <c r="I176" s="357">
        <v>0.13</v>
      </c>
      <c r="J176" s="97">
        <v>18.53</v>
      </c>
    </row>
    <row r="177" spans="2:10">
      <c r="B177" s="360">
        <v>29</v>
      </c>
      <c r="C177" s="354" t="s">
        <v>942</v>
      </c>
      <c r="D177" s="355">
        <v>44916</v>
      </c>
      <c r="E177" s="348">
        <v>45419</v>
      </c>
      <c r="F177" s="356">
        <v>4.76</v>
      </c>
      <c r="G177" s="357" t="s">
        <v>770</v>
      </c>
      <c r="H177" s="357" t="s">
        <v>770</v>
      </c>
      <c r="I177" s="357">
        <v>1</v>
      </c>
      <c r="J177" s="97">
        <v>3.76</v>
      </c>
    </row>
    <row r="178" spans="2:10">
      <c r="B178" s="360">
        <v>30</v>
      </c>
      <c r="C178" s="354" t="s">
        <v>943</v>
      </c>
      <c r="D178" s="355">
        <v>44741</v>
      </c>
      <c r="E178" s="348">
        <v>45421</v>
      </c>
      <c r="F178" s="356">
        <v>2.13</v>
      </c>
      <c r="G178" s="357" t="s">
        <v>770</v>
      </c>
      <c r="H178" s="357" t="s">
        <v>770</v>
      </c>
      <c r="I178" s="357">
        <v>0.15</v>
      </c>
      <c r="J178" s="97">
        <v>1.98</v>
      </c>
    </row>
    <row r="179" spans="2:10">
      <c r="B179" s="360">
        <v>31</v>
      </c>
      <c r="C179" s="354" t="s">
        <v>944</v>
      </c>
      <c r="D179" s="355">
        <v>44800</v>
      </c>
      <c r="E179" s="348">
        <v>45422</v>
      </c>
      <c r="F179" s="356">
        <v>0.04</v>
      </c>
      <c r="G179" s="357" t="s">
        <v>770</v>
      </c>
      <c r="H179" s="357" t="s">
        <v>770</v>
      </c>
      <c r="I179" s="357">
        <v>0.01</v>
      </c>
      <c r="J179" s="97">
        <v>0.03</v>
      </c>
    </row>
    <row r="180" spans="2:10">
      <c r="B180" s="360">
        <v>32</v>
      </c>
      <c r="C180" s="354" t="s">
        <v>945</v>
      </c>
      <c r="D180" s="355">
        <v>44949</v>
      </c>
      <c r="E180" s="348">
        <v>45422</v>
      </c>
      <c r="F180" s="357">
        <v>1.1200000000000001</v>
      </c>
      <c r="G180" s="357" t="s">
        <v>770</v>
      </c>
      <c r="H180" s="357" t="s">
        <v>770</v>
      </c>
      <c r="I180" s="357">
        <v>0.06</v>
      </c>
      <c r="J180" s="97">
        <v>1.06</v>
      </c>
    </row>
    <row r="181" spans="2:10" ht="13.5" customHeight="1">
      <c r="B181" s="360">
        <v>33</v>
      </c>
      <c r="C181" s="354" t="s">
        <v>946</v>
      </c>
      <c r="D181" s="355">
        <v>44644</v>
      </c>
      <c r="E181" s="348">
        <v>45428</v>
      </c>
      <c r="F181" s="356">
        <v>0.03</v>
      </c>
      <c r="G181" s="357" t="s">
        <v>770</v>
      </c>
      <c r="H181" s="357" t="s">
        <v>770</v>
      </c>
      <c r="I181" s="357">
        <v>0.03</v>
      </c>
      <c r="J181" s="97" t="s">
        <v>779</v>
      </c>
    </row>
    <row r="182" spans="2:10">
      <c r="B182" s="360">
        <v>34</v>
      </c>
      <c r="C182" s="354" t="s">
        <v>947</v>
      </c>
      <c r="D182" s="355">
        <v>44009</v>
      </c>
      <c r="E182" s="348">
        <v>45434</v>
      </c>
      <c r="F182" s="356">
        <v>6.77</v>
      </c>
      <c r="G182" s="357">
        <v>0.08</v>
      </c>
      <c r="H182" s="357">
        <v>0.08</v>
      </c>
      <c r="I182" s="357">
        <v>0.09</v>
      </c>
      <c r="J182" s="97">
        <v>6.61</v>
      </c>
    </row>
    <row r="183" spans="2:10">
      <c r="B183" s="360">
        <v>35</v>
      </c>
      <c r="C183" s="354" t="s">
        <v>948</v>
      </c>
      <c r="D183" s="355">
        <v>44980</v>
      </c>
      <c r="E183" s="348">
        <v>45434</v>
      </c>
      <c r="F183" s="356">
        <v>2.68</v>
      </c>
      <c r="G183" s="357" t="s">
        <v>770</v>
      </c>
      <c r="H183" s="357" t="s">
        <v>770</v>
      </c>
      <c r="I183" s="357">
        <v>7.0000000000000007E-2</v>
      </c>
      <c r="J183" s="97">
        <v>2.61</v>
      </c>
    </row>
    <row r="184" spans="2:10">
      <c r="B184" s="360">
        <v>36</v>
      </c>
      <c r="C184" s="354" t="s">
        <v>949</v>
      </c>
      <c r="D184" s="355">
        <v>44635</v>
      </c>
      <c r="E184" s="348">
        <v>45440</v>
      </c>
      <c r="F184" s="356">
        <v>0.41</v>
      </c>
      <c r="G184" s="357" t="s">
        <v>770</v>
      </c>
      <c r="H184" s="357" t="s">
        <v>770</v>
      </c>
      <c r="I184" s="357">
        <v>0.02</v>
      </c>
      <c r="J184" s="97">
        <v>0.39</v>
      </c>
    </row>
    <row r="185" spans="2:10">
      <c r="B185" s="360">
        <v>37</v>
      </c>
      <c r="C185" s="354" t="s">
        <v>950</v>
      </c>
      <c r="D185" s="355">
        <v>44978</v>
      </c>
      <c r="E185" s="348">
        <v>45440</v>
      </c>
      <c r="F185" s="356">
        <v>0.06</v>
      </c>
      <c r="G185" s="357" t="s">
        <v>770</v>
      </c>
      <c r="H185" s="357" t="s">
        <v>770</v>
      </c>
      <c r="I185" s="357">
        <v>0.04</v>
      </c>
      <c r="J185" s="97">
        <v>0.02</v>
      </c>
    </row>
    <row r="186" spans="2:10">
      <c r="B186" s="360">
        <v>38</v>
      </c>
      <c r="C186" s="354" t="s">
        <v>951</v>
      </c>
      <c r="D186" s="355">
        <v>45006</v>
      </c>
      <c r="E186" s="348">
        <v>45441</v>
      </c>
      <c r="F186" s="356">
        <v>2.39</v>
      </c>
      <c r="G186" s="357" t="s">
        <v>770</v>
      </c>
      <c r="H186" s="357" t="s">
        <v>770</v>
      </c>
      <c r="I186" s="357">
        <v>0.04</v>
      </c>
      <c r="J186" s="97">
        <v>2.35</v>
      </c>
    </row>
    <row r="187" spans="2:10">
      <c r="B187" s="360">
        <v>39</v>
      </c>
      <c r="C187" s="354" t="s">
        <v>952</v>
      </c>
      <c r="D187" s="355">
        <v>45000</v>
      </c>
      <c r="E187" s="348">
        <v>45443</v>
      </c>
      <c r="F187" s="356">
        <v>0.33</v>
      </c>
      <c r="G187" s="357" t="s">
        <v>770</v>
      </c>
      <c r="H187" s="357" t="s">
        <v>770</v>
      </c>
      <c r="I187" s="357">
        <v>0.02</v>
      </c>
      <c r="J187" s="97">
        <v>0.31</v>
      </c>
    </row>
    <row r="188" spans="2:10">
      <c r="B188" s="360">
        <v>40</v>
      </c>
      <c r="C188" s="354" t="s">
        <v>953</v>
      </c>
      <c r="D188" s="355">
        <v>44278</v>
      </c>
      <c r="E188" s="348">
        <v>45447</v>
      </c>
      <c r="F188" s="356">
        <v>2.3199999999999998</v>
      </c>
      <c r="G188" s="357" t="s">
        <v>770</v>
      </c>
      <c r="H188" s="357" t="s">
        <v>770</v>
      </c>
      <c r="I188" s="357">
        <v>0.08</v>
      </c>
      <c r="J188" s="97">
        <v>2.2400000000000002</v>
      </c>
    </row>
    <row r="189" spans="2:10">
      <c r="B189" s="360">
        <v>41</v>
      </c>
      <c r="C189" s="354" t="s">
        <v>954</v>
      </c>
      <c r="D189" s="355">
        <v>44662</v>
      </c>
      <c r="E189" s="348">
        <v>45447</v>
      </c>
      <c r="F189" s="356">
        <v>0.3</v>
      </c>
      <c r="G189" s="357">
        <v>0</v>
      </c>
      <c r="H189" s="357">
        <v>0</v>
      </c>
      <c r="I189" s="357">
        <v>0.02</v>
      </c>
      <c r="J189" s="97">
        <v>0.28000000000000003</v>
      </c>
    </row>
    <row r="190" spans="2:10">
      <c r="B190" s="360">
        <v>42</v>
      </c>
      <c r="C190" s="354" t="s">
        <v>955</v>
      </c>
      <c r="D190" s="355">
        <v>44597</v>
      </c>
      <c r="E190" s="348">
        <v>45447</v>
      </c>
      <c r="F190" s="356">
        <v>0.17</v>
      </c>
      <c r="G190" s="357">
        <v>0.01</v>
      </c>
      <c r="H190" s="357">
        <v>0.01</v>
      </c>
      <c r="I190" s="357">
        <v>0.02</v>
      </c>
      <c r="J190" s="97">
        <v>0.14000000000000001</v>
      </c>
    </row>
    <row r="191" spans="2:10">
      <c r="B191" s="360">
        <v>43</v>
      </c>
      <c r="C191" s="354" t="s">
        <v>956</v>
      </c>
      <c r="D191" s="355">
        <v>45152</v>
      </c>
      <c r="E191" s="355">
        <v>45447</v>
      </c>
      <c r="F191" s="354">
        <v>0.01</v>
      </c>
      <c r="G191" s="357" t="s">
        <v>770</v>
      </c>
      <c r="H191" s="357" t="s">
        <v>770</v>
      </c>
      <c r="I191" s="357">
        <v>0.01</v>
      </c>
      <c r="J191" s="357">
        <v>0</v>
      </c>
    </row>
    <row r="192" spans="2:10">
      <c r="B192" s="360">
        <v>44</v>
      </c>
      <c r="C192" s="354" t="s">
        <v>957</v>
      </c>
      <c r="D192" s="355">
        <v>45016</v>
      </c>
      <c r="E192" s="355">
        <v>45447</v>
      </c>
      <c r="F192" s="354">
        <v>0.22</v>
      </c>
      <c r="G192" s="357" t="s">
        <v>770</v>
      </c>
      <c r="H192" s="357" t="s">
        <v>770</v>
      </c>
      <c r="I192" s="357">
        <v>0.06</v>
      </c>
      <c r="J192" s="357">
        <v>0.15</v>
      </c>
    </row>
    <row r="193" spans="2:10">
      <c r="B193" s="360">
        <v>45</v>
      </c>
      <c r="C193" s="354" t="s">
        <v>958</v>
      </c>
      <c r="D193" s="355">
        <v>45057</v>
      </c>
      <c r="E193" s="355">
        <v>45448</v>
      </c>
      <c r="F193" s="354">
        <v>3.11</v>
      </c>
      <c r="G193" s="357" t="s">
        <v>770</v>
      </c>
      <c r="H193" s="357" t="s">
        <v>770</v>
      </c>
      <c r="I193" s="357">
        <v>0.13</v>
      </c>
      <c r="J193" s="357">
        <v>2.98</v>
      </c>
    </row>
    <row r="194" spans="2:10">
      <c r="B194" s="360">
        <v>46</v>
      </c>
      <c r="C194" s="354" t="s">
        <v>959</v>
      </c>
      <c r="D194" s="355">
        <v>43738</v>
      </c>
      <c r="E194" s="355">
        <v>45449</v>
      </c>
      <c r="F194" s="357">
        <v>4.5599999999999996</v>
      </c>
      <c r="G194" s="357">
        <v>0.1</v>
      </c>
      <c r="H194" s="357">
        <v>0.1</v>
      </c>
      <c r="I194" s="357">
        <v>0.03</v>
      </c>
      <c r="J194" s="357">
        <v>4.4400000000000004</v>
      </c>
    </row>
    <row r="195" spans="2:10">
      <c r="B195" s="360">
        <v>47</v>
      </c>
      <c r="C195" s="354" t="s">
        <v>960</v>
      </c>
      <c r="D195" s="355">
        <v>44650</v>
      </c>
      <c r="E195" s="355">
        <v>45449</v>
      </c>
      <c r="F195" s="354">
        <v>29.32</v>
      </c>
      <c r="G195" s="357">
        <v>0.01</v>
      </c>
      <c r="H195" s="357">
        <v>0.01</v>
      </c>
      <c r="I195" s="357">
        <v>0.68</v>
      </c>
      <c r="J195" s="357">
        <v>28.63</v>
      </c>
    </row>
    <row r="196" spans="2:10">
      <c r="B196" s="360">
        <v>48</v>
      </c>
      <c r="C196" s="354" t="s">
        <v>961</v>
      </c>
      <c r="D196" s="355">
        <v>43685</v>
      </c>
      <c r="E196" s="355">
        <v>45450</v>
      </c>
      <c r="F196" s="354">
        <v>13.22</v>
      </c>
      <c r="G196" s="357" t="s">
        <v>770</v>
      </c>
      <c r="H196" s="357" t="s">
        <v>770</v>
      </c>
      <c r="I196" s="357">
        <v>0.61</v>
      </c>
      <c r="J196" s="357">
        <v>12.6</v>
      </c>
    </row>
    <row r="197" spans="2:10">
      <c r="B197" s="360">
        <v>49</v>
      </c>
      <c r="C197" s="354" t="s">
        <v>962</v>
      </c>
      <c r="D197" s="355">
        <v>43553</v>
      </c>
      <c r="E197" s="355">
        <v>45454</v>
      </c>
      <c r="F197" s="354">
        <v>0.45</v>
      </c>
      <c r="G197" s="357">
        <v>0.11</v>
      </c>
      <c r="H197" s="357">
        <v>0.11</v>
      </c>
      <c r="I197" s="357">
        <v>0.22</v>
      </c>
      <c r="J197" s="357">
        <v>0.12</v>
      </c>
    </row>
    <row r="198" spans="2:10">
      <c r="B198" s="360">
        <v>50</v>
      </c>
      <c r="C198" s="354" t="s">
        <v>963</v>
      </c>
      <c r="D198" s="355">
        <v>45020</v>
      </c>
      <c r="E198" s="355">
        <v>45454</v>
      </c>
      <c r="F198" s="354">
        <v>4.53</v>
      </c>
      <c r="G198" s="357" t="s">
        <v>770</v>
      </c>
      <c r="H198" s="357" t="s">
        <v>770</v>
      </c>
      <c r="I198" s="357">
        <v>0.03</v>
      </c>
      <c r="J198" s="357">
        <v>4.5</v>
      </c>
    </row>
    <row r="199" spans="2:10">
      <c r="B199" s="360">
        <v>51</v>
      </c>
      <c r="C199" s="354" t="s">
        <v>964</v>
      </c>
      <c r="D199" s="355">
        <v>45023</v>
      </c>
      <c r="E199" s="355">
        <v>45454</v>
      </c>
      <c r="F199" s="354">
        <v>2.6</v>
      </c>
      <c r="G199" s="357" t="s">
        <v>770</v>
      </c>
      <c r="H199" s="357" t="s">
        <v>770</v>
      </c>
      <c r="I199" s="357">
        <v>0.04</v>
      </c>
      <c r="J199" s="357">
        <v>2.5499999999999998</v>
      </c>
    </row>
    <row r="200" spans="2:10">
      <c r="B200" s="360">
        <v>52</v>
      </c>
      <c r="C200" s="354" t="s">
        <v>965</v>
      </c>
      <c r="D200" s="355">
        <v>44895</v>
      </c>
      <c r="E200" s="355">
        <v>45455</v>
      </c>
      <c r="F200" s="354">
        <v>78.930000000000007</v>
      </c>
      <c r="G200" s="357" t="s">
        <v>770</v>
      </c>
      <c r="H200" s="357" t="s">
        <v>770</v>
      </c>
      <c r="I200" s="357">
        <v>0.05</v>
      </c>
      <c r="J200" s="357">
        <v>78.88</v>
      </c>
    </row>
    <row r="201" spans="2:10">
      <c r="B201" s="360">
        <v>53</v>
      </c>
      <c r="C201" s="354" t="s">
        <v>966</v>
      </c>
      <c r="D201" s="355">
        <v>44949</v>
      </c>
      <c r="E201" s="355">
        <v>45456</v>
      </c>
      <c r="F201" s="354">
        <v>1.41</v>
      </c>
      <c r="G201" s="357">
        <v>0.05</v>
      </c>
      <c r="H201" s="357">
        <v>0.05</v>
      </c>
      <c r="I201" s="357">
        <v>0.01</v>
      </c>
      <c r="J201" s="357">
        <v>1.34</v>
      </c>
    </row>
    <row r="202" spans="2:10">
      <c r="B202" s="360">
        <v>54</v>
      </c>
      <c r="C202" s="354" t="s">
        <v>967</v>
      </c>
      <c r="D202" s="355">
        <v>45015</v>
      </c>
      <c r="E202" s="355">
        <v>45456</v>
      </c>
      <c r="F202" s="354">
        <v>0.11</v>
      </c>
      <c r="G202" s="357">
        <v>0</v>
      </c>
      <c r="H202" s="357">
        <v>0</v>
      </c>
      <c r="I202" s="357">
        <v>0</v>
      </c>
      <c r="J202" s="357">
        <v>0.1</v>
      </c>
    </row>
    <row r="203" spans="2:10">
      <c r="B203" s="360">
        <v>55</v>
      </c>
      <c r="C203" s="354" t="s">
        <v>968</v>
      </c>
      <c r="D203" s="355">
        <v>44391</v>
      </c>
      <c r="E203" s="355">
        <v>45456</v>
      </c>
      <c r="F203" s="354">
        <v>9.74</v>
      </c>
      <c r="G203" s="357">
        <v>0.16</v>
      </c>
      <c r="H203" s="357">
        <v>0.16</v>
      </c>
      <c r="I203" s="357">
        <v>1.1399999999999999</v>
      </c>
      <c r="J203" s="357">
        <v>8.44</v>
      </c>
    </row>
    <row r="204" spans="2:10">
      <c r="B204" s="360">
        <v>56</v>
      </c>
      <c r="C204" s="354" t="s">
        <v>969</v>
      </c>
      <c r="D204" s="355">
        <v>45272</v>
      </c>
      <c r="E204" s="355">
        <v>45456</v>
      </c>
      <c r="F204" s="354">
        <v>0.35</v>
      </c>
      <c r="G204" s="357" t="s">
        <v>770</v>
      </c>
      <c r="H204" s="357" t="s">
        <v>770</v>
      </c>
      <c r="I204" s="357">
        <v>0.01</v>
      </c>
      <c r="J204" s="357">
        <v>0.34</v>
      </c>
    </row>
    <row r="205" spans="2:10">
      <c r="B205" s="360">
        <v>57</v>
      </c>
      <c r="C205" s="354" t="s">
        <v>970</v>
      </c>
      <c r="D205" s="355">
        <v>44104</v>
      </c>
      <c r="E205" s="355">
        <v>45457</v>
      </c>
      <c r="F205" s="354">
        <v>2.99</v>
      </c>
      <c r="G205" s="357">
        <v>0.46</v>
      </c>
      <c r="H205" s="357">
        <v>0.46</v>
      </c>
      <c r="I205" s="357">
        <v>0.98</v>
      </c>
      <c r="J205" s="357">
        <v>1.54</v>
      </c>
    </row>
    <row r="206" spans="2:10">
      <c r="B206" s="360">
        <v>58</v>
      </c>
      <c r="C206" s="354" t="s">
        <v>971</v>
      </c>
      <c r="D206" s="355">
        <v>44645</v>
      </c>
      <c r="E206" s="355">
        <v>45463</v>
      </c>
      <c r="F206" s="354">
        <v>3.08</v>
      </c>
      <c r="G206" s="357">
        <v>0.03</v>
      </c>
      <c r="H206" s="357">
        <v>0.03</v>
      </c>
      <c r="I206" s="357">
        <v>0.42</v>
      </c>
      <c r="J206" s="357">
        <v>2.63</v>
      </c>
    </row>
    <row r="207" spans="2:10">
      <c r="B207" s="360">
        <v>59</v>
      </c>
      <c r="C207" s="354" t="s">
        <v>972</v>
      </c>
      <c r="D207" s="355">
        <v>45264</v>
      </c>
      <c r="E207" s="355">
        <v>45464</v>
      </c>
      <c r="F207" s="354">
        <v>4.1100000000000003</v>
      </c>
      <c r="G207" s="357">
        <v>0.04</v>
      </c>
      <c r="H207" s="357">
        <v>0.04</v>
      </c>
      <c r="I207" s="357">
        <v>0.06</v>
      </c>
      <c r="J207" s="357">
        <v>4.01</v>
      </c>
    </row>
    <row r="208" spans="2:10" ht="15" customHeight="1">
      <c r="B208" s="432" t="s">
        <v>586</v>
      </c>
      <c r="C208" s="433"/>
      <c r="D208" s="433"/>
      <c r="E208" s="433"/>
      <c r="F208" s="230">
        <v>2020.91</v>
      </c>
      <c r="G208" s="231">
        <v>3.01</v>
      </c>
      <c r="H208" s="234">
        <v>3.01</v>
      </c>
      <c r="I208" s="192">
        <v>17.420000000000002</v>
      </c>
      <c r="J208" s="234">
        <v>2000.47</v>
      </c>
    </row>
    <row r="209" spans="2:10" ht="15" customHeight="1">
      <c r="B209" s="435" t="s">
        <v>587</v>
      </c>
      <c r="C209" s="436"/>
      <c r="D209" s="436"/>
      <c r="E209" s="436"/>
      <c r="F209" s="232">
        <v>8416.23</v>
      </c>
      <c r="G209" s="233">
        <v>91.64</v>
      </c>
      <c r="H209" s="234">
        <v>91.64</v>
      </c>
      <c r="I209" s="234">
        <v>185.58</v>
      </c>
      <c r="J209" s="234">
        <v>8139.04</v>
      </c>
    </row>
    <row r="210" spans="2:10">
      <c r="B210" s="310" t="s">
        <v>419</v>
      </c>
    </row>
    <row r="211" spans="2:10">
      <c r="B211" s="310" t="s">
        <v>440</v>
      </c>
    </row>
    <row r="212" spans="2:10">
      <c r="B212" s="229"/>
    </row>
    <row r="213" spans="2:10">
      <c r="B213" s="229"/>
    </row>
    <row r="214" spans="2:10">
      <c r="B214" s="229"/>
    </row>
    <row r="215" spans="2:10">
      <c r="B215" s="229"/>
    </row>
  </sheetData>
  <mergeCells count="7">
    <mergeCell ref="L3:M4"/>
    <mergeCell ref="B209:E209"/>
    <mergeCell ref="B2:J2"/>
    <mergeCell ref="B3:J3"/>
    <mergeCell ref="B208:E208"/>
    <mergeCell ref="B148:J148"/>
    <mergeCell ref="B5:J5"/>
  </mergeCells>
  <hyperlinks>
    <hyperlink ref="L3:M4" location="'Table of Contents'!A1" display="Go To Table Of Contents" xr:uid="{00000000-0004-0000-14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4"/>
  <sheetViews>
    <sheetView showGridLines="0" workbookViewId="0">
      <selection activeCell="G4" sqref="G4:I4"/>
    </sheetView>
  </sheetViews>
  <sheetFormatPr defaultRowHeight="15"/>
  <cols>
    <col min="1" max="1" width="1.85546875" customWidth="1"/>
    <col min="2" max="2" width="7.42578125" customWidth="1"/>
    <col min="3" max="3" width="54.42578125" style="19" customWidth="1"/>
    <col min="4" max="4" width="12.140625" customWidth="1"/>
    <col min="5" max="6" width="11.28515625" customWidth="1"/>
    <col min="8" max="9" width="10.5703125" customWidth="1"/>
    <col min="11" max="12" width="9.7109375" customWidth="1"/>
    <col min="13" max="13" width="3.140625" customWidth="1"/>
    <col min="14" max="15" width="6.7109375" customWidth="1"/>
  </cols>
  <sheetData>
    <row r="1" spans="1:15" ht="12" customHeight="1"/>
    <row r="2" spans="1:15">
      <c r="B2" s="455" t="s">
        <v>1067</v>
      </c>
      <c r="C2" s="455"/>
      <c r="D2" s="455"/>
      <c r="E2" s="455"/>
      <c r="F2" s="455"/>
      <c r="G2" s="249"/>
      <c r="H2" s="249"/>
      <c r="I2" s="249"/>
      <c r="J2" s="249"/>
      <c r="K2" s="249"/>
      <c r="L2" s="249"/>
      <c r="M2" s="2"/>
    </row>
    <row r="3" spans="1:15" ht="15.75" customHeight="1">
      <c r="B3" s="29"/>
      <c r="C3" s="24"/>
      <c r="D3" s="2"/>
      <c r="E3" s="2"/>
      <c r="F3" s="2"/>
      <c r="G3" s="2"/>
      <c r="H3" s="2"/>
      <c r="I3" s="2"/>
      <c r="J3" s="2"/>
      <c r="K3" s="2"/>
      <c r="L3" s="2"/>
      <c r="M3" s="2"/>
      <c r="N3" s="485" t="s">
        <v>328</v>
      </c>
      <c r="O3" s="485"/>
    </row>
    <row r="4" spans="1:15">
      <c r="B4" s="462" t="s">
        <v>84</v>
      </c>
      <c r="C4" s="462" t="s">
        <v>163</v>
      </c>
      <c r="D4" s="521" t="s">
        <v>437</v>
      </c>
      <c r="E4" s="521"/>
      <c r="F4" s="521"/>
      <c r="G4" s="521" t="s">
        <v>494</v>
      </c>
      <c r="H4" s="521"/>
      <c r="I4" s="521"/>
      <c r="J4" s="521" t="s">
        <v>973</v>
      </c>
      <c r="K4" s="521"/>
      <c r="L4" s="521"/>
      <c r="M4" s="2"/>
      <c r="N4" s="485"/>
      <c r="O4" s="485"/>
    </row>
    <row r="5" spans="1:15">
      <c r="B5" s="494"/>
      <c r="C5" s="494" t="s">
        <v>163</v>
      </c>
      <c r="D5" s="515" t="s">
        <v>164</v>
      </c>
      <c r="E5" s="517" t="s">
        <v>165</v>
      </c>
      <c r="F5" s="517"/>
      <c r="G5" s="515" t="s">
        <v>164</v>
      </c>
      <c r="H5" s="517" t="s">
        <v>165</v>
      </c>
      <c r="I5" s="517"/>
      <c r="J5" s="515" t="s">
        <v>164</v>
      </c>
      <c r="K5" s="517" t="s">
        <v>165</v>
      </c>
      <c r="L5" s="517"/>
      <c r="M5" s="2"/>
    </row>
    <row r="6" spans="1:15" ht="24" customHeight="1">
      <c r="B6" s="522"/>
      <c r="C6" s="522"/>
      <c r="D6" s="516"/>
      <c r="E6" s="30" t="s">
        <v>166</v>
      </c>
      <c r="F6" s="30" t="s">
        <v>167</v>
      </c>
      <c r="G6" s="516"/>
      <c r="H6" s="30" t="s">
        <v>166</v>
      </c>
      <c r="I6" s="30" t="s">
        <v>167</v>
      </c>
      <c r="J6" s="516"/>
      <c r="K6" s="30" t="s">
        <v>166</v>
      </c>
      <c r="L6" s="30" t="s">
        <v>167</v>
      </c>
      <c r="M6" s="2"/>
    </row>
    <row r="7" spans="1:15">
      <c r="B7" s="518" t="s">
        <v>168</v>
      </c>
      <c r="C7" s="518"/>
      <c r="D7" s="457"/>
      <c r="E7" s="457"/>
      <c r="F7" s="457"/>
      <c r="G7" s="457"/>
      <c r="H7" s="457"/>
      <c r="I7" s="457"/>
      <c r="J7" s="457"/>
      <c r="K7" s="457"/>
      <c r="L7" s="457"/>
      <c r="M7" s="128"/>
    </row>
    <row r="8" spans="1:15">
      <c r="B8" s="7">
        <v>1</v>
      </c>
      <c r="C8" s="18" t="s">
        <v>169</v>
      </c>
      <c r="D8" s="223">
        <v>676</v>
      </c>
      <c r="E8" s="223">
        <v>611</v>
      </c>
      <c r="F8" s="223">
        <v>508</v>
      </c>
      <c r="G8" s="223">
        <v>947</v>
      </c>
      <c r="H8" s="223">
        <v>680</v>
      </c>
      <c r="I8" s="223">
        <v>567</v>
      </c>
      <c r="J8" s="223">
        <v>58</v>
      </c>
      <c r="K8" s="223">
        <v>761</v>
      </c>
      <c r="L8" s="223">
        <v>639</v>
      </c>
      <c r="M8" s="83"/>
    </row>
    <row r="9" spans="1:15">
      <c r="B9" s="7">
        <v>2</v>
      </c>
      <c r="C9" s="18" t="s">
        <v>170</v>
      </c>
      <c r="D9" s="114">
        <v>2028</v>
      </c>
      <c r="E9" s="114">
        <v>455</v>
      </c>
      <c r="F9" s="114" t="s">
        <v>14</v>
      </c>
      <c r="G9" s="114">
        <v>2469</v>
      </c>
      <c r="H9" s="114">
        <v>493</v>
      </c>
      <c r="I9" s="114" t="s">
        <v>14</v>
      </c>
      <c r="J9" s="114">
        <v>78</v>
      </c>
      <c r="K9" s="114">
        <v>680</v>
      </c>
      <c r="L9" s="114" t="s">
        <v>14</v>
      </c>
      <c r="M9" s="83"/>
    </row>
    <row r="10" spans="1:15">
      <c r="B10" s="519" t="s">
        <v>171</v>
      </c>
      <c r="C10" s="519"/>
      <c r="D10" s="520"/>
      <c r="E10" s="520"/>
      <c r="F10" s="520"/>
      <c r="G10" s="520"/>
      <c r="H10" s="520"/>
      <c r="I10" s="520"/>
      <c r="J10" s="520"/>
      <c r="K10" s="520"/>
      <c r="L10" s="520"/>
      <c r="M10" s="128"/>
    </row>
    <row r="11" spans="1:15">
      <c r="A11" s="115"/>
      <c r="B11" s="116">
        <v>3</v>
      </c>
      <c r="C11" s="117" t="s">
        <v>172</v>
      </c>
      <c r="D11" s="118">
        <v>754</v>
      </c>
      <c r="E11" s="118">
        <v>562</v>
      </c>
      <c r="F11" s="118" t="s">
        <v>14</v>
      </c>
      <c r="G11" s="118">
        <v>1048</v>
      </c>
      <c r="H11" s="118">
        <v>605</v>
      </c>
      <c r="I11" s="118" t="s">
        <v>14</v>
      </c>
      <c r="J11" s="118">
        <v>24</v>
      </c>
      <c r="K11" s="118">
        <v>891</v>
      </c>
      <c r="L11" s="118" t="s">
        <v>14</v>
      </c>
      <c r="M11" s="40"/>
    </row>
    <row r="12" spans="1:15">
      <c r="B12" s="7">
        <v>4</v>
      </c>
      <c r="C12" s="18" t="s">
        <v>173</v>
      </c>
      <c r="D12" s="40">
        <v>1070</v>
      </c>
      <c r="E12" s="40">
        <v>408</v>
      </c>
      <c r="F12" s="40" t="s">
        <v>14</v>
      </c>
      <c r="G12" s="40">
        <v>1398</v>
      </c>
      <c r="H12" s="40">
        <v>410</v>
      </c>
      <c r="I12" s="40" t="s">
        <v>14</v>
      </c>
      <c r="J12" s="40">
        <v>75</v>
      </c>
      <c r="K12" s="40">
        <v>386</v>
      </c>
      <c r="L12" s="40" t="s">
        <v>14</v>
      </c>
      <c r="M12" s="40"/>
    </row>
    <row r="13" spans="1:15">
      <c r="B13" s="7">
        <v>5</v>
      </c>
      <c r="C13" s="18" t="s">
        <v>174</v>
      </c>
      <c r="D13" s="40">
        <v>434</v>
      </c>
      <c r="E13" s="40">
        <v>624</v>
      </c>
      <c r="F13" s="40" t="s">
        <v>14</v>
      </c>
      <c r="G13" s="40">
        <v>678</v>
      </c>
      <c r="H13" s="40">
        <v>735</v>
      </c>
      <c r="I13" s="40" t="s">
        <v>14</v>
      </c>
      <c r="J13" s="40">
        <v>38</v>
      </c>
      <c r="K13" s="40">
        <v>1109</v>
      </c>
      <c r="L13" s="40" t="s">
        <v>14</v>
      </c>
      <c r="M13" s="40"/>
    </row>
    <row r="14" spans="1:15">
      <c r="A14" s="119"/>
      <c r="B14" s="78">
        <v>6</v>
      </c>
      <c r="C14" s="79" t="s">
        <v>175</v>
      </c>
      <c r="D14" s="120">
        <v>644</v>
      </c>
      <c r="E14" s="120">
        <v>666</v>
      </c>
      <c r="F14" s="120" t="s">
        <v>14</v>
      </c>
      <c r="G14" s="120">
        <v>949</v>
      </c>
      <c r="H14" s="120">
        <v>723</v>
      </c>
      <c r="I14" s="120" t="s">
        <v>14</v>
      </c>
      <c r="J14" s="120">
        <v>59</v>
      </c>
      <c r="K14" s="120">
        <v>883</v>
      </c>
      <c r="L14" s="120" t="s">
        <v>14</v>
      </c>
      <c r="M14" s="40"/>
    </row>
  </sheetData>
  <mergeCells count="15">
    <mergeCell ref="B2:F2"/>
    <mergeCell ref="B4:B6"/>
    <mergeCell ref="C4:C6"/>
    <mergeCell ref="D4:F4"/>
    <mergeCell ref="G4:I4"/>
    <mergeCell ref="D5:D6"/>
    <mergeCell ref="E5:F5"/>
    <mergeCell ref="G5:G6"/>
    <mergeCell ref="H5:I5"/>
    <mergeCell ref="N3:O4"/>
    <mergeCell ref="J5:J6"/>
    <mergeCell ref="K5:L5"/>
    <mergeCell ref="B7:L7"/>
    <mergeCell ref="B10:L10"/>
    <mergeCell ref="J4:L4"/>
  </mergeCells>
  <hyperlinks>
    <hyperlink ref="N3:O4" location="'Table of Contents'!A1" display="Go To Table Of Contents" xr:uid="{00000000-0004-0000-15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18"/>
  <sheetViews>
    <sheetView showGridLines="0" workbookViewId="0">
      <selection activeCell="H2" sqref="H2:I3"/>
    </sheetView>
  </sheetViews>
  <sheetFormatPr defaultRowHeight="15"/>
  <cols>
    <col min="1" max="1" width="1.85546875" customWidth="1"/>
    <col min="2" max="2" width="16.85546875" style="19"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row r="2" spans="2:9" ht="15" customHeight="1">
      <c r="B2" s="523" t="s">
        <v>1066</v>
      </c>
      <c r="C2" s="523"/>
      <c r="D2" s="523"/>
      <c r="E2" s="523"/>
      <c r="F2" s="523"/>
      <c r="H2" s="452" t="s">
        <v>328</v>
      </c>
      <c r="I2" s="452"/>
    </row>
    <row r="3" spans="2:9" ht="15" customHeight="1">
      <c r="B3" s="513" t="s">
        <v>176</v>
      </c>
      <c r="C3" s="513"/>
      <c r="D3" s="513"/>
      <c r="E3" s="513"/>
      <c r="F3" s="513"/>
      <c r="H3" s="452"/>
      <c r="I3" s="452"/>
    </row>
    <row r="4" spans="2:9" ht="25.5">
      <c r="B4" s="15" t="s">
        <v>177</v>
      </c>
      <c r="C4" s="15" t="s">
        <v>178</v>
      </c>
      <c r="D4" s="15" t="s">
        <v>179</v>
      </c>
      <c r="E4" s="15" t="s">
        <v>180</v>
      </c>
      <c r="F4" s="15" t="s">
        <v>181</v>
      </c>
    </row>
    <row r="5" spans="2:9">
      <c r="B5" s="524" t="s">
        <v>182</v>
      </c>
      <c r="C5" s="524"/>
      <c r="D5" s="524"/>
      <c r="E5" s="524"/>
      <c r="F5" s="524"/>
    </row>
    <row r="6" spans="2:9">
      <c r="B6" s="149" t="s">
        <v>445</v>
      </c>
      <c r="C6" s="363">
        <v>0</v>
      </c>
      <c r="D6" s="363">
        <v>476.26</v>
      </c>
      <c r="E6" s="363">
        <v>0.21</v>
      </c>
      <c r="F6" s="363">
        <v>476.05</v>
      </c>
    </row>
    <row r="7" spans="2:9">
      <c r="B7" s="54" t="s">
        <v>446</v>
      </c>
      <c r="C7" s="96">
        <v>476.05</v>
      </c>
      <c r="D7" s="96">
        <v>116.18</v>
      </c>
      <c r="E7" s="96">
        <v>0</v>
      </c>
      <c r="F7" s="96">
        <v>592.23</v>
      </c>
    </row>
    <row r="8" spans="2:9">
      <c r="B8" s="54" t="s">
        <v>447</v>
      </c>
      <c r="C8" s="96">
        <v>592.23</v>
      </c>
      <c r="D8" s="96">
        <v>25.93</v>
      </c>
      <c r="E8" s="96">
        <v>4.84</v>
      </c>
      <c r="F8" s="96">
        <v>613.32000000000005</v>
      </c>
    </row>
    <row r="9" spans="2:9">
      <c r="B9" s="54" t="s">
        <v>974</v>
      </c>
      <c r="C9" s="96">
        <v>613.32000000000005</v>
      </c>
      <c r="D9" s="96">
        <v>596.1</v>
      </c>
      <c r="E9" s="96">
        <v>0</v>
      </c>
      <c r="F9" s="96">
        <v>1209.42</v>
      </c>
    </row>
    <row r="10" spans="2:9">
      <c r="B10" s="54" t="s">
        <v>765</v>
      </c>
      <c r="C10" s="96">
        <v>1209.42</v>
      </c>
      <c r="D10" s="96">
        <v>777.37</v>
      </c>
      <c r="E10" s="96">
        <v>9.26</v>
      </c>
      <c r="F10" s="96">
        <v>1977.53</v>
      </c>
    </row>
    <row r="11" spans="2:9">
      <c r="B11" s="54" t="s">
        <v>597</v>
      </c>
      <c r="C11" s="96">
        <v>1977.53</v>
      </c>
      <c r="D11" s="96">
        <v>22.1</v>
      </c>
      <c r="E11" s="96">
        <v>0</v>
      </c>
      <c r="F11" s="96">
        <v>1999.63</v>
      </c>
    </row>
    <row r="12" spans="2:9">
      <c r="B12" s="458" t="s">
        <v>183</v>
      </c>
      <c r="C12" s="458"/>
      <c r="D12" s="458"/>
      <c r="E12" s="458"/>
      <c r="F12" s="458"/>
    </row>
    <row r="13" spans="2:9">
      <c r="B13" s="150" t="s">
        <v>445</v>
      </c>
      <c r="C13" s="96">
        <v>0</v>
      </c>
      <c r="D13" s="96">
        <v>109.7</v>
      </c>
      <c r="E13" s="96">
        <v>0</v>
      </c>
      <c r="F13" s="96">
        <v>109.7</v>
      </c>
    </row>
    <row r="14" spans="2:9">
      <c r="B14" s="151" t="s">
        <v>446</v>
      </c>
      <c r="C14" s="96">
        <v>109.7</v>
      </c>
      <c r="D14" s="96">
        <v>112.06</v>
      </c>
      <c r="E14" s="96">
        <v>0</v>
      </c>
      <c r="F14" s="96">
        <v>221.76</v>
      </c>
    </row>
    <row r="15" spans="2:9">
      <c r="B15" s="54" t="s">
        <v>447</v>
      </c>
      <c r="C15" s="96">
        <v>221.76</v>
      </c>
      <c r="D15" s="96">
        <v>127.94</v>
      </c>
      <c r="E15" s="96">
        <v>0.03</v>
      </c>
      <c r="F15" s="96">
        <v>349.67</v>
      </c>
    </row>
    <row r="16" spans="2:9">
      <c r="B16" s="54" t="s">
        <v>448</v>
      </c>
      <c r="C16" s="96">
        <v>349.67</v>
      </c>
      <c r="D16" s="96">
        <v>241.29</v>
      </c>
      <c r="E16" s="96">
        <v>10.42</v>
      </c>
      <c r="F16" s="96">
        <v>580.54</v>
      </c>
    </row>
    <row r="17" spans="2:7">
      <c r="B17" s="54" t="s">
        <v>765</v>
      </c>
      <c r="C17" s="96">
        <v>580.54</v>
      </c>
      <c r="D17" s="96">
        <v>265.49</v>
      </c>
      <c r="E17" s="96">
        <v>39.020000000000003</v>
      </c>
      <c r="F17" s="96">
        <v>807.01</v>
      </c>
    </row>
    <row r="18" spans="2:7">
      <c r="B18" s="327" t="s">
        <v>597</v>
      </c>
      <c r="C18" s="96">
        <v>807.01</v>
      </c>
      <c r="D18" s="96">
        <v>146.25</v>
      </c>
      <c r="E18" s="96">
        <v>8.4700000000000006</v>
      </c>
      <c r="F18" s="96">
        <v>944.79</v>
      </c>
      <c r="G18" s="327"/>
    </row>
  </sheetData>
  <mergeCells count="5">
    <mergeCell ref="H2:I3"/>
    <mergeCell ref="B2:F2"/>
    <mergeCell ref="B3:F3"/>
    <mergeCell ref="B5:F5"/>
    <mergeCell ref="B12:F12"/>
  </mergeCells>
  <hyperlinks>
    <hyperlink ref="H2:I3" location="'Table of Contents'!A1" display="Go To Table Of Contents" xr:uid="{00000000-0004-0000-16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21A4-5474-411F-9CD0-9FBC91FEA86D}">
  <dimension ref="B1:H11"/>
  <sheetViews>
    <sheetView workbookViewId="0">
      <selection activeCell="G2" sqref="G2:H3"/>
    </sheetView>
  </sheetViews>
  <sheetFormatPr defaultRowHeight="15"/>
  <cols>
    <col min="1" max="1" width="1.85546875" customWidth="1"/>
    <col min="2" max="2" width="6.5703125" style="19" customWidth="1"/>
    <col min="3" max="3" width="32.5703125" customWidth="1"/>
    <col min="4" max="4" width="17.5703125" customWidth="1"/>
    <col min="5" max="5" width="15.7109375" customWidth="1"/>
    <col min="6" max="6" width="4" customWidth="1"/>
    <col min="7" max="8" width="6.28515625" customWidth="1"/>
  </cols>
  <sheetData>
    <row r="1" spans="2:8" ht="12.75" customHeight="1"/>
    <row r="2" spans="2:8" ht="15" customHeight="1">
      <c r="B2" s="523" t="s">
        <v>1065</v>
      </c>
      <c r="C2" s="523"/>
      <c r="D2" s="523"/>
      <c r="E2" s="523"/>
      <c r="G2" s="452" t="s">
        <v>328</v>
      </c>
      <c r="H2" s="452"/>
    </row>
    <row r="3" spans="2:8" ht="15" customHeight="1">
      <c r="B3" s="513"/>
      <c r="C3" s="513"/>
      <c r="D3" s="513"/>
      <c r="E3" s="513"/>
      <c r="G3" s="452"/>
      <c r="H3" s="452"/>
    </row>
    <row r="4" spans="2:8" ht="25.5">
      <c r="B4" s="15" t="s">
        <v>463</v>
      </c>
      <c r="C4" s="15" t="s">
        <v>472</v>
      </c>
      <c r="D4" s="15" t="s">
        <v>473</v>
      </c>
      <c r="E4" s="15" t="s">
        <v>474</v>
      </c>
    </row>
    <row r="5" spans="2:8">
      <c r="B5" s="339">
        <v>1</v>
      </c>
      <c r="C5" s="339" t="s">
        <v>475</v>
      </c>
      <c r="D5" s="340">
        <v>45266</v>
      </c>
      <c r="E5" s="342" t="s">
        <v>196</v>
      </c>
    </row>
    <row r="6" spans="2:8">
      <c r="B6" s="327">
        <v>2</v>
      </c>
      <c r="C6" s="327" t="s">
        <v>476</v>
      </c>
      <c r="D6" s="341">
        <v>45295</v>
      </c>
      <c r="E6" s="28" t="s">
        <v>450</v>
      </c>
    </row>
    <row r="7" spans="2:8">
      <c r="B7" s="327">
        <v>3</v>
      </c>
      <c r="C7" s="327" t="s">
        <v>477</v>
      </c>
      <c r="D7" s="341">
        <v>45296</v>
      </c>
      <c r="E7" s="28" t="s">
        <v>451</v>
      </c>
    </row>
    <row r="8" spans="2:8">
      <c r="B8" s="327">
        <v>4</v>
      </c>
      <c r="C8" s="327" t="s">
        <v>478</v>
      </c>
      <c r="D8" s="341">
        <v>45323</v>
      </c>
      <c r="E8" s="28" t="s">
        <v>196</v>
      </c>
    </row>
    <row r="9" spans="2:8">
      <c r="B9" s="327">
        <v>5</v>
      </c>
      <c r="C9" s="327" t="s">
        <v>975</v>
      </c>
      <c r="D9" s="341">
        <v>45398</v>
      </c>
      <c r="E9" s="28" t="s">
        <v>196</v>
      </c>
    </row>
    <row r="10" spans="2:8">
      <c r="B10" s="327">
        <v>6</v>
      </c>
      <c r="C10" s="327" t="s">
        <v>976</v>
      </c>
      <c r="D10" s="341">
        <v>45342</v>
      </c>
      <c r="E10" s="28" t="s">
        <v>194</v>
      </c>
    </row>
    <row r="11" spans="2:8">
      <c r="B11" s="327">
        <v>7</v>
      </c>
      <c r="C11" s="327" t="s">
        <v>977</v>
      </c>
      <c r="D11" s="341">
        <v>45342</v>
      </c>
      <c r="E11" s="28" t="s">
        <v>194</v>
      </c>
    </row>
  </sheetData>
  <mergeCells count="3">
    <mergeCell ref="B2:E2"/>
    <mergeCell ref="G2:H3"/>
    <mergeCell ref="B3:E3"/>
  </mergeCells>
  <hyperlinks>
    <hyperlink ref="G2:H3" location="'Table of Contents'!A1" display="Go To Table Of Contents" xr:uid="{17D0DC25-96F4-4BA9-8CEF-F4537BFE1E6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DB874-3C89-41E1-8051-46AA8241BCB8}">
  <dimension ref="B2:S8"/>
  <sheetViews>
    <sheetView workbookViewId="0">
      <selection activeCell="R2" sqref="R2:S3"/>
    </sheetView>
  </sheetViews>
  <sheetFormatPr defaultRowHeight="15"/>
  <cols>
    <col min="1" max="1" width="2.140625" customWidth="1"/>
    <col min="10" max="10" width="3.85546875" customWidth="1"/>
    <col min="11" max="11" width="1.85546875" customWidth="1"/>
    <col min="12" max="12" width="1.85546875" style="49" customWidth="1"/>
    <col min="13" max="13" width="1.85546875" customWidth="1"/>
    <col min="14" max="14" width="13.28515625" customWidth="1"/>
    <col min="15" max="15" width="16.140625" style="19" customWidth="1"/>
    <col min="16" max="16" width="15.140625" customWidth="1"/>
    <col min="17" max="17" width="16.5703125" customWidth="1"/>
    <col min="18" max="19" width="6.5703125" customWidth="1"/>
  </cols>
  <sheetData>
    <row r="2" spans="2:19" ht="15.75" customHeight="1">
      <c r="B2" s="401"/>
      <c r="C2" s="401"/>
      <c r="D2" s="401"/>
      <c r="E2" s="401"/>
      <c r="F2" s="401"/>
      <c r="G2" s="401"/>
      <c r="H2" s="401"/>
      <c r="I2" s="401"/>
      <c r="J2" s="401"/>
      <c r="N2" s="477" t="s">
        <v>1064</v>
      </c>
      <c r="O2" s="477"/>
      <c r="P2" s="477"/>
      <c r="Q2" s="477"/>
      <c r="R2" s="452" t="s">
        <v>328</v>
      </c>
      <c r="S2" s="452"/>
    </row>
    <row r="3" spans="2:19">
      <c r="N3" s="27"/>
      <c r="O3" s="24"/>
      <c r="P3" s="2"/>
      <c r="R3" s="452"/>
      <c r="S3" s="452"/>
    </row>
    <row r="4" spans="2:19" ht="51" customHeight="1">
      <c r="N4" s="23" t="s">
        <v>131</v>
      </c>
      <c r="O4" s="23" t="s">
        <v>479</v>
      </c>
      <c r="P4" s="23" t="s">
        <v>480</v>
      </c>
    </row>
    <row r="5" spans="2:19">
      <c r="N5" s="57" t="s">
        <v>481</v>
      </c>
      <c r="O5" s="54">
        <v>17305</v>
      </c>
      <c r="P5" s="40">
        <v>533145</v>
      </c>
    </row>
    <row r="6" spans="2:19">
      <c r="N6" s="57" t="s">
        <v>482</v>
      </c>
      <c r="O6" s="54">
        <v>21100</v>
      </c>
      <c r="P6" s="40">
        <v>609482.17000000004</v>
      </c>
    </row>
    <row r="7" spans="2:19">
      <c r="N7" s="57" t="s">
        <v>483</v>
      </c>
      <c r="O7" s="54">
        <v>25107</v>
      </c>
      <c r="P7" s="40">
        <v>881329.35</v>
      </c>
    </row>
    <row r="8" spans="2:19">
      <c r="N8" s="327" t="s">
        <v>495</v>
      </c>
      <c r="O8" s="54">
        <v>28818</v>
      </c>
      <c r="P8" s="40">
        <v>1022485.33</v>
      </c>
    </row>
  </sheetData>
  <mergeCells count="3">
    <mergeCell ref="B2:J2"/>
    <mergeCell ref="R2:S3"/>
    <mergeCell ref="N2:Q2"/>
  </mergeCells>
  <hyperlinks>
    <hyperlink ref="R2:S3" location="'Table of Contents'!A1" display="Go To Table Of Contents" xr:uid="{7ECA43ED-9B94-49E2-9AEE-DBC67739E93F}"/>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E644F-1821-4A6A-8C3B-19CF2FAD50BD}">
  <dimension ref="B2:S12"/>
  <sheetViews>
    <sheetView workbookViewId="0">
      <selection activeCell="R2" sqref="R2:S3"/>
    </sheetView>
  </sheetViews>
  <sheetFormatPr defaultRowHeight="15"/>
  <cols>
    <col min="1" max="1" width="2.140625" customWidth="1"/>
    <col min="10" max="10" width="3.85546875" customWidth="1"/>
    <col min="11" max="11" width="1.85546875" customWidth="1"/>
    <col min="12" max="12" width="1.85546875" style="49" customWidth="1"/>
    <col min="13" max="13" width="1.85546875" customWidth="1"/>
    <col min="14" max="14" width="13.85546875" customWidth="1"/>
    <col min="15" max="15" width="15.28515625" style="19" customWidth="1"/>
    <col min="16" max="16" width="15.140625" customWidth="1"/>
    <col min="17" max="17" width="13.28515625" customWidth="1"/>
    <col min="18" max="19" width="6.5703125" customWidth="1"/>
  </cols>
  <sheetData>
    <row r="2" spans="2:19" ht="15.75" customHeight="1">
      <c r="B2" s="401"/>
      <c r="C2" s="401"/>
      <c r="D2" s="401"/>
      <c r="E2" s="401"/>
      <c r="F2" s="401"/>
      <c r="G2" s="401"/>
      <c r="H2" s="401"/>
      <c r="I2" s="401"/>
      <c r="J2" s="401"/>
      <c r="N2" s="477" t="s">
        <v>1063</v>
      </c>
      <c r="O2" s="477"/>
      <c r="P2" s="477"/>
      <c r="Q2" s="477"/>
      <c r="R2" s="452" t="s">
        <v>328</v>
      </c>
      <c r="S2" s="452"/>
    </row>
    <row r="3" spans="2:19">
      <c r="N3" s="27"/>
      <c r="O3" s="24"/>
      <c r="P3" s="2"/>
      <c r="R3" s="452"/>
      <c r="S3" s="452"/>
    </row>
    <row r="4" spans="2:19">
      <c r="N4" s="35" t="s">
        <v>131</v>
      </c>
      <c r="O4" s="35" t="s">
        <v>484</v>
      </c>
      <c r="P4" s="35" t="s">
        <v>485</v>
      </c>
      <c r="Q4" s="35" t="s">
        <v>486</v>
      </c>
    </row>
    <row r="5" spans="2:19">
      <c r="N5" s="86" t="s">
        <v>978</v>
      </c>
      <c r="O5" s="40">
        <v>19</v>
      </c>
      <c r="P5" s="40">
        <v>91</v>
      </c>
      <c r="Q5" s="235">
        <f>+O5/P5</f>
        <v>0.2087912087912088</v>
      </c>
    </row>
    <row r="6" spans="2:19">
      <c r="N6" s="86" t="s">
        <v>979</v>
      </c>
      <c r="O6" s="40">
        <v>75</v>
      </c>
      <c r="P6" s="40">
        <v>305</v>
      </c>
      <c r="Q6" s="235">
        <f t="shared" ref="Q6:Q11" si="0">+O6/P6</f>
        <v>0.24590163934426229</v>
      </c>
    </row>
    <row r="7" spans="2:19">
      <c r="N7" s="86" t="s">
        <v>980</v>
      </c>
      <c r="O7" s="40">
        <v>132</v>
      </c>
      <c r="P7" s="40">
        <v>537</v>
      </c>
      <c r="Q7" s="235">
        <f t="shared" si="0"/>
        <v>0.24581005586592178</v>
      </c>
    </row>
    <row r="8" spans="2:19">
      <c r="N8" s="86" t="s">
        <v>981</v>
      </c>
      <c r="O8" s="40">
        <v>119</v>
      </c>
      <c r="P8" s="40">
        <v>348</v>
      </c>
      <c r="Q8" s="235">
        <f t="shared" si="0"/>
        <v>0.34195402298850575</v>
      </c>
    </row>
    <row r="9" spans="2:19">
      <c r="N9" s="86" t="s">
        <v>982</v>
      </c>
      <c r="O9" s="40">
        <v>143</v>
      </c>
      <c r="P9" s="40">
        <v>340</v>
      </c>
      <c r="Q9" s="235">
        <f t="shared" si="0"/>
        <v>0.42058823529411765</v>
      </c>
    </row>
    <row r="10" spans="2:19">
      <c r="N10" s="86" t="s">
        <v>983</v>
      </c>
      <c r="O10" s="40">
        <v>188</v>
      </c>
      <c r="P10" s="40">
        <v>406</v>
      </c>
      <c r="Q10" s="235">
        <f t="shared" si="0"/>
        <v>0.46305418719211822</v>
      </c>
    </row>
    <row r="11" spans="2:19">
      <c r="N11" s="86" t="s">
        <v>984</v>
      </c>
      <c r="O11" s="40">
        <v>271</v>
      </c>
      <c r="P11" s="40">
        <v>442</v>
      </c>
      <c r="Q11" s="235">
        <f t="shared" si="0"/>
        <v>0.6131221719457014</v>
      </c>
    </row>
    <row r="12" spans="2:19">
      <c r="N12" s="86" t="s">
        <v>597</v>
      </c>
      <c r="O12" s="40">
        <v>58</v>
      </c>
      <c r="P12" s="40">
        <v>78</v>
      </c>
      <c r="Q12" s="235">
        <v>0.74</v>
      </c>
    </row>
  </sheetData>
  <mergeCells count="3">
    <mergeCell ref="B2:J2"/>
    <mergeCell ref="R2:S3"/>
    <mergeCell ref="N2:Q2"/>
  </mergeCells>
  <hyperlinks>
    <hyperlink ref="R2:S3" location="'Table of Contents'!A1" display="Go To Table Of Contents" xr:uid="{66045C08-2CC8-4E81-90D4-E194752A9D12}"/>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R62"/>
  <sheetViews>
    <sheetView showGridLines="0" zoomScaleNormal="100" workbookViewId="0">
      <selection activeCell="R2" sqref="R2:R3"/>
    </sheetView>
  </sheetViews>
  <sheetFormatPr defaultRowHeight="15"/>
  <cols>
    <col min="1" max="1" width="1.7109375" customWidth="1"/>
    <col min="2" max="2" width="19.28515625" customWidth="1"/>
    <col min="3" max="3" width="17.28515625" customWidth="1"/>
    <col min="4" max="4" width="32.5703125" customWidth="1"/>
    <col min="5" max="5" width="2.28515625" customWidth="1"/>
    <col min="7" max="7" width="1.85546875" style="50" customWidth="1"/>
    <col min="8" max="8" width="1.85546875" customWidth="1"/>
    <col min="9" max="9" width="14.140625" style="19" customWidth="1"/>
    <col min="10" max="10" width="12.85546875" customWidth="1"/>
    <col min="11" max="11" width="12.5703125" customWidth="1"/>
    <col min="12" max="12" width="14.28515625" customWidth="1"/>
    <col min="13" max="13" width="14.7109375" customWidth="1"/>
    <col min="14" max="14" width="13.28515625" customWidth="1"/>
    <col min="15" max="15" width="14.85546875" customWidth="1"/>
    <col min="16" max="16" width="12.85546875" customWidth="1"/>
    <col min="17" max="17" width="2.42578125" customWidth="1"/>
    <col min="18" max="18" width="12.5703125" customWidth="1"/>
  </cols>
  <sheetData>
    <row r="1" spans="2:18" ht="12" customHeight="1"/>
    <row r="2" spans="2:18" ht="15.75">
      <c r="B2" s="401"/>
      <c r="C2" s="401"/>
      <c r="D2" s="401"/>
      <c r="F2" s="51"/>
      <c r="I2" s="402" t="s">
        <v>0</v>
      </c>
      <c r="J2" s="402"/>
      <c r="K2" s="402"/>
      <c r="L2" s="402"/>
      <c r="M2" s="402"/>
      <c r="N2" s="402"/>
      <c r="O2" s="402"/>
      <c r="P2" s="402"/>
      <c r="R2" s="404" t="s">
        <v>328</v>
      </c>
    </row>
    <row r="3" spans="2:18" ht="19.5" customHeight="1">
      <c r="I3" s="24"/>
      <c r="J3" s="2"/>
      <c r="K3" s="2"/>
      <c r="L3" s="2"/>
      <c r="M3" s="2"/>
      <c r="N3" s="2"/>
      <c r="O3" s="2"/>
      <c r="P3" s="3" t="s">
        <v>1</v>
      </c>
      <c r="R3" s="404"/>
    </row>
    <row r="4" spans="2:18" ht="15" customHeight="1">
      <c r="I4" s="405" t="s">
        <v>2</v>
      </c>
      <c r="J4" s="406" t="s">
        <v>3</v>
      </c>
      <c r="K4" s="406" t="s">
        <v>4</v>
      </c>
      <c r="L4" s="406" t="s">
        <v>351</v>
      </c>
      <c r="M4" s="406"/>
      <c r="N4" s="406"/>
      <c r="O4" s="406"/>
      <c r="P4" s="406" t="s">
        <v>5</v>
      </c>
    </row>
    <row r="5" spans="2:18" ht="40.5">
      <c r="I5" s="405"/>
      <c r="J5" s="407"/>
      <c r="K5" s="407"/>
      <c r="L5" s="6" t="s">
        <v>6</v>
      </c>
      <c r="M5" s="6" t="s">
        <v>7</v>
      </c>
      <c r="N5" s="6" t="s">
        <v>8</v>
      </c>
      <c r="O5" s="6" t="s">
        <v>9</v>
      </c>
      <c r="P5" s="407"/>
    </row>
    <row r="6" spans="2:18">
      <c r="I6" s="31" t="s">
        <v>10</v>
      </c>
      <c r="J6" s="4">
        <v>0</v>
      </c>
      <c r="K6" s="4">
        <v>37</v>
      </c>
      <c r="L6" s="4">
        <v>1</v>
      </c>
      <c r="M6" s="4">
        <v>0</v>
      </c>
      <c r="N6" s="4">
        <v>0</v>
      </c>
      <c r="O6" s="4">
        <v>0</v>
      </c>
      <c r="P6" s="4">
        <v>36</v>
      </c>
    </row>
    <row r="7" spans="2:18">
      <c r="I7" s="38" t="s">
        <v>11</v>
      </c>
      <c r="J7" s="5">
        <v>36</v>
      </c>
      <c r="K7" s="5">
        <v>707</v>
      </c>
      <c r="L7" s="5">
        <v>95</v>
      </c>
      <c r="M7" s="5">
        <v>0</v>
      </c>
      <c r="N7" s="5">
        <v>19</v>
      </c>
      <c r="O7" s="5">
        <v>91</v>
      </c>
      <c r="P7" s="5">
        <v>538</v>
      </c>
    </row>
    <row r="8" spans="2:18">
      <c r="I8" s="31" t="s">
        <v>12</v>
      </c>
      <c r="J8" s="4">
        <v>538</v>
      </c>
      <c r="K8" s="4">
        <v>1157</v>
      </c>
      <c r="L8" s="4">
        <v>157</v>
      </c>
      <c r="M8" s="4">
        <v>97</v>
      </c>
      <c r="N8" s="4">
        <v>75</v>
      </c>
      <c r="O8" s="4">
        <v>305</v>
      </c>
      <c r="P8" s="4">
        <v>1061</v>
      </c>
    </row>
    <row r="9" spans="2:18">
      <c r="I9" s="31" t="s">
        <v>240</v>
      </c>
      <c r="J9" s="4">
        <v>1061</v>
      </c>
      <c r="K9" s="4">
        <v>1991</v>
      </c>
      <c r="L9" s="4">
        <v>348</v>
      </c>
      <c r="M9" s="4">
        <v>220</v>
      </c>
      <c r="N9" s="4">
        <v>132</v>
      </c>
      <c r="O9" s="4">
        <v>537</v>
      </c>
      <c r="P9" s="83">
        <v>1815</v>
      </c>
    </row>
    <row r="10" spans="2:18">
      <c r="I10" s="31" t="s">
        <v>290</v>
      </c>
      <c r="J10" s="5">
        <v>1815</v>
      </c>
      <c r="K10" s="5">
        <v>536</v>
      </c>
      <c r="L10" s="5">
        <v>92</v>
      </c>
      <c r="M10" s="5">
        <v>168</v>
      </c>
      <c r="N10" s="5">
        <v>119</v>
      </c>
      <c r="O10" s="5">
        <v>348</v>
      </c>
      <c r="P10" s="5">
        <v>1624</v>
      </c>
    </row>
    <row r="11" spans="2:18">
      <c r="I11" s="31" t="s">
        <v>361</v>
      </c>
      <c r="J11" s="5">
        <v>1624</v>
      </c>
      <c r="K11" s="5">
        <v>890</v>
      </c>
      <c r="L11" s="5">
        <v>125</v>
      </c>
      <c r="M11" s="5">
        <v>200</v>
      </c>
      <c r="N11" s="5">
        <v>143</v>
      </c>
      <c r="O11" s="5">
        <v>340</v>
      </c>
      <c r="P11" s="5">
        <v>1706</v>
      </c>
    </row>
    <row r="12" spans="2:18">
      <c r="I12" s="31" t="s">
        <v>425</v>
      </c>
      <c r="J12" s="5">
        <v>1706</v>
      </c>
      <c r="K12" s="5">
        <v>1262</v>
      </c>
      <c r="L12" s="5">
        <v>189</v>
      </c>
      <c r="M12" s="5">
        <v>227</v>
      </c>
      <c r="N12" s="5">
        <v>188</v>
      </c>
      <c r="O12" s="5">
        <v>406</v>
      </c>
      <c r="P12" s="5">
        <v>1958</v>
      </c>
    </row>
    <row r="13" spans="2:18">
      <c r="I13" s="31" t="s">
        <v>471</v>
      </c>
      <c r="J13" s="5">
        <v>1958</v>
      </c>
      <c r="K13" s="5">
        <v>1003</v>
      </c>
      <c r="L13" s="113">
        <v>154</v>
      </c>
      <c r="M13" s="113">
        <v>166</v>
      </c>
      <c r="N13" s="113">
        <v>271</v>
      </c>
      <c r="O13" s="113">
        <v>442</v>
      </c>
      <c r="P13" s="5">
        <v>1928</v>
      </c>
    </row>
    <row r="14" spans="2:18">
      <c r="I14" s="31" t="s">
        <v>518</v>
      </c>
      <c r="J14" s="5">
        <v>1929</v>
      </c>
      <c r="K14" s="5">
        <v>230</v>
      </c>
      <c r="L14" s="113">
        <v>31</v>
      </c>
      <c r="M14" s="113">
        <v>18</v>
      </c>
      <c r="N14" s="113">
        <v>58</v>
      </c>
      <c r="O14" s="113">
        <v>78</v>
      </c>
      <c r="P14" s="5">
        <v>1973</v>
      </c>
    </row>
    <row r="15" spans="2:18">
      <c r="I15" s="238" t="s">
        <v>13</v>
      </c>
      <c r="J15" s="239" t="s">
        <v>14</v>
      </c>
      <c r="K15" s="239">
        <v>7813</v>
      </c>
      <c r="L15" s="239">
        <v>1192</v>
      </c>
      <c r="M15" s="239">
        <v>1096</v>
      </c>
      <c r="N15" s="239">
        <v>1005</v>
      </c>
      <c r="O15" s="239">
        <v>2547</v>
      </c>
      <c r="P15" s="239">
        <v>1973</v>
      </c>
    </row>
    <row r="16" spans="2:18" ht="52.5" customHeight="1">
      <c r="I16" s="403" t="s">
        <v>519</v>
      </c>
      <c r="J16" s="403"/>
      <c r="K16" s="403"/>
      <c r="L16" s="403"/>
      <c r="M16" s="403"/>
      <c r="N16" s="403"/>
      <c r="O16" s="403"/>
      <c r="P16" s="403"/>
    </row>
    <row r="17" spans="9:18">
      <c r="I17" s="399"/>
      <c r="J17" s="399"/>
      <c r="K17" s="399"/>
      <c r="L17" s="399"/>
      <c r="M17" s="399"/>
      <c r="N17" s="399"/>
      <c r="O17" s="290"/>
      <c r="P17" s="290"/>
    </row>
    <row r="18" spans="9:18" ht="15" customHeight="1">
      <c r="I18" s="400"/>
      <c r="J18" s="400"/>
      <c r="K18" s="400"/>
      <c r="L18" s="400"/>
      <c r="M18" s="400"/>
      <c r="N18" s="400"/>
      <c r="O18" s="400"/>
      <c r="P18" s="400"/>
    </row>
    <row r="20" spans="9:18">
      <c r="I20" s="80"/>
      <c r="J20" s="81"/>
      <c r="K20" s="81"/>
      <c r="L20" s="81"/>
      <c r="M20" s="81"/>
      <c r="N20" s="81"/>
      <c r="O20" s="81"/>
      <c r="P20" s="81"/>
    </row>
    <row r="21" spans="9:18" ht="15" customHeight="1">
      <c r="I21" s="80"/>
      <c r="J21" s="80"/>
      <c r="K21" s="80"/>
      <c r="L21" s="80"/>
      <c r="M21" s="80"/>
      <c r="N21" s="80"/>
      <c r="O21" s="80"/>
      <c r="P21" s="80"/>
      <c r="Q21" s="162"/>
      <c r="R21" s="162"/>
    </row>
    <row r="22" spans="9:18" ht="15" customHeight="1">
      <c r="I22" s="80"/>
      <c r="J22" s="80"/>
      <c r="K22" s="80"/>
      <c r="L22" s="80"/>
      <c r="M22" s="80"/>
      <c r="N22" s="80"/>
      <c r="O22" s="80"/>
      <c r="P22" s="80"/>
      <c r="Q22" s="162"/>
      <c r="R22" s="162"/>
    </row>
    <row r="23" spans="9:18">
      <c r="I23" s="80"/>
      <c r="J23" s="80"/>
      <c r="K23" s="80"/>
      <c r="L23" s="80"/>
      <c r="M23" s="80"/>
      <c r="N23" s="80"/>
      <c r="O23" s="80"/>
      <c r="P23" s="80"/>
      <c r="Q23" s="162">
        <f>1514/3247*100</f>
        <v>46.627656298121344</v>
      </c>
      <c r="R23" s="162"/>
    </row>
    <row r="24" spans="9:18">
      <c r="I24" s="80"/>
      <c r="J24" s="80"/>
      <c r="K24" s="80"/>
      <c r="L24" s="80"/>
      <c r="M24" s="80"/>
      <c r="N24" s="80"/>
      <c r="O24" s="80"/>
      <c r="P24" s="80"/>
      <c r="Q24" s="162" t="s">
        <v>9</v>
      </c>
      <c r="R24" s="162"/>
    </row>
    <row r="25" spans="9:18">
      <c r="I25" s="80"/>
      <c r="J25" s="80"/>
      <c r="K25" s="80"/>
      <c r="L25" s="80"/>
      <c r="M25" s="80"/>
      <c r="N25" s="80"/>
      <c r="O25" s="80"/>
      <c r="P25" s="80"/>
      <c r="Q25" s="163">
        <v>46.627656298121344</v>
      </c>
      <c r="R25" s="162"/>
    </row>
    <row r="26" spans="9:18">
      <c r="I26" s="80"/>
      <c r="J26" s="80"/>
      <c r="K26" s="80"/>
      <c r="L26" s="80"/>
      <c r="M26" s="80"/>
      <c r="N26" s="80"/>
      <c r="O26" s="80"/>
      <c r="P26" s="80"/>
      <c r="Q26" s="162"/>
      <c r="R26" s="162"/>
    </row>
    <row r="27" spans="9:18">
      <c r="I27" s="80"/>
      <c r="J27" s="80"/>
      <c r="K27" s="80"/>
      <c r="L27" s="80"/>
      <c r="M27" s="80"/>
      <c r="N27" s="80"/>
      <c r="O27" s="80"/>
      <c r="P27" s="80"/>
      <c r="Q27" s="162"/>
      <c r="R27" s="162"/>
    </row>
    <row r="28" spans="9:18">
      <c r="I28" s="80"/>
      <c r="J28" s="80"/>
      <c r="K28" s="80"/>
      <c r="L28" s="80"/>
      <c r="M28" s="80"/>
      <c r="N28" s="80"/>
      <c r="O28" s="80"/>
      <c r="P28" s="80"/>
      <c r="Q28" s="162"/>
      <c r="R28" s="162"/>
    </row>
    <row r="29" spans="9:18">
      <c r="I29" s="80"/>
      <c r="J29" s="80"/>
      <c r="K29" s="80"/>
      <c r="L29" s="80"/>
      <c r="M29" s="80"/>
      <c r="N29" s="80"/>
      <c r="O29" s="80"/>
      <c r="P29" s="80"/>
      <c r="Q29" s="162"/>
      <c r="R29" s="162"/>
    </row>
    <row r="30" spans="9:18">
      <c r="I30" s="80"/>
      <c r="J30" s="80"/>
      <c r="K30" s="80"/>
      <c r="L30" s="80"/>
      <c r="M30" s="80"/>
      <c r="N30" s="80"/>
      <c r="O30" s="80"/>
      <c r="P30" s="80"/>
      <c r="Q30" s="162"/>
      <c r="R30" s="162"/>
    </row>
    <row r="31" spans="9:18">
      <c r="I31" s="80"/>
      <c r="J31" s="80"/>
      <c r="K31" s="80"/>
      <c r="L31" s="80"/>
      <c r="M31" s="80"/>
      <c r="N31" s="80"/>
      <c r="O31" s="80"/>
      <c r="P31" s="80"/>
      <c r="Q31" s="162"/>
      <c r="R31" s="162"/>
    </row>
    <row r="32" spans="9:18">
      <c r="I32" s="80"/>
      <c r="J32" s="80"/>
      <c r="K32" s="80"/>
      <c r="L32" s="80"/>
      <c r="M32" s="80"/>
      <c r="N32" s="80"/>
      <c r="O32" s="80"/>
      <c r="P32" s="80"/>
      <c r="Q32" s="162"/>
      <c r="R32" s="162"/>
    </row>
    <row r="33" spans="9:18">
      <c r="I33" s="80"/>
      <c r="J33" s="80"/>
      <c r="K33" s="80"/>
      <c r="L33" s="80"/>
      <c r="M33" s="80"/>
      <c r="N33" s="80"/>
      <c r="O33" s="80"/>
      <c r="P33" s="80"/>
      <c r="Q33" s="162"/>
      <c r="R33" s="162"/>
    </row>
    <row r="34" spans="9:18">
      <c r="I34" s="80"/>
      <c r="J34" s="80"/>
      <c r="K34" s="80"/>
      <c r="L34" s="80"/>
      <c r="M34" s="80"/>
      <c r="N34" s="80"/>
      <c r="O34" s="80"/>
      <c r="P34" s="80"/>
      <c r="Q34" s="162"/>
      <c r="R34" s="162"/>
    </row>
    <row r="35" spans="9:18">
      <c r="I35" s="80"/>
      <c r="J35" s="80"/>
      <c r="K35" s="80"/>
      <c r="L35" s="80"/>
      <c r="M35" s="80"/>
      <c r="N35" s="80"/>
      <c r="O35" s="80"/>
      <c r="P35" s="80"/>
      <c r="Q35" s="162"/>
      <c r="R35" s="162"/>
    </row>
    <row r="36" spans="9:18">
      <c r="I36" s="80"/>
      <c r="J36" s="80"/>
      <c r="K36" s="80"/>
      <c r="L36" s="80"/>
      <c r="M36" s="80"/>
      <c r="N36" s="80"/>
      <c r="O36" s="80"/>
      <c r="P36" s="80"/>
      <c r="Q36" s="162"/>
      <c r="R36" s="162"/>
    </row>
    <row r="37" spans="9:18">
      <c r="I37" s="80"/>
      <c r="J37" s="80"/>
      <c r="K37" s="80"/>
      <c r="L37" s="80"/>
      <c r="M37" s="80"/>
      <c r="N37" s="80"/>
      <c r="O37" s="80"/>
      <c r="P37" s="80"/>
      <c r="Q37" s="162"/>
      <c r="R37" s="162"/>
    </row>
    <row r="38" spans="9:18">
      <c r="I38" s="80"/>
      <c r="J38" s="80"/>
      <c r="K38" s="80"/>
      <c r="L38" s="80"/>
      <c r="M38" s="80"/>
      <c r="N38" s="80"/>
      <c r="O38" s="80"/>
      <c r="P38" s="80"/>
      <c r="Q38" s="162"/>
      <c r="R38" s="162"/>
    </row>
    <row r="39" spans="9:18">
      <c r="I39" s="80"/>
      <c r="J39" s="80"/>
      <c r="K39" s="80"/>
      <c r="L39" s="80"/>
      <c r="M39" s="80"/>
      <c r="N39" s="80"/>
      <c r="O39" s="80"/>
      <c r="P39" s="80"/>
      <c r="Q39" s="162"/>
      <c r="R39" s="162"/>
    </row>
    <row r="40" spans="9:18">
      <c r="I40" s="80"/>
      <c r="J40" s="80"/>
      <c r="K40" s="80"/>
      <c r="L40" s="80"/>
      <c r="M40" s="80"/>
      <c r="N40" s="80"/>
      <c r="O40" s="80"/>
      <c r="P40" s="80"/>
      <c r="Q40" s="162"/>
      <c r="R40" s="162"/>
    </row>
    <row r="41" spans="9:18">
      <c r="I41" s="80"/>
      <c r="J41" s="80"/>
      <c r="K41" s="80"/>
      <c r="L41" s="80"/>
      <c r="M41" s="80"/>
      <c r="N41" s="80"/>
      <c r="O41" s="80"/>
      <c r="P41" s="80"/>
      <c r="Q41" s="162"/>
      <c r="R41" s="162"/>
    </row>
    <row r="42" spans="9:18">
      <c r="I42" s="80"/>
      <c r="J42" s="80"/>
      <c r="K42" s="80"/>
      <c r="L42" s="80"/>
      <c r="M42" s="80"/>
      <c r="N42" s="80"/>
      <c r="O42" s="80"/>
      <c r="P42" s="80"/>
      <c r="Q42" s="162"/>
      <c r="R42" s="162"/>
    </row>
    <row r="43" spans="9:18">
      <c r="I43" s="80"/>
      <c r="J43" s="80"/>
      <c r="K43" s="80"/>
      <c r="L43" s="80"/>
      <c r="M43" s="80"/>
      <c r="N43" s="80"/>
      <c r="O43" s="80"/>
      <c r="P43" s="80"/>
      <c r="Q43" s="162"/>
      <c r="R43" s="162"/>
    </row>
    <row r="44" spans="9:18">
      <c r="I44" s="225"/>
      <c r="J44" s="224"/>
      <c r="K44" s="224"/>
      <c r="L44" s="224"/>
      <c r="M44" s="224"/>
      <c r="N44" s="224"/>
      <c r="O44" s="224"/>
      <c r="P44" s="224"/>
      <c r="Q44" s="162"/>
      <c r="R44" s="162"/>
    </row>
    <row r="45" spans="9:18">
      <c r="I45" s="161"/>
      <c r="J45" s="162"/>
      <c r="K45" s="162"/>
      <c r="L45" s="162"/>
      <c r="M45" s="162"/>
      <c r="N45" s="162"/>
      <c r="O45" s="162"/>
      <c r="P45" s="162"/>
      <c r="Q45" s="162"/>
      <c r="R45" s="162"/>
    </row>
    <row r="46" spans="9:18">
      <c r="I46" s="161"/>
      <c r="J46" s="162"/>
      <c r="K46" s="162"/>
      <c r="L46" s="162"/>
      <c r="M46" s="162"/>
      <c r="N46" s="162"/>
      <c r="O46" s="162"/>
      <c r="P46" s="162"/>
      <c r="Q46" s="162"/>
      <c r="R46" s="162"/>
    </row>
    <row r="47" spans="9:18">
      <c r="I47" s="161"/>
      <c r="J47" s="162"/>
      <c r="K47" s="162"/>
      <c r="L47" s="162"/>
      <c r="M47" s="162"/>
      <c r="N47" s="162"/>
      <c r="O47" s="162"/>
      <c r="P47" s="162"/>
      <c r="Q47" s="162"/>
      <c r="R47" s="162"/>
    </row>
    <row r="48" spans="9:18">
      <c r="I48" s="161"/>
      <c r="J48" s="162"/>
      <c r="K48" s="162"/>
      <c r="L48" s="162"/>
      <c r="M48" s="162"/>
      <c r="N48" s="162"/>
      <c r="O48" s="162"/>
      <c r="P48" s="162"/>
      <c r="Q48" s="162"/>
      <c r="R48" s="162"/>
    </row>
    <row r="49" spans="9:18">
      <c r="I49" s="161"/>
      <c r="J49" s="162"/>
      <c r="K49" s="162"/>
      <c r="L49" s="162"/>
      <c r="M49" s="162"/>
      <c r="N49" s="162"/>
      <c r="O49" s="162"/>
      <c r="P49" s="162"/>
      <c r="Q49" s="162"/>
      <c r="R49" s="162"/>
    </row>
    <row r="50" spans="9:18">
      <c r="I50" s="161"/>
      <c r="J50" s="162"/>
      <c r="K50" s="162"/>
      <c r="L50" s="162"/>
      <c r="M50" s="162"/>
      <c r="N50" s="162"/>
      <c r="O50" s="162"/>
      <c r="P50" s="162"/>
      <c r="Q50" s="162"/>
      <c r="R50" s="162"/>
    </row>
    <row r="51" spans="9:18">
      <c r="I51" s="161"/>
      <c r="J51" s="162"/>
      <c r="K51" s="162"/>
      <c r="L51" s="162"/>
      <c r="M51" s="162"/>
      <c r="N51" s="162"/>
      <c r="O51" s="162"/>
      <c r="P51" s="162"/>
      <c r="Q51" s="162"/>
      <c r="R51" s="162"/>
    </row>
    <row r="52" spans="9:18">
      <c r="I52" s="161"/>
      <c r="J52" s="162"/>
      <c r="K52" s="162"/>
      <c r="L52" s="162"/>
      <c r="M52" s="162"/>
      <c r="N52" s="162"/>
      <c r="O52" s="162"/>
      <c r="P52" s="162"/>
      <c r="Q52" s="162"/>
      <c r="R52" s="162"/>
    </row>
    <row r="53" spans="9:18">
      <c r="I53" s="161"/>
      <c r="J53" s="162"/>
      <c r="K53" s="162"/>
      <c r="L53" s="162"/>
      <c r="M53" s="162"/>
      <c r="N53" s="162"/>
      <c r="O53" s="162"/>
      <c r="P53" s="162"/>
      <c r="Q53" s="162"/>
      <c r="R53" s="162"/>
    </row>
    <row r="54" spans="9:18">
      <c r="I54" s="161"/>
      <c r="J54" s="162"/>
      <c r="K54" s="162"/>
      <c r="L54" s="162"/>
      <c r="M54" s="162"/>
      <c r="N54" s="162"/>
      <c r="O54" s="162"/>
      <c r="P54" s="162"/>
      <c r="Q54" s="162"/>
      <c r="R54" s="162"/>
    </row>
    <row r="55" spans="9:18">
      <c r="I55" s="161"/>
      <c r="J55" s="162"/>
      <c r="K55" s="162"/>
      <c r="L55" s="162"/>
      <c r="M55" s="162"/>
      <c r="N55" s="162"/>
      <c r="O55" s="162"/>
      <c r="P55" s="162"/>
      <c r="Q55" s="162"/>
      <c r="R55" s="162"/>
    </row>
    <row r="56" spans="9:18">
      <c r="I56" s="161"/>
      <c r="J56" s="162"/>
      <c r="K56" s="162"/>
      <c r="L56" s="162"/>
      <c r="M56" s="162"/>
      <c r="N56" s="162"/>
      <c r="O56" s="162"/>
      <c r="P56" s="162"/>
      <c r="Q56" s="162"/>
      <c r="R56" s="162"/>
    </row>
    <row r="57" spans="9:18">
      <c r="I57" s="161"/>
      <c r="J57" s="162"/>
      <c r="K57" s="162"/>
      <c r="L57" s="162"/>
      <c r="M57" s="162"/>
      <c r="N57" s="162"/>
      <c r="O57" s="162"/>
      <c r="P57" s="162"/>
      <c r="Q57" s="162"/>
      <c r="R57" s="162"/>
    </row>
    <row r="58" spans="9:18">
      <c r="I58" s="161"/>
      <c r="J58" s="162"/>
      <c r="K58" s="162"/>
      <c r="L58" s="162"/>
      <c r="M58" s="162"/>
      <c r="N58" s="162"/>
      <c r="O58" s="162"/>
      <c r="P58" s="162"/>
      <c r="Q58" s="162"/>
      <c r="R58" s="162"/>
    </row>
    <row r="59" spans="9:18">
      <c r="I59" s="161"/>
      <c r="J59" s="162"/>
      <c r="K59" s="162"/>
      <c r="L59" s="162"/>
      <c r="M59" s="162"/>
      <c r="N59" s="162"/>
      <c r="O59" s="162"/>
      <c r="P59" s="162"/>
      <c r="Q59" s="162"/>
      <c r="R59" s="162"/>
    </row>
    <row r="60" spans="9:18">
      <c r="I60" s="161"/>
      <c r="J60" s="162"/>
      <c r="K60" s="162"/>
      <c r="L60" s="162"/>
      <c r="M60" s="162"/>
      <c r="N60" s="162"/>
      <c r="O60" s="162"/>
      <c r="P60" s="162"/>
      <c r="Q60" s="162"/>
      <c r="R60" s="162"/>
    </row>
    <row r="61" spans="9:18">
      <c r="I61" s="161"/>
      <c r="J61" s="162"/>
      <c r="K61" s="162"/>
      <c r="L61" s="162"/>
      <c r="M61" s="162"/>
      <c r="N61" s="162"/>
      <c r="O61" s="162"/>
      <c r="P61" s="162"/>
      <c r="Q61" s="162"/>
      <c r="R61" s="162"/>
    </row>
    <row r="62" spans="9:18">
      <c r="I62" s="161"/>
      <c r="J62" s="162"/>
      <c r="K62" s="162"/>
      <c r="L62" s="162"/>
      <c r="M62" s="162"/>
      <c r="N62" s="162"/>
      <c r="O62" s="162"/>
      <c r="P62" s="162"/>
      <c r="Q62" s="162"/>
      <c r="R62" s="162"/>
    </row>
  </sheetData>
  <mergeCells count="11">
    <mergeCell ref="R2:R3"/>
    <mergeCell ref="I4:I5"/>
    <mergeCell ref="J4:J5"/>
    <mergeCell ref="K4:K5"/>
    <mergeCell ref="L4:O4"/>
    <mergeCell ref="P4:P5"/>
    <mergeCell ref="I17:N17"/>
    <mergeCell ref="I18:P18"/>
    <mergeCell ref="B2:D2"/>
    <mergeCell ref="I2:P2"/>
    <mergeCell ref="I16:P16"/>
  </mergeCells>
  <hyperlinks>
    <hyperlink ref="R2:R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17"/>
  <sheetViews>
    <sheetView showGridLines="0" workbookViewId="0">
      <selection activeCell="L2" sqref="L2:M3"/>
    </sheetView>
  </sheetViews>
  <sheetFormatPr defaultRowHeight="15"/>
  <cols>
    <col min="1" max="1" width="1.85546875" customWidth="1"/>
    <col min="2" max="2" width="13.85546875" style="19" customWidth="1"/>
    <col min="4" max="4" width="10.85546875" customWidth="1"/>
    <col min="6" max="6" width="10.42578125" bestFit="1" customWidth="1"/>
    <col min="8" max="8" width="9.42578125" bestFit="1" customWidth="1"/>
    <col min="11" max="11" width="3.7109375" customWidth="1"/>
    <col min="12" max="13" width="6.7109375" customWidth="1"/>
  </cols>
  <sheetData>
    <row r="1" spans="2:13" ht="12" customHeight="1"/>
    <row r="2" spans="2:13" ht="15" customHeight="1">
      <c r="B2" s="451" t="s">
        <v>1062</v>
      </c>
      <c r="C2" s="451"/>
      <c r="D2" s="451"/>
      <c r="E2" s="451"/>
      <c r="F2" s="451"/>
      <c r="G2" s="451"/>
      <c r="H2" s="451"/>
      <c r="I2" s="451"/>
      <c r="J2" s="451"/>
      <c r="L2" s="452" t="s">
        <v>328</v>
      </c>
      <c r="M2" s="452"/>
    </row>
    <row r="3" spans="2:13">
      <c r="B3" s="453" t="s">
        <v>83</v>
      </c>
      <c r="C3" s="453"/>
      <c r="D3" s="453"/>
      <c r="E3" s="453"/>
      <c r="F3" s="453"/>
      <c r="G3" s="453"/>
      <c r="H3" s="453"/>
      <c r="I3" s="453"/>
      <c r="J3" s="453"/>
      <c r="L3" s="452"/>
      <c r="M3" s="452"/>
    </row>
    <row r="4" spans="2:13" ht="17.25" customHeight="1">
      <c r="B4" s="461" t="s">
        <v>131</v>
      </c>
      <c r="C4" s="461" t="s">
        <v>184</v>
      </c>
      <c r="D4" s="461"/>
      <c r="E4" s="461"/>
      <c r="F4" s="461"/>
      <c r="G4" s="461" t="s">
        <v>20</v>
      </c>
      <c r="H4" s="461"/>
      <c r="I4" s="461" t="s">
        <v>185</v>
      </c>
      <c r="J4" s="461"/>
    </row>
    <row r="5" spans="2:13" ht="28.5" customHeight="1">
      <c r="B5" s="461"/>
      <c r="C5" s="461" t="s">
        <v>186</v>
      </c>
      <c r="D5" s="461"/>
      <c r="E5" s="461" t="s">
        <v>187</v>
      </c>
      <c r="F5" s="461"/>
      <c r="G5" s="461"/>
      <c r="H5" s="461"/>
      <c r="I5" s="461"/>
      <c r="J5" s="461"/>
    </row>
    <row r="6" spans="2:13" ht="27" customHeight="1">
      <c r="B6" s="462"/>
      <c r="C6" s="91" t="s">
        <v>94</v>
      </c>
      <c r="D6" s="91" t="s">
        <v>188</v>
      </c>
      <c r="E6" s="91" t="s">
        <v>94</v>
      </c>
      <c r="F6" s="91" t="s">
        <v>188</v>
      </c>
      <c r="G6" s="91" t="s">
        <v>94</v>
      </c>
      <c r="H6" s="91" t="s">
        <v>188</v>
      </c>
      <c r="I6" s="91" t="s">
        <v>189</v>
      </c>
      <c r="J6" s="91" t="s">
        <v>190</v>
      </c>
    </row>
    <row r="7" spans="2:13">
      <c r="B7" s="45" t="s">
        <v>240</v>
      </c>
      <c r="C7" s="40">
        <v>4</v>
      </c>
      <c r="D7" s="40">
        <v>49.66</v>
      </c>
      <c r="E7" s="40">
        <v>23</v>
      </c>
      <c r="F7" s="40">
        <v>3299.82</v>
      </c>
      <c r="G7" s="40">
        <v>27</v>
      </c>
      <c r="H7" s="40">
        <v>3349.48</v>
      </c>
      <c r="I7" s="40">
        <v>26</v>
      </c>
      <c r="J7" s="40">
        <v>1</v>
      </c>
    </row>
    <row r="8" spans="2:13">
      <c r="B8" s="45" t="s">
        <v>290</v>
      </c>
      <c r="C8" s="40">
        <v>27</v>
      </c>
      <c r="D8" s="40">
        <v>2492.98</v>
      </c>
      <c r="E8" s="40">
        <v>253</v>
      </c>
      <c r="F8" s="40">
        <v>40111.58</v>
      </c>
      <c r="G8" s="40">
        <v>280</v>
      </c>
      <c r="H8" s="235">
        <v>42604.56</v>
      </c>
      <c r="I8" s="40">
        <v>274</v>
      </c>
      <c r="J8" s="40">
        <v>6</v>
      </c>
    </row>
    <row r="9" spans="2:13">
      <c r="B9" s="45" t="s">
        <v>361</v>
      </c>
      <c r="C9" s="40">
        <v>86</v>
      </c>
      <c r="D9" s="235">
        <v>3545.82</v>
      </c>
      <c r="E9" s="40">
        <v>938</v>
      </c>
      <c r="F9" s="235">
        <v>67393.38</v>
      </c>
      <c r="G9" s="40">
        <v>1024</v>
      </c>
      <c r="H9" s="235">
        <v>70939.199999999997</v>
      </c>
      <c r="I9" s="40">
        <v>1009</v>
      </c>
      <c r="J9" s="40">
        <v>15</v>
      </c>
    </row>
    <row r="10" spans="2:13">
      <c r="B10" s="45" t="s">
        <v>425</v>
      </c>
      <c r="C10" s="40">
        <v>77</v>
      </c>
      <c r="D10" s="40">
        <v>10402.83</v>
      </c>
      <c r="E10" s="40">
        <v>866</v>
      </c>
      <c r="F10" s="40">
        <v>39183.199999999997</v>
      </c>
      <c r="G10" s="40">
        <v>943</v>
      </c>
      <c r="H10" s="40">
        <v>49586.03</v>
      </c>
      <c r="I10" s="40">
        <v>942</v>
      </c>
      <c r="J10" s="40">
        <v>1</v>
      </c>
    </row>
    <row r="11" spans="2:13">
      <c r="B11" s="45" t="s">
        <v>471</v>
      </c>
      <c r="C11" s="40">
        <v>226</v>
      </c>
      <c r="D11" s="40">
        <v>4127.87</v>
      </c>
      <c r="E11" s="40">
        <v>497</v>
      </c>
      <c r="F11" s="40">
        <v>24094.3</v>
      </c>
      <c r="G11" s="40">
        <v>723</v>
      </c>
      <c r="H11" s="235">
        <v>28222.17</v>
      </c>
      <c r="I11" s="40">
        <v>696</v>
      </c>
      <c r="J11" s="40">
        <v>27</v>
      </c>
    </row>
    <row r="12" spans="2:13">
      <c r="B12" s="54" t="s">
        <v>518</v>
      </c>
      <c r="C12" s="40">
        <v>31</v>
      </c>
      <c r="D12" s="40">
        <v>1433.18</v>
      </c>
      <c r="E12" s="40">
        <v>156</v>
      </c>
      <c r="F12" s="40">
        <v>10563.26</v>
      </c>
      <c r="G12" s="40">
        <v>187</v>
      </c>
      <c r="H12" s="235">
        <v>11996.44</v>
      </c>
      <c r="I12" s="40">
        <v>187</v>
      </c>
      <c r="J12" s="40">
        <v>0</v>
      </c>
    </row>
    <row r="13" spans="2:13">
      <c r="B13" s="191" t="s">
        <v>20</v>
      </c>
      <c r="C13" s="192">
        <v>451</v>
      </c>
      <c r="D13" s="192">
        <v>22052.34</v>
      </c>
      <c r="E13" s="192">
        <v>2733</v>
      </c>
      <c r="F13" s="234">
        <v>184645.54</v>
      </c>
      <c r="G13" s="192">
        <v>3184</v>
      </c>
      <c r="H13" s="234">
        <v>206697.88</v>
      </c>
      <c r="I13" s="192">
        <v>3134</v>
      </c>
      <c r="J13" s="192">
        <v>50</v>
      </c>
    </row>
    <row r="14" spans="2:13">
      <c r="B14" s="151" t="s">
        <v>407</v>
      </c>
      <c r="C14" s="152"/>
      <c r="D14" s="152"/>
      <c r="E14" s="152"/>
      <c r="F14" s="152"/>
      <c r="G14" s="1"/>
      <c r="H14" s="1"/>
      <c r="I14" s="1"/>
      <c r="J14" s="1"/>
    </row>
    <row r="15" spans="2:13">
      <c r="B15" s="151" t="s">
        <v>374</v>
      </c>
      <c r="C15" s="152"/>
      <c r="D15" s="152"/>
      <c r="E15" s="152"/>
      <c r="F15" s="152"/>
      <c r="G15" s="1"/>
      <c r="H15" s="1"/>
      <c r="I15" s="1"/>
      <c r="J15" s="1"/>
    </row>
    <row r="16" spans="2:13">
      <c r="B16" s="270" t="s">
        <v>985</v>
      </c>
      <c r="C16" s="153"/>
      <c r="D16" s="153"/>
      <c r="E16" s="153"/>
      <c r="F16" s="153"/>
    </row>
    <row r="17" spans="2:2">
      <c r="B17" s="250"/>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L16"/>
  <sheetViews>
    <sheetView showGridLines="0" workbookViewId="0">
      <selection activeCell="K2" sqref="K2:L3"/>
    </sheetView>
  </sheetViews>
  <sheetFormatPr defaultRowHeight="15"/>
  <cols>
    <col min="1" max="1" width="1.85546875" customWidth="1"/>
    <col min="2" max="2" width="16.7109375" style="19"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2" ht="12" customHeight="1"/>
    <row r="2" spans="2:12" ht="15" customHeight="1">
      <c r="B2" s="451" t="s">
        <v>1061</v>
      </c>
      <c r="C2" s="451"/>
      <c r="D2" s="451"/>
      <c r="E2" s="451"/>
      <c r="F2" s="451"/>
      <c r="G2" s="451"/>
      <c r="H2" s="451"/>
      <c r="I2" s="451"/>
      <c r="K2" s="452" t="s">
        <v>328</v>
      </c>
      <c r="L2" s="452"/>
    </row>
    <row r="3" spans="2:12">
      <c r="B3" s="453"/>
      <c r="C3" s="453"/>
      <c r="D3" s="453"/>
      <c r="E3" s="453"/>
      <c r="F3" s="453"/>
      <c r="G3" s="453"/>
      <c r="H3" s="453"/>
      <c r="I3" s="453"/>
      <c r="K3" s="452"/>
      <c r="L3" s="452"/>
    </row>
    <row r="4" spans="2:12" ht="17.25" customHeight="1">
      <c r="B4" s="461" t="s">
        <v>131</v>
      </c>
      <c r="C4" s="462" t="s">
        <v>395</v>
      </c>
      <c r="D4" s="525" t="s">
        <v>394</v>
      </c>
      <c r="E4" s="484"/>
      <c r="F4" s="462" t="s">
        <v>421</v>
      </c>
      <c r="G4" s="525" t="s">
        <v>398</v>
      </c>
      <c r="H4" s="484"/>
      <c r="I4" s="462" t="s">
        <v>399</v>
      </c>
    </row>
    <row r="5" spans="2:12" ht="29.25" customHeight="1">
      <c r="B5" s="461"/>
      <c r="C5" s="522"/>
      <c r="D5" s="15" t="s">
        <v>396</v>
      </c>
      <c r="E5" s="15" t="s">
        <v>397</v>
      </c>
      <c r="F5" s="522"/>
      <c r="G5" s="15" t="s">
        <v>396</v>
      </c>
      <c r="H5" s="15" t="s">
        <v>397</v>
      </c>
      <c r="I5" s="522"/>
    </row>
    <row r="6" spans="2:12">
      <c r="B6" s="45" t="s">
        <v>445</v>
      </c>
      <c r="C6" s="40">
        <v>27</v>
      </c>
      <c r="D6" s="40">
        <v>0</v>
      </c>
      <c r="E6" s="40">
        <v>0</v>
      </c>
      <c r="F6" s="40">
        <v>2</v>
      </c>
      <c r="G6" s="40">
        <v>0</v>
      </c>
      <c r="H6" s="40">
        <v>0</v>
      </c>
      <c r="I6" s="40">
        <v>0</v>
      </c>
    </row>
    <row r="7" spans="2:12">
      <c r="B7" s="45" t="s">
        <v>446</v>
      </c>
      <c r="C7" s="40">
        <v>280</v>
      </c>
      <c r="D7" s="40">
        <v>6</v>
      </c>
      <c r="E7" s="40">
        <v>1</v>
      </c>
      <c r="F7" s="40">
        <v>35</v>
      </c>
      <c r="G7" s="40">
        <v>2</v>
      </c>
      <c r="H7" s="40">
        <v>1</v>
      </c>
      <c r="I7" s="40">
        <v>13</v>
      </c>
    </row>
    <row r="8" spans="2:12">
      <c r="B8" s="45" t="s">
        <v>447</v>
      </c>
      <c r="C8" s="40">
        <v>1024</v>
      </c>
      <c r="D8" s="40">
        <v>15</v>
      </c>
      <c r="E8" s="40">
        <v>15</v>
      </c>
      <c r="F8" s="40">
        <v>446</v>
      </c>
      <c r="G8" s="40">
        <v>0</v>
      </c>
      <c r="H8" s="40">
        <v>7</v>
      </c>
      <c r="I8" s="40">
        <v>35</v>
      </c>
    </row>
    <row r="9" spans="2:12">
      <c r="B9" s="45" t="s">
        <v>425</v>
      </c>
      <c r="C9" s="40">
        <v>943</v>
      </c>
      <c r="D9" s="40">
        <v>19</v>
      </c>
      <c r="E9" s="40">
        <v>30</v>
      </c>
      <c r="F9" s="40">
        <v>538</v>
      </c>
      <c r="G9" s="40">
        <v>14</v>
      </c>
      <c r="H9" s="40">
        <v>25</v>
      </c>
      <c r="I9" s="40">
        <v>207</v>
      </c>
    </row>
    <row r="10" spans="2:12">
      <c r="B10" s="45" t="s">
        <v>765</v>
      </c>
      <c r="C10" s="40">
        <v>723</v>
      </c>
      <c r="D10" s="40">
        <v>11</v>
      </c>
      <c r="E10" s="40">
        <v>18</v>
      </c>
      <c r="F10" s="40">
        <v>476</v>
      </c>
      <c r="G10" s="40">
        <v>18</v>
      </c>
      <c r="H10" s="40">
        <v>15</v>
      </c>
      <c r="I10" s="40">
        <v>158</v>
      </c>
    </row>
    <row r="11" spans="2:12">
      <c r="B11" s="54" t="s">
        <v>518</v>
      </c>
      <c r="C11" s="40">
        <v>187</v>
      </c>
      <c r="D11" s="40">
        <v>0</v>
      </c>
      <c r="E11" s="40">
        <v>2</v>
      </c>
      <c r="F11" s="40">
        <v>45</v>
      </c>
      <c r="G11" s="40">
        <v>0</v>
      </c>
      <c r="H11" s="40">
        <v>21</v>
      </c>
      <c r="I11" s="40">
        <v>55</v>
      </c>
    </row>
    <row r="12" spans="2:12">
      <c r="B12" s="191" t="s">
        <v>20</v>
      </c>
      <c r="C12" s="192">
        <v>3184</v>
      </c>
      <c r="D12" s="192">
        <v>51</v>
      </c>
      <c r="E12" s="192">
        <v>66</v>
      </c>
      <c r="F12" s="192">
        <v>1542</v>
      </c>
      <c r="G12" s="192">
        <v>34</v>
      </c>
      <c r="H12" s="192">
        <v>69</v>
      </c>
      <c r="I12" s="192">
        <v>468</v>
      </c>
    </row>
    <row r="13" spans="2:12">
      <c r="B13" s="24" t="s">
        <v>986</v>
      </c>
      <c r="C13" s="152"/>
      <c r="D13" s="152"/>
      <c r="E13" s="152"/>
      <c r="F13" s="152"/>
      <c r="G13" s="1"/>
      <c r="H13" s="1"/>
      <c r="I13" s="1"/>
    </row>
    <row r="14" spans="2:12">
      <c r="B14" s="24"/>
      <c r="C14" s="152"/>
      <c r="D14" s="152"/>
      <c r="E14" s="152"/>
      <c r="F14" s="152"/>
      <c r="G14" s="1"/>
      <c r="H14" s="1"/>
      <c r="I14" s="1"/>
    </row>
    <row r="15" spans="2:12">
      <c r="B15" s="250"/>
      <c r="C15" s="153"/>
      <c r="D15" s="153"/>
      <c r="E15" s="153"/>
      <c r="F15" s="153"/>
    </row>
    <row r="16" spans="2:12">
      <c r="B16" s="250"/>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6"/>
  <sheetViews>
    <sheetView showGridLines="0" workbookViewId="0">
      <selection activeCell="M2" sqref="M2:N3"/>
    </sheetView>
  </sheetViews>
  <sheetFormatPr defaultRowHeight="15"/>
  <cols>
    <col min="1" max="1" width="1.85546875" style="49" customWidth="1"/>
    <col min="2" max="2" width="1.85546875" customWidth="1"/>
    <col min="3" max="3" width="28.140625" style="19" customWidth="1"/>
    <col min="10" max="10" width="9.42578125" customWidth="1"/>
    <col min="12" max="12" width="3.7109375" customWidth="1"/>
    <col min="13" max="14" width="7" customWidth="1"/>
  </cols>
  <sheetData>
    <row r="1" spans="3:14" ht="11.25" customHeight="1"/>
    <row r="2" spans="3:14" ht="15" customHeight="1">
      <c r="C2" s="451" t="s">
        <v>1060</v>
      </c>
      <c r="D2" s="451"/>
      <c r="E2" s="451"/>
      <c r="F2" s="451"/>
      <c r="G2" s="451"/>
      <c r="H2" s="451"/>
      <c r="I2" s="451"/>
      <c r="J2" s="451"/>
      <c r="K2" s="451"/>
      <c r="M2" s="452" t="s">
        <v>328</v>
      </c>
      <c r="N2" s="452"/>
    </row>
    <row r="3" spans="3:14">
      <c r="C3" s="453" t="s">
        <v>1</v>
      </c>
      <c r="D3" s="453"/>
      <c r="E3" s="453"/>
      <c r="F3" s="453"/>
      <c r="G3" s="453"/>
      <c r="H3" s="453"/>
      <c r="I3" s="453"/>
      <c r="J3" s="453"/>
      <c r="K3" s="453"/>
      <c r="M3" s="452"/>
      <c r="N3" s="452"/>
    </row>
    <row r="4" spans="3:14">
      <c r="C4" s="461" t="s">
        <v>191</v>
      </c>
      <c r="D4" s="461" t="s">
        <v>192</v>
      </c>
      <c r="E4" s="461"/>
      <c r="F4" s="461"/>
      <c r="G4" s="461"/>
      <c r="H4" s="461" t="s">
        <v>219</v>
      </c>
      <c r="I4" s="461"/>
      <c r="J4" s="461"/>
      <c r="K4" s="461"/>
    </row>
    <row r="5" spans="3:14" ht="25.5">
      <c r="C5" s="461"/>
      <c r="D5" s="23" t="s">
        <v>422</v>
      </c>
      <c r="E5" s="23" t="s">
        <v>193</v>
      </c>
      <c r="F5" s="23" t="s">
        <v>991</v>
      </c>
      <c r="G5" s="23" t="s">
        <v>20</v>
      </c>
      <c r="H5" s="23" t="s">
        <v>422</v>
      </c>
      <c r="I5" s="23" t="s">
        <v>193</v>
      </c>
      <c r="J5" s="23" t="s">
        <v>991</v>
      </c>
      <c r="K5" s="23" t="s">
        <v>20</v>
      </c>
    </row>
    <row r="6" spans="3:14">
      <c r="C6" s="54" t="s">
        <v>194</v>
      </c>
      <c r="D6" s="40">
        <v>506</v>
      </c>
      <c r="E6" s="40">
        <v>295</v>
      </c>
      <c r="F6" s="40">
        <v>97</v>
      </c>
      <c r="G6" s="40">
        <v>898</v>
      </c>
      <c r="H6" s="40">
        <v>256</v>
      </c>
      <c r="I6" s="40">
        <v>151</v>
      </c>
      <c r="J6" s="40">
        <v>53</v>
      </c>
      <c r="K6" s="40">
        <v>460</v>
      </c>
    </row>
    <row r="7" spans="3:14">
      <c r="C7" s="54" t="s">
        <v>195</v>
      </c>
      <c r="D7" s="40">
        <v>516</v>
      </c>
      <c r="E7" s="40">
        <v>217</v>
      </c>
      <c r="F7" s="40">
        <v>82</v>
      </c>
      <c r="G7" s="40">
        <v>815</v>
      </c>
      <c r="H7" s="40">
        <v>230</v>
      </c>
      <c r="I7" s="40">
        <v>109</v>
      </c>
      <c r="J7" s="40">
        <v>30</v>
      </c>
      <c r="K7" s="40">
        <v>369</v>
      </c>
    </row>
    <row r="8" spans="3:14">
      <c r="C8" s="54" t="s">
        <v>196</v>
      </c>
      <c r="D8" s="40">
        <v>441</v>
      </c>
      <c r="E8" s="40">
        <v>155</v>
      </c>
      <c r="F8" s="40">
        <v>41</v>
      </c>
      <c r="G8" s="40">
        <v>637</v>
      </c>
      <c r="H8" s="40">
        <v>222</v>
      </c>
      <c r="I8" s="40">
        <v>79</v>
      </c>
      <c r="J8" s="40">
        <v>21</v>
      </c>
      <c r="K8" s="40">
        <v>322</v>
      </c>
    </row>
    <row r="9" spans="3:14">
      <c r="C9" s="54" t="s">
        <v>197</v>
      </c>
      <c r="D9" s="40">
        <v>372</v>
      </c>
      <c r="E9" s="40">
        <v>136</v>
      </c>
      <c r="F9" s="40">
        <v>52</v>
      </c>
      <c r="G9" s="40">
        <v>560</v>
      </c>
      <c r="H9" s="40">
        <v>216</v>
      </c>
      <c r="I9" s="40">
        <v>72</v>
      </c>
      <c r="J9" s="40">
        <v>20</v>
      </c>
      <c r="K9" s="40">
        <v>308</v>
      </c>
    </row>
    <row r="10" spans="3:14">
      <c r="C10" s="54" t="s">
        <v>198</v>
      </c>
      <c r="D10" s="40">
        <v>157</v>
      </c>
      <c r="E10" s="40">
        <v>91</v>
      </c>
      <c r="F10" s="40">
        <v>22</v>
      </c>
      <c r="G10" s="40">
        <v>270</v>
      </c>
      <c r="H10" s="40">
        <v>70</v>
      </c>
      <c r="I10" s="40">
        <v>40</v>
      </c>
      <c r="J10" s="40">
        <v>12</v>
      </c>
      <c r="K10" s="40">
        <v>122</v>
      </c>
    </row>
    <row r="11" spans="3:14">
      <c r="C11" s="54" t="s">
        <v>199</v>
      </c>
      <c r="D11" s="40">
        <v>454</v>
      </c>
      <c r="E11" s="40">
        <v>237</v>
      </c>
      <c r="F11" s="40">
        <v>89</v>
      </c>
      <c r="G11" s="40">
        <v>780</v>
      </c>
      <c r="H11" s="40">
        <v>200</v>
      </c>
      <c r="I11" s="40">
        <v>119</v>
      </c>
      <c r="J11" s="40">
        <v>52</v>
      </c>
      <c r="K11" s="40">
        <v>371</v>
      </c>
    </row>
    <row r="12" spans="3:14">
      <c r="C12" s="54" t="s">
        <v>200</v>
      </c>
      <c r="D12" s="40">
        <v>239</v>
      </c>
      <c r="E12" s="40">
        <v>42</v>
      </c>
      <c r="F12" s="40">
        <v>26</v>
      </c>
      <c r="G12" s="40">
        <v>307</v>
      </c>
      <c r="H12" s="40">
        <v>133</v>
      </c>
      <c r="I12" s="40">
        <v>22</v>
      </c>
      <c r="J12" s="40">
        <v>15</v>
      </c>
      <c r="K12" s="40">
        <v>170</v>
      </c>
    </row>
    <row r="13" spans="3:14">
      <c r="C13" s="54" t="s">
        <v>201</v>
      </c>
      <c r="D13" s="40">
        <v>80</v>
      </c>
      <c r="E13" s="40">
        <v>32</v>
      </c>
      <c r="F13" s="40">
        <v>12</v>
      </c>
      <c r="G13" s="40">
        <v>124</v>
      </c>
      <c r="H13" s="40">
        <v>35</v>
      </c>
      <c r="I13" s="40">
        <v>17</v>
      </c>
      <c r="J13" s="40">
        <v>5</v>
      </c>
      <c r="K13" s="40">
        <v>57</v>
      </c>
    </row>
    <row r="14" spans="3:14">
      <c r="C14" s="191" t="s">
        <v>411</v>
      </c>
      <c r="D14" s="192">
        <v>2765</v>
      </c>
      <c r="E14" s="192">
        <v>1205</v>
      </c>
      <c r="F14" s="192">
        <v>421</v>
      </c>
      <c r="G14" s="192">
        <v>4391</v>
      </c>
      <c r="H14" s="192">
        <v>1362</v>
      </c>
      <c r="I14" s="192">
        <v>609</v>
      </c>
      <c r="J14" s="192">
        <v>208</v>
      </c>
      <c r="K14" s="192">
        <v>2179</v>
      </c>
    </row>
    <row r="15" spans="3:14">
      <c r="C15" s="191" t="s">
        <v>412</v>
      </c>
      <c r="D15" s="192">
        <v>45</v>
      </c>
      <c r="E15" s="192">
        <v>13</v>
      </c>
      <c r="F15" s="192">
        <v>22</v>
      </c>
      <c r="G15" s="192">
        <v>80</v>
      </c>
      <c r="H15" s="192">
        <v>23</v>
      </c>
      <c r="I15" s="192">
        <v>8</v>
      </c>
      <c r="J15" s="192">
        <v>17</v>
      </c>
      <c r="K15" s="192">
        <v>48</v>
      </c>
    </row>
    <row r="16" spans="3:14">
      <c r="C16" s="191" t="s">
        <v>987</v>
      </c>
      <c r="D16" s="192">
        <v>2810</v>
      </c>
      <c r="E16" s="192">
        <v>1218</v>
      </c>
      <c r="F16" s="192">
        <v>443</v>
      </c>
      <c r="G16" s="192">
        <v>4471</v>
      </c>
      <c r="H16" s="192">
        <v>1385</v>
      </c>
      <c r="I16" s="192">
        <v>617</v>
      </c>
      <c r="J16" s="192">
        <v>225</v>
      </c>
      <c r="K16" s="192">
        <v>2227</v>
      </c>
    </row>
  </sheetData>
  <mergeCells count="6">
    <mergeCell ref="M2:N3"/>
    <mergeCell ref="C2:K2"/>
    <mergeCell ref="C3:K3"/>
    <mergeCell ref="C4:C5"/>
    <mergeCell ref="D4:G4"/>
    <mergeCell ref="H4:K4"/>
  </mergeCells>
  <hyperlinks>
    <hyperlink ref="M2:N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0"/>
  <sheetViews>
    <sheetView showGridLines="0" workbookViewId="0">
      <selection activeCell="J2" sqref="J2:K3"/>
    </sheetView>
  </sheetViews>
  <sheetFormatPr defaultRowHeight="15"/>
  <cols>
    <col min="1" max="1" width="1.85546875" customWidth="1"/>
    <col min="2" max="2" width="20.85546875" style="19"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row r="2" spans="2:11" ht="15" customHeight="1">
      <c r="B2" s="455" t="s">
        <v>1059</v>
      </c>
      <c r="C2" s="455"/>
      <c r="D2" s="455"/>
      <c r="E2" s="455"/>
      <c r="F2" s="455"/>
      <c r="G2" s="455"/>
      <c r="H2" s="455"/>
      <c r="J2" s="452" t="s">
        <v>328</v>
      </c>
      <c r="K2" s="452"/>
    </row>
    <row r="3" spans="2:11">
      <c r="B3" s="33"/>
      <c r="C3" s="32"/>
      <c r="D3" s="32"/>
      <c r="E3" s="2"/>
      <c r="F3" s="2"/>
      <c r="G3" s="2"/>
      <c r="H3" s="3" t="s">
        <v>1</v>
      </c>
      <c r="J3" s="452"/>
      <c r="K3" s="452"/>
    </row>
    <row r="4" spans="2:11">
      <c r="B4" s="461" t="s">
        <v>202</v>
      </c>
      <c r="C4" s="462" t="s">
        <v>203</v>
      </c>
      <c r="D4" s="462" t="s">
        <v>204</v>
      </c>
      <c r="E4" s="461" t="s">
        <v>205</v>
      </c>
      <c r="F4" s="461"/>
      <c r="G4" s="461"/>
      <c r="H4" s="462" t="s">
        <v>206</v>
      </c>
    </row>
    <row r="5" spans="2:11" ht="25.5">
      <c r="B5" s="462"/>
      <c r="C5" s="494"/>
      <c r="D5" s="494"/>
      <c r="E5" s="23" t="s">
        <v>207</v>
      </c>
      <c r="F5" s="23" t="s">
        <v>377</v>
      </c>
      <c r="G5" s="23" t="s">
        <v>208</v>
      </c>
      <c r="H5" s="494"/>
    </row>
    <row r="6" spans="2:11">
      <c r="B6" s="82" t="s">
        <v>988</v>
      </c>
      <c r="C6" s="40">
        <v>0</v>
      </c>
      <c r="D6" s="40">
        <v>977</v>
      </c>
      <c r="E6" s="40">
        <v>0</v>
      </c>
      <c r="F6" s="40">
        <v>0</v>
      </c>
      <c r="G6" s="40">
        <v>0</v>
      </c>
      <c r="H6" s="40">
        <v>977</v>
      </c>
    </row>
    <row r="7" spans="2:11">
      <c r="B7" s="90" t="s">
        <v>989</v>
      </c>
      <c r="C7" s="40">
        <v>0</v>
      </c>
      <c r="D7" s="40">
        <v>96</v>
      </c>
      <c r="E7" s="40">
        <v>0</v>
      </c>
      <c r="F7" s="40">
        <v>0</v>
      </c>
      <c r="G7" s="40">
        <v>0</v>
      </c>
      <c r="H7" s="40">
        <v>96</v>
      </c>
    </row>
    <row r="8" spans="2:11">
      <c r="B8" s="48" t="s">
        <v>443</v>
      </c>
      <c r="C8" s="40">
        <v>96</v>
      </c>
      <c r="D8" s="40">
        <v>1716</v>
      </c>
      <c r="E8" s="40">
        <v>0</v>
      </c>
      <c r="F8" s="40">
        <v>0</v>
      </c>
      <c r="G8" s="40">
        <v>0</v>
      </c>
      <c r="H8" s="40">
        <v>1812</v>
      </c>
    </row>
    <row r="9" spans="2:11">
      <c r="B9" s="48" t="s">
        <v>444</v>
      </c>
      <c r="C9" s="40">
        <v>1812</v>
      </c>
      <c r="D9" s="40">
        <v>648</v>
      </c>
      <c r="E9" s="40">
        <v>4</v>
      </c>
      <c r="F9" s="40">
        <v>0</v>
      </c>
      <c r="G9" s="40">
        <v>0</v>
      </c>
      <c r="H9" s="40">
        <v>2456</v>
      </c>
    </row>
    <row r="10" spans="2:11">
      <c r="B10" s="43" t="s">
        <v>445</v>
      </c>
      <c r="C10" s="40">
        <v>2456</v>
      </c>
      <c r="D10" s="40">
        <v>554</v>
      </c>
      <c r="E10" s="40">
        <v>0</v>
      </c>
      <c r="F10" s="40">
        <v>1</v>
      </c>
      <c r="G10" s="40">
        <v>5</v>
      </c>
      <c r="H10" s="40">
        <v>3004</v>
      </c>
    </row>
    <row r="11" spans="2:11">
      <c r="B11" s="43" t="s">
        <v>446</v>
      </c>
      <c r="C11" s="40">
        <v>3004</v>
      </c>
      <c r="D11" s="40">
        <v>506</v>
      </c>
      <c r="E11" s="40">
        <v>0</v>
      </c>
      <c r="F11" s="40">
        <v>1</v>
      </c>
      <c r="G11" s="40">
        <v>5</v>
      </c>
      <c r="H11" s="40">
        <v>3504</v>
      </c>
    </row>
    <row r="12" spans="2:11">
      <c r="B12" s="43" t="s">
        <v>447</v>
      </c>
      <c r="C12" s="40">
        <v>3504</v>
      </c>
      <c r="D12" s="40">
        <v>549</v>
      </c>
      <c r="E12" s="40">
        <v>1</v>
      </c>
      <c r="F12" s="40">
        <v>0</v>
      </c>
      <c r="G12" s="40">
        <v>8</v>
      </c>
      <c r="H12" s="40">
        <v>4044</v>
      </c>
    </row>
    <row r="13" spans="2:11">
      <c r="B13" s="45" t="s">
        <v>448</v>
      </c>
      <c r="C13" s="40">
        <v>4044</v>
      </c>
      <c r="D13" s="40">
        <v>209</v>
      </c>
      <c r="E13" s="40">
        <v>2</v>
      </c>
      <c r="F13" s="40">
        <v>0</v>
      </c>
      <c r="G13" s="40">
        <v>5</v>
      </c>
      <c r="H13" s="40">
        <v>4246</v>
      </c>
    </row>
    <row r="14" spans="2:11">
      <c r="B14" s="45" t="s">
        <v>990</v>
      </c>
      <c r="C14" s="40">
        <v>4246</v>
      </c>
      <c r="D14" s="40">
        <v>116</v>
      </c>
      <c r="E14" s="40">
        <v>3</v>
      </c>
      <c r="F14" s="40">
        <v>0</v>
      </c>
      <c r="G14" s="40">
        <v>7</v>
      </c>
      <c r="H14" s="40">
        <v>4352</v>
      </c>
    </row>
    <row r="15" spans="2:11">
      <c r="B15" s="45" t="s">
        <v>518</v>
      </c>
      <c r="C15" s="40">
        <v>4352</v>
      </c>
      <c r="D15" s="40">
        <v>41</v>
      </c>
      <c r="E15" s="40">
        <v>0</v>
      </c>
      <c r="F15" s="40">
        <v>0</v>
      </c>
      <c r="G15" s="40">
        <v>2</v>
      </c>
      <c r="H15" s="40">
        <v>4391</v>
      </c>
    </row>
    <row r="16" spans="2:11">
      <c r="B16" s="216" t="s">
        <v>411</v>
      </c>
      <c r="C16" s="217" t="s">
        <v>14</v>
      </c>
      <c r="D16" s="217">
        <v>4435</v>
      </c>
      <c r="E16" s="217">
        <v>10</v>
      </c>
      <c r="F16" s="217">
        <v>2</v>
      </c>
      <c r="G16" s="217">
        <v>32</v>
      </c>
      <c r="H16" s="217">
        <v>4391</v>
      </c>
    </row>
    <row r="17" spans="2:8">
      <c r="B17" s="216" t="s">
        <v>412</v>
      </c>
      <c r="C17" s="217" t="s">
        <v>14</v>
      </c>
      <c r="D17" s="217">
        <v>80</v>
      </c>
      <c r="E17" s="217">
        <v>0</v>
      </c>
      <c r="F17" s="217">
        <v>0</v>
      </c>
      <c r="G17" s="217">
        <v>0</v>
      </c>
      <c r="H17" s="217">
        <v>80</v>
      </c>
    </row>
    <row r="18" spans="2:8">
      <c r="B18" s="216" t="s">
        <v>987</v>
      </c>
      <c r="C18" s="217" t="s">
        <v>14</v>
      </c>
      <c r="D18" s="217">
        <v>4515</v>
      </c>
      <c r="E18" s="217">
        <v>10</v>
      </c>
      <c r="F18" s="217">
        <v>2</v>
      </c>
      <c r="G18" s="217">
        <v>32</v>
      </c>
      <c r="H18" s="217">
        <v>4471</v>
      </c>
    </row>
    <row r="19" spans="2:8" ht="18.75" customHeight="1">
      <c r="B19" s="151" t="s">
        <v>400</v>
      </c>
      <c r="C19" s="24"/>
      <c r="D19" s="24"/>
      <c r="E19" s="24"/>
      <c r="F19" s="24"/>
      <c r="G19" s="24"/>
      <c r="H19" s="2"/>
    </row>
    <row r="20" spans="2:8">
      <c r="B20" s="24"/>
      <c r="C20" s="2"/>
      <c r="D20" s="2"/>
      <c r="E20" s="2"/>
      <c r="F20" s="2"/>
      <c r="G20" s="2"/>
      <c r="H20"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cols>
    <col min="1" max="1" width="1.85546875" customWidth="1"/>
    <col min="2" max="2" width="33.42578125" style="19" customWidth="1"/>
    <col min="3" max="5" width="13.7109375" customWidth="1"/>
    <col min="6" max="6" width="4.42578125" customWidth="1"/>
    <col min="7" max="8" width="6.140625" customWidth="1"/>
  </cols>
  <sheetData>
    <row r="1" spans="2:8" ht="11.25" customHeight="1"/>
    <row r="2" spans="2:8" ht="15" customHeight="1">
      <c r="B2" s="455" t="s">
        <v>1058</v>
      </c>
      <c r="C2" s="455"/>
      <c r="D2" s="455"/>
      <c r="E2" s="455"/>
      <c r="G2" s="452" t="s">
        <v>328</v>
      </c>
      <c r="H2" s="452"/>
    </row>
    <row r="3" spans="2:8" ht="15.75">
      <c r="B3" s="34"/>
      <c r="C3" s="1"/>
      <c r="D3" s="1"/>
      <c r="E3" s="1"/>
      <c r="G3" s="452"/>
      <c r="H3" s="452"/>
    </row>
    <row r="4" spans="2:8">
      <c r="B4" s="35" t="s">
        <v>209</v>
      </c>
      <c r="C4" s="526" t="s">
        <v>210</v>
      </c>
      <c r="D4" s="526"/>
      <c r="E4" s="526"/>
    </row>
    <row r="5" spans="2:8">
      <c r="B5" s="46"/>
      <c r="C5" s="35" t="s">
        <v>211</v>
      </c>
      <c r="D5" s="23" t="s">
        <v>212</v>
      </c>
      <c r="E5" s="23" t="s">
        <v>20</v>
      </c>
    </row>
    <row r="6" spans="2:8">
      <c r="B6" s="47" t="s">
        <v>213</v>
      </c>
      <c r="C6" s="40">
        <v>2184</v>
      </c>
      <c r="D6" s="40">
        <v>219</v>
      </c>
      <c r="E6" s="40">
        <v>2403</v>
      </c>
    </row>
    <row r="7" spans="2:8">
      <c r="B7" s="47" t="s">
        <v>214</v>
      </c>
      <c r="C7" s="40">
        <v>598</v>
      </c>
      <c r="D7" s="40">
        <v>135</v>
      </c>
      <c r="E7" s="40">
        <v>733</v>
      </c>
    </row>
    <row r="8" spans="2:8">
      <c r="B8" s="47" t="s">
        <v>215</v>
      </c>
      <c r="C8" s="40">
        <v>185</v>
      </c>
      <c r="D8" s="40">
        <v>19</v>
      </c>
      <c r="E8" s="40">
        <v>204</v>
      </c>
    </row>
    <row r="9" spans="2:8">
      <c r="B9" s="47" t="s">
        <v>216</v>
      </c>
      <c r="C9" s="40">
        <v>236</v>
      </c>
      <c r="D9" s="40">
        <v>35</v>
      </c>
      <c r="E9" s="40">
        <v>271</v>
      </c>
    </row>
    <row r="10" spans="2:8">
      <c r="B10" s="47" t="s">
        <v>217</v>
      </c>
      <c r="C10" s="40">
        <v>705</v>
      </c>
      <c r="D10" s="40">
        <v>36</v>
      </c>
      <c r="E10" s="40">
        <v>741</v>
      </c>
    </row>
    <row r="11" spans="2:8">
      <c r="B11" s="2" t="s">
        <v>1086</v>
      </c>
      <c r="C11" s="40">
        <v>33</v>
      </c>
      <c r="D11" s="40">
        <v>6</v>
      </c>
      <c r="E11" s="113">
        <v>39</v>
      </c>
    </row>
    <row r="12" spans="2:8">
      <c r="B12" s="218" t="s">
        <v>20</v>
      </c>
      <c r="C12" s="219">
        <v>3941</v>
      </c>
      <c r="D12" s="219">
        <v>450</v>
      </c>
      <c r="E12" s="219">
        <v>4391</v>
      </c>
    </row>
    <row r="13" spans="2:8">
      <c r="B13" s="308"/>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L2" sqref="L2:M3"/>
    </sheetView>
  </sheetViews>
  <sheetFormatPr defaultRowHeight="15"/>
  <cols>
    <col min="1" max="1" width="1.85546875" customWidth="1"/>
    <col min="2" max="2" width="16.85546875" customWidth="1"/>
    <col min="3" max="10" width="12.85546875" customWidth="1"/>
    <col min="11" max="11" width="3.5703125" customWidth="1"/>
    <col min="12" max="13" width="6.7109375" customWidth="1"/>
  </cols>
  <sheetData>
    <row r="2" spans="2:13" ht="15" customHeight="1">
      <c r="B2" s="443" t="s">
        <v>1057</v>
      </c>
      <c r="C2" s="443"/>
      <c r="D2" s="443"/>
      <c r="E2" s="443"/>
      <c r="F2" s="443"/>
      <c r="G2" s="443"/>
      <c r="H2" s="443"/>
      <c r="I2" s="443"/>
      <c r="J2" s="443"/>
      <c r="L2" s="452" t="s">
        <v>328</v>
      </c>
      <c r="M2" s="452"/>
    </row>
    <row r="3" spans="2:13">
      <c r="B3" s="528" t="s">
        <v>1</v>
      </c>
      <c r="C3" s="528"/>
      <c r="D3" s="528"/>
      <c r="E3" s="528"/>
      <c r="F3" s="528"/>
      <c r="G3" s="528"/>
      <c r="H3" s="528"/>
      <c r="I3" s="528"/>
      <c r="J3" s="528"/>
      <c r="L3" s="452"/>
      <c r="M3" s="452"/>
    </row>
    <row r="4" spans="2:13">
      <c r="B4" s="495" t="s">
        <v>218</v>
      </c>
      <c r="C4" s="462" t="s">
        <v>192</v>
      </c>
      <c r="D4" s="462"/>
      <c r="E4" s="462"/>
      <c r="F4" s="462"/>
      <c r="G4" s="462" t="s">
        <v>219</v>
      </c>
      <c r="H4" s="462"/>
      <c r="I4" s="462"/>
      <c r="J4" s="462"/>
    </row>
    <row r="5" spans="2:13" ht="18" customHeight="1">
      <c r="B5" s="496"/>
      <c r="C5" s="23" t="s">
        <v>422</v>
      </c>
      <c r="D5" s="23" t="s">
        <v>193</v>
      </c>
      <c r="E5" s="23" t="s">
        <v>991</v>
      </c>
      <c r="F5" s="23" t="s">
        <v>20</v>
      </c>
      <c r="G5" s="23" t="s">
        <v>422</v>
      </c>
      <c r="H5" s="23" t="s">
        <v>193</v>
      </c>
      <c r="I5" s="23" t="s">
        <v>991</v>
      </c>
      <c r="J5" s="23" t="s">
        <v>20</v>
      </c>
    </row>
    <row r="6" spans="2:13">
      <c r="B6" s="55" t="s">
        <v>348</v>
      </c>
      <c r="C6" s="40">
        <v>14</v>
      </c>
      <c r="D6" s="40">
        <v>4</v>
      </c>
      <c r="E6" s="40">
        <v>0</v>
      </c>
      <c r="F6" s="40">
        <v>18</v>
      </c>
      <c r="G6" s="40">
        <v>12</v>
      </c>
      <c r="H6" s="40">
        <v>2</v>
      </c>
      <c r="I6" s="40">
        <v>0</v>
      </c>
      <c r="J6" s="40">
        <v>14</v>
      </c>
    </row>
    <row r="7" spans="2:13">
      <c r="B7" s="55" t="s">
        <v>285</v>
      </c>
      <c r="C7" s="40">
        <v>192</v>
      </c>
      <c r="D7" s="40">
        <v>68</v>
      </c>
      <c r="E7" s="40">
        <v>14</v>
      </c>
      <c r="F7" s="40">
        <v>274</v>
      </c>
      <c r="G7" s="40">
        <v>117</v>
      </c>
      <c r="H7" s="40">
        <v>41</v>
      </c>
      <c r="I7" s="40">
        <v>5</v>
      </c>
      <c r="J7" s="40">
        <v>163</v>
      </c>
    </row>
    <row r="8" spans="2:13">
      <c r="B8" s="55" t="s">
        <v>220</v>
      </c>
      <c r="C8" s="40">
        <v>959</v>
      </c>
      <c r="D8" s="40">
        <v>350</v>
      </c>
      <c r="E8" s="40">
        <v>53</v>
      </c>
      <c r="F8" s="40">
        <v>1362</v>
      </c>
      <c r="G8" s="40">
        <v>483</v>
      </c>
      <c r="H8" s="40">
        <v>189</v>
      </c>
      <c r="I8" s="40">
        <v>25</v>
      </c>
      <c r="J8" s="40">
        <v>697</v>
      </c>
    </row>
    <row r="9" spans="2:13">
      <c r="B9" s="55" t="s">
        <v>221</v>
      </c>
      <c r="C9" s="40">
        <v>821</v>
      </c>
      <c r="D9" s="40">
        <v>355</v>
      </c>
      <c r="E9" s="40">
        <v>110</v>
      </c>
      <c r="F9" s="40">
        <v>1286</v>
      </c>
      <c r="G9" s="40">
        <v>409</v>
      </c>
      <c r="H9" s="40">
        <v>199</v>
      </c>
      <c r="I9" s="40">
        <v>57</v>
      </c>
      <c r="J9" s="40">
        <v>665</v>
      </c>
    </row>
    <row r="10" spans="2:13">
      <c r="B10" s="55" t="s">
        <v>222</v>
      </c>
      <c r="C10" s="40">
        <v>700</v>
      </c>
      <c r="D10" s="40">
        <v>353</v>
      </c>
      <c r="E10" s="40">
        <v>207</v>
      </c>
      <c r="F10" s="40">
        <v>1260</v>
      </c>
      <c r="G10" s="40">
        <v>341</v>
      </c>
      <c r="H10" s="40">
        <v>178</v>
      </c>
      <c r="I10" s="40">
        <v>121</v>
      </c>
      <c r="J10" s="40">
        <v>640</v>
      </c>
    </row>
    <row r="11" spans="2:13">
      <c r="B11" s="55" t="s">
        <v>223</v>
      </c>
      <c r="C11" s="40">
        <v>74</v>
      </c>
      <c r="D11" s="40">
        <v>68</v>
      </c>
      <c r="E11" s="40">
        <v>34</v>
      </c>
      <c r="F11" s="40">
        <v>176</v>
      </c>
      <c r="G11" s="40" t="s">
        <v>14</v>
      </c>
      <c r="H11" s="40" t="s">
        <v>14</v>
      </c>
      <c r="I11" s="40" t="s">
        <v>14</v>
      </c>
      <c r="J11" s="40" t="s">
        <v>14</v>
      </c>
    </row>
    <row r="12" spans="2:13">
      <c r="B12" s="55" t="s">
        <v>224</v>
      </c>
      <c r="C12" s="40">
        <v>4</v>
      </c>
      <c r="D12" s="40">
        <v>6</v>
      </c>
      <c r="E12" s="40">
        <v>3</v>
      </c>
      <c r="F12" s="40">
        <v>13</v>
      </c>
      <c r="G12" s="40" t="s">
        <v>14</v>
      </c>
      <c r="H12" s="40" t="s">
        <v>14</v>
      </c>
      <c r="I12" s="40" t="s">
        <v>14</v>
      </c>
      <c r="J12" s="40" t="s">
        <v>14</v>
      </c>
    </row>
    <row r="13" spans="2:13">
      <c r="B13" s="55" t="s">
        <v>225</v>
      </c>
      <c r="C13" s="40">
        <v>1</v>
      </c>
      <c r="D13" s="40">
        <v>1</v>
      </c>
      <c r="E13" s="40">
        <v>0</v>
      </c>
      <c r="F13" s="40">
        <v>2</v>
      </c>
      <c r="G13" s="40" t="s">
        <v>14</v>
      </c>
      <c r="H13" s="40" t="s">
        <v>14</v>
      </c>
      <c r="I13" s="40" t="s">
        <v>14</v>
      </c>
      <c r="J13" s="40" t="s">
        <v>14</v>
      </c>
    </row>
    <row r="14" spans="2:13">
      <c r="B14" s="191" t="s">
        <v>413</v>
      </c>
      <c r="C14" s="192">
        <v>2765</v>
      </c>
      <c r="D14" s="192">
        <v>1205</v>
      </c>
      <c r="E14" s="192">
        <v>421</v>
      </c>
      <c r="F14" s="192">
        <v>4391</v>
      </c>
      <c r="G14" s="192">
        <v>1362</v>
      </c>
      <c r="H14" s="192">
        <v>609</v>
      </c>
      <c r="I14" s="192">
        <v>208</v>
      </c>
      <c r="J14" s="192">
        <v>2179</v>
      </c>
    </row>
    <row r="15" spans="2:13" ht="22.5" customHeight="1">
      <c r="B15" s="459" t="s">
        <v>992</v>
      </c>
      <c r="C15" s="527"/>
      <c r="D15" s="527"/>
      <c r="E15" s="527"/>
      <c r="F15" s="527"/>
      <c r="G15" s="527"/>
    </row>
    <row r="16" spans="2:13">
      <c r="B16" s="527"/>
      <c r="C16" s="527"/>
      <c r="D16" s="527"/>
      <c r="E16" s="527"/>
      <c r="F16" s="527"/>
      <c r="G16" s="527"/>
    </row>
    <row r="17" spans="2:7">
      <c r="B17" s="527"/>
      <c r="C17" s="527"/>
      <c r="D17" s="527"/>
      <c r="E17" s="527"/>
      <c r="F17" s="527"/>
      <c r="G17" s="527"/>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FD3C5-D9E6-4CF6-A72B-37B5C1A9C397}">
  <dimension ref="B2:G44"/>
  <sheetViews>
    <sheetView showGridLines="0" workbookViewId="0">
      <selection activeCell="F2" sqref="F2:G3"/>
    </sheetView>
  </sheetViews>
  <sheetFormatPr defaultRowHeight="15"/>
  <cols>
    <col min="1" max="1" width="1.85546875" customWidth="1"/>
    <col min="2" max="2" width="16.85546875" customWidth="1"/>
    <col min="3" max="3" width="47.28515625" customWidth="1"/>
    <col min="4" max="4" width="12.85546875" customWidth="1"/>
    <col min="5" max="5" width="3.5703125" customWidth="1"/>
    <col min="6" max="7" width="6.7109375" customWidth="1"/>
  </cols>
  <sheetData>
    <row r="2" spans="2:7" ht="15" customHeight="1">
      <c r="B2" s="443" t="s">
        <v>1056</v>
      </c>
      <c r="C2" s="443"/>
      <c r="D2" s="443"/>
      <c r="F2" s="452" t="s">
        <v>328</v>
      </c>
      <c r="G2" s="452"/>
    </row>
    <row r="3" spans="2:7">
      <c r="B3" s="528"/>
      <c r="C3" s="528"/>
      <c r="D3" s="528"/>
      <c r="F3" s="452"/>
      <c r="G3" s="452"/>
    </row>
    <row r="4" spans="2:7">
      <c r="B4" s="337" t="s">
        <v>994</v>
      </c>
      <c r="C4" s="23" t="s">
        <v>995</v>
      </c>
      <c r="D4" s="23" t="s">
        <v>210</v>
      </c>
    </row>
    <row r="5" spans="2:7">
      <c r="B5" s="364" t="s">
        <v>194</v>
      </c>
      <c r="C5" s="365" t="s">
        <v>996</v>
      </c>
      <c r="D5" s="366">
        <v>76</v>
      </c>
    </row>
    <row r="6" spans="2:7">
      <c r="B6" s="367" t="s">
        <v>450</v>
      </c>
      <c r="C6" s="368" t="s">
        <v>997</v>
      </c>
      <c r="D6" s="369">
        <v>41</v>
      </c>
    </row>
    <row r="7" spans="2:7">
      <c r="B7" s="370"/>
      <c r="C7" s="82" t="s">
        <v>998</v>
      </c>
      <c r="D7" s="371"/>
    </row>
    <row r="8" spans="2:7">
      <c r="B8" s="372"/>
      <c r="C8" s="373" t="s">
        <v>999</v>
      </c>
      <c r="D8" s="374"/>
    </row>
    <row r="9" spans="2:7">
      <c r="B9" s="370" t="s">
        <v>1000</v>
      </c>
      <c r="C9" s="82" t="s">
        <v>1001</v>
      </c>
      <c r="D9" s="371">
        <v>25</v>
      </c>
    </row>
    <row r="10" spans="2:7">
      <c r="B10" s="370"/>
      <c r="C10" s="82" t="s">
        <v>1002</v>
      </c>
      <c r="D10" s="371"/>
    </row>
    <row r="11" spans="2:7">
      <c r="B11" s="375" t="s">
        <v>1003</v>
      </c>
      <c r="C11" s="376" t="s">
        <v>1004</v>
      </c>
      <c r="D11" s="366">
        <v>5</v>
      </c>
    </row>
    <row r="12" spans="2:7">
      <c r="B12" s="370" t="s">
        <v>1005</v>
      </c>
      <c r="C12" s="82" t="s">
        <v>1006</v>
      </c>
      <c r="D12" s="371">
        <v>14</v>
      </c>
    </row>
    <row r="13" spans="2:7">
      <c r="B13" s="367" t="s">
        <v>1007</v>
      </c>
      <c r="C13" s="368" t="s">
        <v>1008</v>
      </c>
      <c r="D13" s="369">
        <v>48</v>
      </c>
    </row>
    <row r="14" spans="2:7">
      <c r="B14" s="370"/>
      <c r="C14" s="82" t="s">
        <v>1009</v>
      </c>
      <c r="D14" s="371"/>
    </row>
    <row r="15" spans="2:7">
      <c r="B15" s="370"/>
      <c r="C15" s="82" t="s">
        <v>1010</v>
      </c>
      <c r="D15" s="371"/>
    </row>
    <row r="16" spans="2:7">
      <c r="B16" s="370"/>
      <c r="C16" s="82" t="s">
        <v>1011</v>
      </c>
      <c r="D16" s="371"/>
    </row>
    <row r="17" spans="2:4">
      <c r="B17" s="370"/>
      <c r="C17" s="82" t="s">
        <v>1012</v>
      </c>
      <c r="D17" s="371"/>
    </row>
    <row r="18" spans="2:4">
      <c r="B18" s="372"/>
      <c r="C18" s="373" t="s">
        <v>1013</v>
      </c>
      <c r="D18" s="374"/>
    </row>
    <row r="19" spans="2:4">
      <c r="B19" s="370" t="s">
        <v>1014</v>
      </c>
      <c r="C19" s="82" t="s">
        <v>1015</v>
      </c>
      <c r="D19" s="371">
        <v>9</v>
      </c>
    </row>
    <row r="20" spans="2:4">
      <c r="B20" s="370"/>
      <c r="C20" s="82" t="s">
        <v>1016</v>
      </c>
      <c r="D20" s="371"/>
    </row>
    <row r="21" spans="2:4">
      <c r="B21" s="367" t="s">
        <v>198</v>
      </c>
      <c r="C21" s="368" t="s">
        <v>1017</v>
      </c>
      <c r="D21" s="369">
        <v>29</v>
      </c>
    </row>
    <row r="22" spans="2:4">
      <c r="B22" s="372"/>
      <c r="C22" s="373" t="s">
        <v>1018</v>
      </c>
      <c r="D22" s="374"/>
    </row>
    <row r="23" spans="2:4">
      <c r="B23" s="367" t="s">
        <v>1019</v>
      </c>
      <c r="C23" s="368" t="s">
        <v>1020</v>
      </c>
      <c r="D23" s="369">
        <v>2</v>
      </c>
    </row>
    <row r="24" spans="2:4">
      <c r="B24" s="370"/>
      <c r="C24" s="82" t="s">
        <v>1021</v>
      </c>
      <c r="D24" s="371"/>
    </row>
    <row r="25" spans="2:4">
      <c r="B25" s="370"/>
      <c r="C25" s="82" t="s">
        <v>1022</v>
      </c>
      <c r="D25" s="371"/>
    </row>
    <row r="26" spans="2:4">
      <c r="B26" s="370"/>
      <c r="C26" s="82" t="s">
        <v>1023</v>
      </c>
      <c r="D26" s="371"/>
    </row>
    <row r="27" spans="2:4">
      <c r="B27" s="370"/>
      <c r="C27" s="82" t="s">
        <v>1024</v>
      </c>
      <c r="D27" s="371"/>
    </row>
    <row r="28" spans="2:4">
      <c r="B28" s="370"/>
      <c r="C28" s="82" t="s">
        <v>1025</v>
      </c>
      <c r="D28" s="371"/>
    </row>
    <row r="29" spans="2:4">
      <c r="B29" s="370"/>
      <c r="C29" s="82" t="s">
        <v>1026</v>
      </c>
      <c r="D29" s="371"/>
    </row>
    <row r="30" spans="2:4">
      <c r="B30" s="372"/>
      <c r="C30" s="373" t="s">
        <v>1027</v>
      </c>
      <c r="D30" s="374"/>
    </row>
    <row r="31" spans="2:4">
      <c r="B31" s="370" t="s">
        <v>1028</v>
      </c>
      <c r="C31" s="82" t="s">
        <v>1029</v>
      </c>
      <c r="D31" s="371">
        <v>24</v>
      </c>
    </row>
    <row r="32" spans="2:4">
      <c r="B32" s="375" t="s">
        <v>1030</v>
      </c>
      <c r="C32" s="376" t="s">
        <v>1031</v>
      </c>
      <c r="D32" s="366">
        <v>10</v>
      </c>
    </row>
    <row r="33" spans="2:4">
      <c r="B33" s="370" t="s">
        <v>1032</v>
      </c>
      <c r="C33" s="82" t="s">
        <v>1033</v>
      </c>
      <c r="D33" s="371">
        <v>16</v>
      </c>
    </row>
    <row r="34" spans="2:4">
      <c r="B34" s="367" t="s">
        <v>1034</v>
      </c>
      <c r="C34" s="368" t="s">
        <v>1035</v>
      </c>
      <c r="D34" s="369">
        <v>10</v>
      </c>
    </row>
    <row r="35" spans="2:4">
      <c r="B35" s="372"/>
      <c r="C35" s="373" t="s">
        <v>1036</v>
      </c>
      <c r="D35" s="374"/>
    </row>
    <row r="36" spans="2:4">
      <c r="B36" s="367" t="s">
        <v>451</v>
      </c>
      <c r="C36" s="368" t="s">
        <v>1037</v>
      </c>
      <c r="D36" s="369">
        <v>41</v>
      </c>
    </row>
    <row r="37" spans="2:4">
      <c r="B37" s="370"/>
      <c r="C37" s="82" t="s">
        <v>1038</v>
      </c>
      <c r="D37" s="371"/>
    </row>
    <row r="38" spans="2:4">
      <c r="B38" s="370"/>
      <c r="C38" s="82" t="s">
        <v>1039</v>
      </c>
      <c r="D38" s="371"/>
    </row>
    <row r="39" spans="2:4">
      <c r="B39" s="372"/>
      <c r="C39" s="373" t="s">
        <v>1040</v>
      </c>
      <c r="D39" s="374"/>
    </row>
    <row r="40" spans="2:4">
      <c r="B40" s="370" t="s">
        <v>196</v>
      </c>
      <c r="C40" s="82" t="s">
        <v>1041</v>
      </c>
      <c r="D40" s="371">
        <v>77</v>
      </c>
    </row>
    <row r="41" spans="2:4">
      <c r="B41" s="370"/>
      <c r="C41" s="82" t="s">
        <v>1042</v>
      </c>
      <c r="D41" s="371"/>
    </row>
    <row r="42" spans="2:4">
      <c r="B42" s="529" t="s">
        <v>1043</v>
      </c>
      <c r="C42" s="530"/>
      <c r="D42" s="192">
        <v>427</v>
      </c>
    </row>
    <row r="43" spans="2:4">
      <c r="B43" s="531" t="s">
        <v>1044</v>
      </c>
      <c r="C43" s="532"/>
      <c r="D43" s="192">
        <v>19</v>
      </c>
    </row>
    <row r="44" spans="2:4">
      <c r="B44" s="529" t="s">
        <v>1045</v>
      </c>
      <c r="C44" s="530"/>
      <c r="D44" s="192">
        <v>446</v>
      </c>
    </row>
  </sheetData>
  <mergeCells count="6">
    <mergeCell ref="B44:C44"/>
    <mergeCell ref="B2:D2"/>
    <mergeCell ref="F2:G3"/>
    <mergeCell ref="B3:D3"/>
    <mergeCell ref="B42:C42"/>
    <mergeCell ref="B43:C43"/>
  </mergeCells>
  <hyperlinks>
    <hyperlink ref="F2:G3" location="'Table of Contents'!A1" display="Go To Table Of Contents" xr:uid="{3D407820-FEF2-4B8C-95A2-9C80FF1601E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workbookViewId="0">
      <selection activeCell="Q2" sqref="Q2:R3"/>
    </sheetView>
  </sheetViews>
  <sheetFormatPr defaultRowHeight="15"/>
  <cols>
    <col min="1" max="1" width="1.85546875" customWidth="1"/>
    <col min="2" max="2" width="9.140625" customWidth="1"/>
    <col min="9" max="9" width="5.5703125" customWidth="1"/>
    <col min="10" max="10" width="1.85546875" customWidth="1"/>
    <col min="11" max="11" width="1.85546875" style="49" customWidth="1"/>
    <col min="12" max="12" width="1.85546875"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row r="2" spans="2:18" ht="15.75" customHeight="1">
      <c r="B2" s="401"/>
      <c r="C2" s="401"/>
      <c r="D2" s="401"/>
      <c r="E2" s="401"/>
      <c r="F2" s="401"/>
      <c r="G2" s="401"/>
      <c r="H2" s="401"/>
      <c r="I2" s="401"/>
      <c r="M2" s="443" t="s">
        <v>1055</v>
      </c>
      <c r="N2" s="443"/>
      <c r="O2" s="443"/>
      <c r="Q2" s="452" t="s">
        <v>328</v>
      </c>
      <c r="R2" s="452"/>
    </row>
    <row r="3" spans="2:18">
      <c r="M3" s="36"/>
      <c r="Q3" s="452"/>
      <c r="R3" s="452"/>
    </row>
    <row r="4" spans="2:18" ht="19.899999999999999" customHeight="1">
      <c r="M4" s="461" t="s">
        <v>89</v>
      </c>
      <c r="N4" s="533" t="s">
        <v>16</v>
      </c>
      <c r="O4" s="534"/>
    </row>
    <row r="5" spans="2:18" ht="34.9" customHeight="1">
      <c r="M5" s="462"/>
      <c r="N5" s="26" t="s">
        <v>226</v>
      </c>
      <c r="O5" s="26" t="s">
        <v>227</v>
      </c>
      <c r="P5" s="162"/>
      <c r="Q5" s="162"/>
    </row>
    <row r="6" spans="2:18">
      <c r="M6" s="12" t="s">
        <v>82</v>
      </c>
      <c r="N6" s="88">
        <v>154</v>
      </c>
      <c r="O6" s="88">
        <v>425</v>
      </c>
      <c r="P6" s="302"/>
      <c r="Q6" s="268"/>
    </row>
    <row r="7" spans="2:18">
      <c r="M7" s="12" t="s">
        <v>81</v>
      </c>
      <c r="N7" s="88">
        <v>813</v>
      </c>
      <c r="O7" s="88">
        <v>2498</v>
      </c>
      <c r="P7" s="302"/>
      <c r="Q7" s="268"/>
    </row>
    <row r="8" spans="2:18">
      <c r="M8" s="12" t="s">
        <v>80</v>
      </c>
      <c r="N8" s="88">
        <v>643</v>
      </c>
      <c r="O8" s="88">
        <v>2986</v>
      </c>
      <c r="P8" s="302"/>
      <c r="Q8" s="268"/>
    </row>
    <row r="9" spans="2:18">
      <c r="M9" s="220" t="s">
        <v>20</v>
      </c>
      <c r="N9" s="379">
        <v>1610</v>
      </c>
      <c r="O9" s="379">
        <v>5909</v>
      </c>
      <c r="P9" s="302"/>
      <c r="Q9" s="162"/>
    </row>
    <row r="10" spans="2:18">
      <c r="P10" s="162"/>
      <c r="Q10" s="162"/>
    </row>
    <row r="11" spans="2:18">
      <c r="P11" s="162"/>
      <c r="Q11" s="162"/>
    </row>
    <row r="12" spans="2:18">
      <c r="P12" s="162"/>
      <c r="Q12" s="162"/>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5"/>
  <sheetViews>
    <sheetView showGridLines="0" workbookViewId="0">
      <selection activeCell="G2" sqref="G2:H3"/>
    </sheetView>
  </sheetViews>
  <sheetFormatPr defaultRowHeight="15"/>
  <cols>
    <col min="1" max="1" width="1.85546875" customWidth="1"/>
    <col min="2" max="2" width="23.42578125" style="19" customWidth="1"/>
    <col min="3" max="3" width="14" customWidth="1"/>
    <col min="4" max="4" width="15.28515625" customWidth="1"/>
    <col min="5" max="5" width="13.28515625" customWidth="1"/>
    <col min="6" max="6" width="4.28515625" customWidth="1"/>
    <col min="7" max="8" width="6" customWidth="1"/>
  </cols>
  <sheetData>
    <row r="1" spans="2:8" ht="11.25" customHeight="1"/>
    <row r="2" spans="2:8" ht="15" customHeight="1">
      <c r="B2" s="443" t="s">
        <v>1054</v>
      </c>
      <c r="C2" s="443"/>
      <c r="D2" s="443"/>
      <c r="E2" s="443"/>
      <c r="G2" s="452" t="s">
        <v>328</v>
      </c>
      <c r="H2" s="452"/>
    </row>
    <row r="3" spans="2:8">
      <c r="B3" s="24"/>
      <c r="C3" s="2"/>
      <c r="D3" s="2"/>
      <c r="E3" s="2"/>
      <c r="G3" s="452"/>
      <c r="H3" s="452"/>
    </row>
    <row r="4" spans="2:8">
      <c r="B4" s="461" t="s">
        <v>228</v>
      </c>
      <c r="C4" s="461" t="s">
        <v>229</v>
      </c>
      <c r="D4" s="461"/>
      <c r="E4" s="461"/>
    </row>
    <row r="5" spans="2:8" ht="25.5">
      <c r="B5" s="462"/>
      <c r="C5" s="23" t="s">
        <v>230</v>
      </c>
      <c r="D5" s="23" t="s">
        <v>231</v>
      </c>
      <c r="E5" s="23" t="s">
        <v>232</v>
      </c>
    </row>
    <row r="6" spans="2:8">
      <c r="B6" s="41" t="s">
        <v>989</v>
      </c>
      <c r="C6" s="40">
        <v>3</v>
      </c>
      <c r="D6" s="40">
        <v>0</v>
      </c>
      <c r="E6" s="40">
        <v>3</v>
      </c>
    </row>
    <row r="7" spans="2:8">
      <c r="B7" s="41" t="s">
        <v>443</v>
      </c>
      <c r="C7" s="40">
        <v>73</v>
      </c>
      <c r="D7" s="40">
        <v>1</v>
      </c>
      <c r="E7" s="40">
        <v>75</v>
      </c>
    </row>
    <row r="8" spans="2:8">
      <c r="B8" s="41" t="s">
        <v>444</v>
      </c>
      <c r="C8" s="40">
        <v>13</v>
      </c>
      <c r="D8" s="40">
        <v>40</v>
      </c>
      <c r="E8" s="40">
        <v>48</v>
      </c>
    </row>
    <row r="9" spans="2:8">
      <c r="B9" s="41" t="s">
        <v>445</v>
      </c>
      <c r="C9" s="83">
        <v>23</v>
      </c>
      <c r="D9" s="83">
        <v>2</v>
      </c>
      <c r="E9" s="83">
        <v>69</v>
      </c>
    </row>
    <row r="10" spans="2:8">
      <c r="B10" s="41" t="s">
        <v>446</v>
      </c>
      <c r="C10" s="83">
        <v>14</v>
      </c>
      <c r="D10" s="83">
        <v>0</v>
      </c>
      <c r="E10" s="83">
        <v>83</v>
      </c>
    </row>
    <row r="11" spans="2:8">
      <c r="B11" s="41" t="s">
        <v>447</v>
      </c>
      <c r="C11" s="40">
        <v>10</v>
      </c>
      <c r="D11" s="40">
        <v>2</v>
      </c>
      <c r="E11" s="40">
        <v>91</v>
      </c>
    </row>
    <row r="12" spans="2:8">
      <c r="B12" s="45" t="s">
        <v>448</v>
      </c>
      <c r="C12" s="40">
        <v>17</v>
      </c>
      <c r="D12" s="40">
        <v>1</v>
      </c>
      <c r="E12" s="40">
        <v>107</v>
      </c>
    </row>
    <row r="13" spans="2:8">
      <c r="B13" s="45" t="s">
        <v>990</v>
      </c>
      <c r="C13" s="40">
        <v>15</v>
      </c>
      <c r="D13" s="40">
        <v>0</v>
      </c>
      <c r="E13" s="40">
        <v>122</v>
      </c>
    </row>
    <row r="14" spans="2:8">
      <c r="B14" s="45" t="s">
        <v>518</v>
      </c>
      <c r="C14" s="40">
        <v>1</v>
      </c>
      <c r="D14" s="40">
        <v>0</v>
      </c>
      <c r="E14" s="40">
        <v>123</v>
      </c>
    </row>
    <row r="15" spans="2:8">
      <c r="B15" s="191" t="s">
        <v>20</v>
      </c>
      <c r="C15" s="192">
        <v>169</v>
      </c>
      <c r="D15" s="192">
        <v>46</v>
      </c>
      <c r="E15" s="192">
        <v>123</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3"/>
  <sheetViews>
    <sheetView showGridLines="0" workbookViewId="0">
      <selection activeCell="J2" sqref="J2:K3"/>
    </sheetView>
  </sheetViews>
  <sheetFormatPr defaultRowHeight="15"/>
  <cols>
    <col min="1" max="1" width="1.85546875" customWidth="1"/>
    <col min="2" max="2" width="17" style="19"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row r="2" spans="2:11" ht="15" customHeight="1">
      <c r="B2" s="443" t="s">
        <v>1053</v>
      </c>
      <c r="C2" s="443"/>
      <c r="D2" s="443"/>
      <c r="E2" s="443"/>
      <c r="F2" s="443"/>
      <c r="G2" s="443"/>
      <c r="H2" s="443"/>
      <c r="J2" s="452" t="s">
        <v>328</v>
      </c>
      <c r="K2" s="452"/>
    </row>
    <row r="3" spans="2:11">
      <c r="B3" s="24"/>
      <c r="C3" s="2"/>
      <c r="D3" s="2"/>
      <c r="E3" s="2"/>
      <c r="J3" s="452"/>
      <c r="K3" s="452"/>
    </row>
    <row r="4" spans="2:11" ht="15.6" customHeight="1">
      <c r="B4" s="461" t="s">
        <v>131</v>
      </c>
      <c r="C4" s="481" t="s">
        <v>233</v>
      </c>
      <c r="D4" s="498"/>
      <c r="E4" s="498"/>
      <c r="F4" s="498"/>
      <c r="G4" s="498"/>
      <c r="H4" s="498"/>
    </row>
    <row r="5" spans="2:11" ht="63.75">
      <c r="B5" s="462"/>
      <c r="C5" s="23" t="s">
        <v>234</v>
      </c>
      <c r="D5" s="23" t="s">
        <v>235</v>
      </c>
      <c r="E5" s="23" t="s">
        <v>236</v>
      </c>
      <c r="F5" s="23" t="s">
        <v>237</v>
      </c>
      <c r="G5" s="23" t="s">
        <v>238</v>
      </c>
      <c r="H5" s="23" t="s">
        <v>239</v>
      </c>
    </row>
    <row r="6" spans="2:11">
      <c r="B6" s="44" t="s">
        <v>444</v>
      </c>
      <c r="C6" s="301">
        <v>16</v>
      </c>
      <c r="D6" s="301" t="s">
        <v>375</v>
      </c>
      <c r="E6" s="301">
        <v>7</v>
      </c>
      <c r="F6" s="301">
        <v>100</v>
      </c>
      <c r="G6" s="301">
        <v>4</v>
      </c>
      <c r="H6" s="301">
        <v>11</v>
      </c>
    </row>
    <row r="7" spans="2:11">
      <c r="B7" s="44" t="s">
        <v>445</v>
      </c>
      <c r="C7" s="301">
        <v>11</v>
      </c>
      <c r="D7" s="301">
        <v>30</v>
      </c>
      <c r="E7" s="301">
        <v>9</v>
      </c>
      <c r="F7" s="301">
        <v>157</v>
      </c>
      <c r="G7" s="301">
        <v>9</v>
      </c>
      <c r="H7" s="301">
        <v>127</v>
      </c>
    </row>
    <row r="8" spans="2:11">
      <c r="B8" s="31" t="s">
        <v>446</v>
      </c>
      <c r="C8" s="301">
        <v>14</v>
      </c>
      <c r="D8" s="301">
        <v>193</v>
      </c>
      <c r="E8" s="301">
        <v>66</v>
      </c>
      <c r="F8" s="301">
        <v>102</v>
      </c>
      <c r="G8" s="301">
        <v>42</v>
      </c>
      <c r="H8" s="301">
        <v>102</v>
      </c>
    </row>
    <row r="9" spans="2:11">
      <c r="B9" s="31" t="s">
        <v>447</v>
      </c>
      <c r="C9" s="301">
        <v>13</v>
      </c>
      <c r="D9" s="301">
        <v>133</v>
      </c>
      <c r="E9" s="301">
        <v>56</v>
      </c>
      <c r="F9" s="301">
        <v>81</v>
      </c>
      <c r="G9" s="301">
        <v>23</v>
      </c>
      <c r="H9" s="301">
        <v>12</v>
      </c>
    </row>
    <row r="10" spans="2:11">
      <c r="B10" s="45" t="s">
        <v>448</v>
      </c>
      <c r="C10" s="301">
        <v>15</v>
      </c>
      <c r="D10" s="301">
        <v>231</v>
      </c>
      <c r="E10" s="301">
        <v>104</v>
      </c>
      <c r="F10" s="301">
        <v>192</v>
      </c>
      <c r="G10" s="301">
        <v>85</v>
      </c>
      <c r="H10" s="301">
        <v>125</v>
      </c>
    </row>
    <row r="11" spans="2:11">
      <c r="B11" s="45" t="s">
        <v>990</v>
      </c>
      <c r="C11" s="301">
        <v>3</v>
      </c>
      <c r="D11" s="301">
        <v>198</v>
      </c>
      <c r="E11" s="301">
        <v>61</v>
      </c>
      <c r="F11" s="301">
        <v>135</v>
      </c>
      <c r="G11" s="301">
        <v>49</v>
      </c>
      <c r="H11" s="301">
        <v>179</v>
      </c>
    </row>
    <row r="12" spans="2:11">
      <c r="B12" s="45" t="s">
        <v>518</v>
      </c>
      <c r="C12" s="301">
        <v>1</v>
      </c>
      <c r="D12" s="301">
        <v>60</v>
      </c>
      <c r="E12" s="301">
        <v>17</v>
      </c>
      <c r="F12" s="301">
        <v>45</v>
      </c>
      <c r="G12" s="301">
        <v>1</v>
      </c>
      <c r="H12" s="301">
        <v>49</v>
      </c>
    </row>
    <row r="13" spans="2:11">
      <c r="B13" s="191" t="s">
        <v>20</v>
      </c>
      <c r="C13" s="192">
        <v>73</v>
      </c>
      <c r="D13" s="192">
        <v>845</v>
      </c>
      <c r="E13" s="192">
        <v>320</v>
      </c>
      <c r="F13" s="192">
        <v>812</v>
      </c>
      <c r="G13" s="192">
        <v>213</v>
      </c>
      <c r="H13" s="192">
        <v>605</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topLeftCell="F1" workbookViewId="0">
      <selection activeCell="AA2" sqref="AA2:AB3"/>
    </sheetView>
  </sheetViews>
  <sheetFormatPr defaultRowHeight="15"/>
  <cols>
    <col min="1" max="1" width="1.85546875" customWidth="1"/>
    <col min="5" max="5" width="15.28515625" customWidth="1"/>
    <col min="7" max="7" width="16.42578125" customWidth="1"/>
    <col min="8" max="8" width="3.28515625" customWidth="1"/>
    <col min="16" max="16" width="1.85546875" style="49" customWidth="1"/>
    <col min="17" max="17" width="1.85546875" customWidth="1"/>
    <col min="18" max="18" width="46.5703125" style="19" customWidth="1"/>
    <col min="19" max="19" width="14.42578125" style="19" customWidth="1"/>
    <col min="20" max="20" width="13.5703125" style="19" customWidth="1"/>
    <col min="21" max="21" width="13.7109375" style="19" customWidth="1"/>
    <col min="22" max="22" width="14.5703125" style="19" customWidth="1"/>
    <col min="23" max="23" width="17.7109375" style="19" customWidth="1"/>
    <col min="24" max="24" width="11.28515625" style="19" customWidth="1"/>
    <col min="25" max="25" width="13.28515625" style="19" customWidth="1"/>
    <col min="26" max="26" width="3.5703125" customWidth="1"/>
    <col min="27" max="27" width="6" customWidth="1"/>
    <col min="28" max="28" width="8" customWidth="1"/>
  </cols>
  <sheetData>
    <row r="1" spans="2:28" ht="12" customHeight="1"/>
    <row r="2" spans="2:28" ht="15.75">
      <c r="B2" s="408"/>
      <c r="C2" s="408"/>
      <c r="D2" s="408"/>
      <c r="E2" s="408"/>
      <c r="F2" s="408"/>
      <c r="G2" s="408"/>
      <c r="H2" s="51"/>
      <c r="I2" s="408"/>
      <c r="J2" s="408"/>
      <c r="K2" s="408"/>
      <c r="L2" s="408"/>
      <c r="M2" s="408"/>
      <c r="N2" s="408"/>
      <c r="O2" s="408"/>
      <c r="R2" s="410" t="s">
        <v>520</v>
      </c>
      <c r="S2" s="410"/>
      <c r="T2" s="410"/>
      <c r="U2" s="410"/>
      <c r="V2" s="410"/>
      <c r="W2" s="410"/>
      <c r="X2" s="410"/>
      <c r="Y2" s="410"/>
      <c r="AA2" s="404" t="s">
        <v>328</v>
      </c>
      <c r="AB2" s="404"/>
    </row>
    <row r="3" spans="2:28" ht="28.5" customHeight="1">
      <c r="R3" s="406" t="s">
        <v>15</v>
      </c>
      <c r="S3" s="412" t="s">
        <v>16</v>
      </c>
      <c r="T3" s="413"/>
      <c r="U3" s="413"/>
      <c r="V3" s="413"/>
      <c r="W3" s="413"/>
      <c r="X3" s="413"/>
      <c r="Y3" s="414"/>
      <c r="AA3" s="404"/>
      <c r="AB3" s="404"/>
    </row>
    <row r="4" spans="2:28">
      <c r="R4" s="411"/>
      <c r="S4" s="411" t="s">
        <v>4</v>
      </c>
      <c r="T4" s="415" t="s">
        <v>17</v>
      </c>
      <c r="U4" s="415"/>
      <c r="V4" s="415"/>
      <c r="W4" s="415"/>
      <c r="X4" s="415"/>
      <c r="Y4" s="416" t="s">
        <v>18</v>
      </c>
    </row>
    <row r="5" spans="2:28" ht="40.5">
      <c r="R5" s="407"/>
      <c r="S5" s="407"/>
      <c r="T5" s="6" t="s">
        <v>6</v>
      </c>
      <c r="U5" s="6" t="s">
        <v>19</v>
      </c>
      <c r="V5" s="6" t="s">
        <v>8</v>
      </c>
      <c r="W5" s="6" t="s">
        <v>9</v>
      </c>
      <c r="X5" s="8" t="s">
        <v>20</v>
      </c>
      <c r="Y5" s="417"/>
    </row>
    <row r="6" spans="2:28" ht="18" customHeight="1">
      <c r="R6" s="203" t="s">
        <v>21</v>
      </c>
      <c r="S6" s="120">
        <v>2937</v>
      </c>
      <c r="T6" s="120">
        <v>412</v>
      </c>
      <c r="U6" s="120">
        <v>424</v>
      </c>
      <c r="V6" s="120">
        <v>482</v>
      </c>
      <c r="W6" s="120">
        <v>1043</v>
      </c>
      <c r="X6" s="144">
        <v>2361</v>
      </c>
      <c r="Y6" s="210">
        <v>576</v>
      </c>
    </row>
    <row r="7" spans="2:28" ht="18.75" customHeight="1">
      <c r="R7" s="96" t="s">
        <v>22</v>
      </c>
      <c r="S7" s="7">
        <v>377</v>
      </c>
      <c r="T7" s="110">
        <v>45</v>
      </c>
      <c r="U7" s="110">
        <v>57</v>
      </c>
      <c r="V7" s="110">
        <v>59</v>
      </c>
      <c r="W7" s="110">
        <v>141</v>
      </c>
      <c r="X7" s="110">
        <v>302</v>
      </c>
      <c r="Y7" s="111">
        <v>75</v>
      </c>
      <c r="AA7" s="158"/>
    </row>
    <row r="8" spans="2:28" ht="17.25" customHeight="1">
      <c r="R8" s="97" t="s">
        <v>23</v>
      </c>
      <c r="S8" s="7">
        <v>319</v>
      </c>
      <c r="T8" s="110">
        <v>55</v>
      </c>
      <c r="U8" s="110">
        <v>62</v>
      </c>
      <c r="V8" s="110">
        <v>49</v>
      </c>
      <c r="W8" s="110">
        <v>94</v>
      </c>
      <c r="X8" s="110">
        <v>260</v>
      </c>
      <c r="Y8" s="111">
        <v>59</v>
      </c>
      <c r="AA8" s="158"/>
    </row>
    <row r="9" spans="2:28" ht="20.25" customHeight="1">
      <c r="R9" s="96" t="s">
        <v>24</v>
      </c>
      <c r="S9" s="7">
        <v>207</v>
      </c>
      <c r="T9" s="110">
        <v>26</v>
      </c>
      <c r="U9" s="110">
        <v>23</v>
      </c>
      <c r="V9" s="110">
        <v>22</v>
      </c>
      <c r="W9" s="110">
        <v>94</v>
      </c>
      <c r="X9" s="110">
        <v>165</v>
      </c>
      <c r="Y9" s="111">
        <v>42</v>
      </c>
      <c r="AA9" s="158"/>
    </row>
    <row r="10" spans="2:28" ht="16.5" customHeight="1">
      <c r="R10" s="97" t="s">
        <v>25</v>
      </c>
      <c r="S10" s="7">
        <v>156</v>
      </c>
      <c r="T10" s="110">
        <v>24</v>
      </c>
      <c r="U10" s="110">
        <v>28</v>
      </c>
      <c r="V10" s="110">
        <v>22</v>
      </c>
      <c r="W10" s="110">
        <v>49</v>
      </c>
      <c r="X10" s="110">
        <v>123</v>
      </c>
      <c r="Y10" s="111">
        <v>33</v>
      </c>
      <c r="AA10" s="158"/>
    </row>
    <row r="11" spans="2:28" ht="15" customHeight="1">
      <c r="R11" s="96" t="s">
        <v>26</v>
      </c>
      <c r="S11" s="7">
        <v>321</v>
      </c>
      <c r="T11" s="110">
        <v>59</v>
      </c>
      <c r="U11" s="110">
        <v>55</v>
      </c>
      <c r="V11" s="110">
        <v>36</v>
      </c>
      <c r="W11" s="110">
        <v>105</v>
      </c>
      <c r="X11" s="110">
        <v>255</v>
      </c>
      <c r="Y11" s="111">
        <v>66</v>
      </c>
      <c r="AA11" s="158"/>
    </row>
    <row r="12" spans="2:28" ht="15" customHeight="1">
      <c r="R12" s="97" t="s">
        <v>27</v>
      </c>
      <c r="S12" s="7">
        <v>495</v>
      </c>
      <c r="T12" s="110">
        <v>61</v>
      </c>
      <c r="U12" s="110">
        <v>74</v>
      </c>
      <c r="V12" s="110">
        <v>65</v>
      </c>
      <c r="W12" s="110">
        <v>206</v>
      </c>
      <c r="X12" s="110">
        <v>406</v>
      </c>
      <c r="Y12" s="111">
        <v>89</v>
      </c>
      <c r="AA12" s="158"/>
    </row>
    <row r="13" spans="2:28" ht="18.75" customHeight="1">
      <c r="R13" s="96" t="s">
        <v>28</v>
      </c>
      <c r="S13" s="7">
        <v>348</v>
      </c>
      <c r="T13" s="110">
        <v>45</v>
      </c>
      <c r="U13" s="110">
        <v>48</v>
      </c>
      <c r="V13" s="110">
        <v>61</v>
      </c>
      <c r="W13" s="110">
        <v>118</v>
      </c>
      <c r="X13" s="110">
        <v>272</v>
      </c>
      <c r="Y13" s="111">
        <v>76</v>
      </c>
      <c r="AA13" s="158"/>
    </row>
    <row r="14" spans="2:28" ht="15.75" customHeight="1">
      <c r="R14" s="97" t="s">
        <v>29</v>
      </c>
      <c r="S14" s="7">
        <v>488</v>
      </c>
      <c r="T14" s="110">
        <v>60</v>
      </c>
      <c r="U14" s="110">
        <v>44</v>
      </c>
      <c r="V14" s="110">
        <v>127</v>
      </c>
      <c r="W14" s="110">
        <v>173</v>
      </c>
      <c r="X14" s="110">
        <v>404</v>
      </c>
      <c r="Y14" s="111">
        <v>84</v>
      </c>
      <c r="AA14" s="158"/>
    </row>
    <row r="15" spans="2:28">
      <c r="R15" s="206" t="s">
        <v>30</v>
      </c>
      <c r="S15" s="78">
        <v>226</v>
      </c>
      <c r="T15" s="204">
        <v>37</v>
      </c>
      <c r="U15" s="204">
        <v>33</v>
      </c>
      <c r="V15" s="204">
        <v>41</v>
      </c>
      <c r="W15" s="204">
        <v>63</v>
      </c>
      <c r="X15" s="204">
        <v>174</v>
      </c>
      <c r="Y15" s="205">
        <v>52</v>
      </c>
      <c r="AA15" s="158"/>
    </row>
    <row r="16" spans="2:28">
      <c r="R16" s="207" t="s">
        <v>31</v>
      </c>
      <c r="S16" s="211">
        <v>1692</v>
      </c>
      <c r="T16" s="211">
        <v>314</v>
      </c>
      <c r="U16" s="211">
        <v>266</v>
      </c>
      <c r="V16" s="211">
        <v>152</v>
      </c>
      <c r="W16" s="211">
        <v>464</v>
      </c>
      <c r="X16" s="156">
        <v>1196</v>
      </c>
      <c r="Y16" s="212">
        <v>496</v>
      </c>
      <c r="AA16" s="158">
        <f>SUM(T16+U16)</f>
        <v>580</v>
      </c>
    </row>
    <row r="17" spans="2:27" ht="14.25" customHeight="1">
      <c r="R17" s="96" t="s">
        <v>32</v>
      </c>
      <c r="S17" s="10">
        <v>488</v>
      </c>
      <c r="T17" s="110">
        <v>98</v>
      </c>
      <c r="U17" s="110">
        <v>72</v>
      </c>
      <c r="V17" s="110">
        <v>46</v>
      </c>
      <c r="W17" s="110">
        <v>73</v>
      </c>
      <c r="X17" s="88">
        <v>289</v>
      </c>
      <c r="Y17" s="56">
        <v>199</v>
      </c>
      <c r="AA17" s="158"/>
    </row>
    <row r="18" spans="2:27" ht="14.25" customHeight="1">
      <c r="R18" s="97" t="s">
        <v>33</v>
      </c>
      <c r="S18" s="10">
        <v>219</v>
      </c>
      <c r="T18" s="110">
        <v>29</v>
      </c>
      <c r="U18" s="110">
        <v>38</v>
      </c>
      <c r="V18" s="110">
        <v>17</v>
      </c>
      <c r="W18" s="110">
        <v>85</v>
      </c>
      <c r="X18" s="88">
        <v>169</v>
      </c>
      <c r="Y18" s="56">
        <v>50</v>
      </c>
      <c r="AA18" s="158"/>
    </row>
    <row r="19" spans="2:27" ht="16.5" customHeight="1">
      <c r="B19" s="408"/>
      <c r="C19" s="408"/>
      <c r="D19" s="408"/>
      <c r="E19" s="408"/>
      <c r="F19" s="408"/>
      <c r="G19" s="408"/>
      <c r="H19" s="52"/>
      <c r="I19" s="408"/>
      <c r="J19" s="408"/>
      <c r="K19" s="408"/>
      <c r="L19" s="408"/>
      <c r="M19" s="408"/>
      <c r="N19" s="408"/>
      <c r="O19" s="408"/>
      <c r="R19" s="96" t="s">
        <v>34</v>
      </c>
      <c r="S19" s="10">
        <v>11</v>
      </c>
      <c r="T19" s="110">
        <v>2</v>
      </c>
      <c r="U19" s="110">
        <v>3</v>
      </c>
      <c r="V19" s="110">
        <v>1</v>
      </c>
      <c r="W19" s="110">
        <v>2</v>
      </c>
      <c r="X19" s="88">
        <v>8</v>
      </c>
      <c r="Y19" s="56">
        <v>3</v>
      </c>
      <c r="AA19" s="158"/>
    </row>
    <row r="20" spans="2:27" ht="16.5" customHeight="1">
      <c r="R20" s="208" t="s">
        <v>35</v>
      </c>
      <c r="S20" s="209">
        <v>974</v>
      </c>
      <c r="T20" s="204">
        <v>185</v>
      </c>
      <c r="U20" s="204">
        <v>153</v>
      </c>
      <c r="V20" s="204">
        <v>88</v>
      </c>
      <c r="W20" s="204">
        <v>304</v>
      </c>
      <c r="X20" s="144">
        <v>730</v>
      </c>
      <c r="Y20" s="210">
        <v>244</v>
      </c>
      <c r="AA20" s="158"/>
    </row>
    <row r="21" spans="2:27" ht="15.75" customHeight="1">
      <c r="R21" s="94" t="s">
        <v>36</v>
      </c>
      <c r="S21" s="86">
        <v>912</v>
      </c>
      <c r="T21" s="12">
        <v>175</v>
      </c>
      <c r="U21" s="12">
        <v>145</v>
      </c>
      <c r="V21" s="12">
        <v>109</v>
      </c>
      <c r="W21" s="12">
        <v>188</v>
      </c>
      <c r="X21" s="88">
        <v>617</v>
      </c>
      <c r="Y21" s="56">
        <v>295</v>
      </c>
      <c r="AA21" s="158">
        <f>SUM(T21+U21)</f>
        <v>320</v>
      </c>
    </row>
    <row r="22" spans="2:27" ht="15.75" customHeight="1">
      <c r="R22" s="95" t="s">
        <v>37</v>
      </c>
      <c r="S22" s="86">
        <v>783</v>
      </c>
      <c r="T22" s="12">
        <v>104</v>
      </c>
      <c r="U22" s="12">
        <v>76</v>
      </c>
      <c r="V22" s="12">
        <v>69</v>
      </c>
      <c r="W22" s="12">
        <v>338</v>
      </c>
      <c r="X22" s="88">
        <v>587</v>
      </c>
      <c r="Y22" s="56">
        <v>196</v>
      </c>
      <c r="AA22" s="158">
        <f t="shared" ref="AA22:AA27" si="0">SUM(T22+U22)</f>
        <v>180</v>
      </c>
    </row>
    <row r="23" spans="2:27" ht="15.75" customHeight="1">
      <c r="R23" s="94" t="s">
        <v>38</v>
      </c>
      <c r="S23" s="86">
        <v>161</v>
      </c>
      <c r="T23" s="12">
        <v>30</v>
      </c>
      <c r="U23" s="12">
        <v>27</v>
      </c>
      <c r="V23" s="12">
        <v>27</v>
      </c>
      <c r="W23" s="12">
        <v>41</v>
      </c>
      <c r="X23" s="88">
        <v>125</v>
      </c>
      <c r="Y23" s="56">
        <v>36</v>
      </c>
      <c r="AA23" s="158">
        <f t="shared" si="0"/>
        <v>57</v>
      </c>
    </row>
    <row r="24" spans="2:27" ht="15" customHeight="1">
      <c r="R24" s="95" t="s">
        <v>39</v>
      </c>
      <c r="S24" s="86">
        <v>214</v>
      </c>
      <c r="T24" s="12">
        <v>27</v>
      </c>
      <c r="U24" s="12">
        <v>20</v>
      </c>
      <c r="V24" s="12">
        <v>42</v>
      </c>
      <c r="W24" s="12">
        <v>83</v>
      </c>
      <c r="X24" s="88">
        <v>172</v>
      </c>
      <c r="Y24" s="56">
        <v>42</v>
      </c>
      <c r="AA24" s="158">
        <f t="shared" si="0"/>
        <v>47</v>
      </c>
    </row>
    <row r="25" spans="2:27" ht="14.25" customHeight="1">
      <c r="R25" s="94" t="s">
        <v>40</v>
      </c>
      <c r="S25" s="86">
        <v>216</v>
      </c>
      <c r="T25" s="12">
        <v>25</v>
      </c>
      <c r="U25" s="12">
        <v>24</v>
      </c>
      <c r="V25" s="12">
        <v>21</v>
      </c>
      <c r="W25" s="12">
        <v>90</v>
      </c>
      <c r="X25" s="88">
        <v>160</v>
      </c>
      <c r="Y25" s="56">
        <v>56</v>
      </c>
      <c r="AA25" s="158">
        <f t="shared" si="0"/>
        <v>49</v>
      </c>
    </row>
    <row r="26" spans="2:27">
      <c r="R26" s="95" t="s">
        <v>30</v>
      </c>
      <c r="S26" s="86">
        <v>898</v>
      </c>
      <c r="T26" s="86">
        <v>105</v>
      </c>
      <c r="U26" s="86">
        <v>114</v>
      </c>
      <c r="V26" s="86">
        <v>103</v>
      </c>
      <c r="W26" s="86">
        <v>300</v>
      </c>
      <c r="X26" s="88">
        <v>622</v>
      </c>
      <c r="Y26" s="56">
        <v>276</v>
      </c>
      <c r="AA26" s="158">
        <f t="shared" si="0"/>
        <v>219</v>
      </c>
    </row>
    <row r="27" spans="2:27">
      <c r="R27" s="237" t="s">
        <v>20</v>
      </c>
      <c r="S27" s="101">
        <v>7813</v>
      </c>
      <c r="T27" s="101">
        <v>1192</v>
      </c>
      <c r="U27" s="101">
        <v>1096</v>
      </c>
      <c r="V27" s="101">
        <v>1005</v>
      </c>
      <c r="W27" s="101">
        <v>2547</v>
      </c>
      <c r="X27" s="101">
        <v>5840</v>
      </c>
      <c r="Y27" s="101">
        <v>1973</v>
      </c>
      <c r="AA27" s="158">
        <f t="shared" si="0"/>
        <v>2288</v>
      </c>
    </row>
    <row r="28" spans="2:27">
      <c r="R28" s="409" t="s">
        <v>41</v>
      </c>
      <c r="S28" s="409"/>
      <c r="T28" s="409"/>
      <c r="U28" s="409"/>
      <c r="V28" s="409"/>
      <c r="W28" s="409"/>
      <c r="X28" s="409"/>
      <c r="Y28" s="409"/>
      <c r="AA28" s="158"/>
    </row>
    <row r="29" spans="2:27">
      <c r="AA29" s="158"/>
    </row>
    <row r="30" spans="2:27">
      <c r="R30" s="161"/>
      <c r="S30" s="161"/>
      <c r="T30" s="161"/>
      <c r="U30" s="161"/>
      <c r="V30" s="161"/>
      <c r="W30" s="161"/>
    </row>
    <row r="31" spans="2:27" ht="18" customHeight="1">
      <c r="R31" s="165" t="s">
        <v>15</v>
      </c>
      <c r="S31" s="166" t="s">
        <v>4</v>
      </c>
      <c r="T31" s="166" t="s">
        <v>291</v>
      </c>
      <c r="U31" s="166" t="s">
        <v>8</v>
      </c>
      <c r="V31" s="166" t="s">
        <v>9</v>
      </c>
      <c r="W31" s="161"/>
    </row>
    <row r="32" spans="2:27">
      <c r="R32" s="167" t="s">
        <v>21</v>
      </c>
      <c r="S32" s="168">
        <f>S6</f>
        <v>2937</v>
      </c>
      <c r="T32" s="159">
        <v>475</v>
      </c>
      <c r="U32" s="168">
        <f>V6</f>
        <v>482</v>
      </c>
      <c r="V32" s="168">
        <f>W6</f>
        <v>1043</v>
      </c>
      <c r="W32" s="161"/>
    </row>
    <row r="33" spans="18:23">
      <c r="R33" s="167" t="s">
        <v>292</v>
      </c>
      <c r="S33" s="168">
        <f>S16</f>
        <v>1692</v>
      </c>
      <c r="T33" s="159">
        <v>320</v>
      </c>
      <c r="U33" s="168">
        <v>59</v>
      </c>
      <c r="V33" s="168">
        <f>W16</f>
        <v>464</v>
      </c>
      <c r="W33" s="161"/>
    </row>
    <row r="34" spans="18:23">
      <c r="R34" s="167" t="s">
        <v>36</v>
      </c>
      <c r="S34" s="168">
        <f t="shared" ref="S34:S39" si="1">S21</f>
        <v>912</v>
      </c>
      <c r="T34" s="159">
        <v>166</v>
      </c>
      <c r="U34" s="168">
        <f t="shared" ref="U34:V39" si="2">V21</f>
        <v>109</v>
      </c>
      <c r="V34" s="168">
        <f t="shared" si="2"/>
        <v>188</v>
      </c>
      <c r="W34" s="161"/>
    </row>
    <row r="35" spans="18:23">
      <c r="R35" s="167" t="s">
        <v>293</v>
      </c>
      <c r="S35" s="168">
        <f t="shared" si="1"/>
        <v>783</v>
      </c>
      <c r="T35" s="159">
        <v>105</v>
      </c>
      <c r="U35" s="168">
        <v>27</v>
      </c>
      <c r="V35" s="168">
        <f t="shared" si="2"/>
        <v>338</v>
      </c>
      <c r="W35" s="161"/>
    </row>
    <row r="36" spans="18:23">
      <c r="R36" s="167" t="s">
        <v>294</v>
      </c>
      <c r="S36" s="168">
        <f t="shared" si="1"/>
        <v>161</v>
      </c>
      <c r="T36" s="159">
        <v>37</v>
      </c>
      <c r="U36" s="168">
        <f t="shared" si="2"/>
        <v>27</v>
      </c>
      <c r="V36" s="168">
        <f t="shared" si="2"/>
        <v>41</v>
      </c>
      <c r="W36" s="161"/>
    </row>
    <row r="37" spans="18:23">
      <c r="R37" s="167" t="s">
        <v>295</v>
      </c>
      <c r="S37" s="168">
        <f t="shared" si="1"/>
        <v>214</v>
      </c>
      <c r="T37" s="159">
        <v>22</v>
      </c>
      <c r="U37" s="168">
        <v>23</v>
      </c>
      <c r="V37" s="168">
        <f t="shared" si="2"/>
        <v>83</v>
      </c>
      <c r="W37" s="161"/>
    </row>
    <row r="38" spans="18:23">
      <c r="R38" s="167" t="s">
        <v>296</v>
      </c>
      <c r="S38" s="168">
        <f t="shared" si="1"/>
        <v>216</v>
      </c>
      <c r="T38" s="159">
        <v>33</v>
      </c>
      <c r="U38" s="168">
        <f t="shared" si="2"/>
        <v>21</v>
      </c>
      <c r="V38" s="168">
        <f t="shared" si="2"/>
        <v>90</v>
      </c>
      <c r="W38" s="161"/>
    </row>
    <row r="39" spans="18:23">
      <c r="R39" s="167" t="s">
        <v>30</v>
      </c>
      <c r="S39" s="168">
        <f t="shared" si="1"/>
        <v>898</v>
      </c>
      <c r="T39" s="159">
        <v>118</v>
      </c>
      <c r="U39" s="168">
        <f t="shared" si="2"/>
        <v>103</v>
      </c>
      <c r="V39" s="168">
        <f t="shared" si="2"/>
        <v>300</v>
      </c>
      <c r="W39" s="161"/>
    </row>
    <row r="40" spans="18:23">
      <c r="R40" s="167" t="s">
        <v>20</v>
      </c>
      <c r="S40" s="169">
        <f>SUM(S32:S39)</f>
        <v>7813</v>
      </c>
      <c r="T40" s="159">
        <f>SUM(T32:T39)</f>
        <v>1276</v>
      </c>
      <c r="U40" s="169">
        <f>SUM(U32:U39)</f>
        <v>851</v>
      </c>
      <c r="V40" s="169">
        <f>SUM(V32:V39)</f>
        <v>2547</v>
      </c>
      <c r="W40" s="161"/>
    </row>
    <row r="41" spans="18:23">
      <c r="R41" s="161"/>
      <c r="S41" s="161"/>
      <c r="T41" s="161"/>
      <c r="U41" s="161"/>
      <c r="V41" s="161"/>
      <c r="W41" s="161"/>
    </row>
    <row r="42" spans="18:23">
      <c r="R42" s="161"/>
      <c r="S42" s="161"/>
      <c r="T42" s="161"/>
      <c r="U42" s="161"/>
      <c r="V42" s="161"/>
      <c r="W42" s="161"/>
    </row>
    <row r="43" spans="18:23">
      <c r="R43" s="161"/>
      <c r="S43" s="161"/>
      <c r="T43" s="161"/>
      <c r="U43" s="161"/>
      <c r="V43" s="161"/>
      <c r="W43" s="161"/>
    </row>
    <row r="44" spans="18:23" ht="40.5">
      <c r="R44" s="165" t="s">
        <v>15</v>
      </c>
      <c r="S44" s="166" t="s">
        <v>4</v>
      </c>
      <c r="T44" s="166" t="s">
        <v>6</v>
      </c>
      <c r="U44" s="166" t="s">
        <v>8</v>
      </c>
      <c r="V44" s="166" t="s">
        <v>9</v>
      </c>
      <c r="W44" s="161"/>
    </row>
    <row r="45" spans="18:23">
      <c r="R45" s="161"/>
      <c r="S45" s="170"/>
      <c r="T45" s="170"/>
      <c r="U45" s="170"/>
      <c r="V45" s="170"/>
      <c r="W45" s="161"/>
    </row>
    <row r="46" spans="18:23">
      <c r="R46" s="167" t="s">
        <v>21</v>
      </c>
      <c r="S46" s="171">
        <f>1994/4946</f>
        <v>0.40315406389001213</v>
      </c>
      <c r="T46" s="171">
        <f>475/1276</f>
        <v>0.37225705329153608</v>
      </c>
      <c r="U46" s="171">
        <f>U32/U40</f>
        <v>0.56639247943595772</v>
      </c>
      <c r="V46" s="171">
        <f>V32/V40</f>
        <v>0.40950137416568511</v>
      </c>
      <c r="W46" s="161"/>
    </row>
    <row r="47" spans="18:23">
      <c r="R47" s="167" t="s">
        <v>292</v>
      </c>
      <c r="S47" s="171">
        <f>989/4946</f>
        <v>0.19995956328346137</v>
      </c>
      <c r="T47" s="171">
        <f>320/1276</f>
        <v>0.2507836990595611</v>
      </c>
      <c r="U47" s="171">
        <f>U33/U40</f>
        <v>6.9330199764982378E-2</v>
      </c>
      <c r="V47" s="171">
        <f>V33/V40</f>
        <v>0.18217510797016098</v>
      </c>
      <c r="W47" s="161"/>
    </row>
    <row r="48" spans="18:23">
      <c r="R48" s="167" t="s">
        <v>36</v>
      </c>
      <c r="S48" s="171">
        <f>538/4946</f>
        <v>0.1087747674888799</v>
      </c>
      <c r="T48" s="171">
        <f>166/1276</f>
        <v>0.13009404388714735</v>
      </c>
      <c r="U48" s="171">
        <f>U34/U40</f>
        <v>0.12808460634547592</v>
      </c>
      <c r="V48" s="171">
        <f>V34/V40</f>
        <v>7.3812328229289362E-2</v>
      </c>
      <c r="W48" s="161"/>
    </row>
    <row r="49" spans="18:23">
      <c r="R49" s="167" t="s">
        <v>293</v>
      </c>
      <c r="S49" s="171">
        <f>494/4946</f>
        <v>9.9878689850384145E-2</v>
      </c>
      <c r="T49" s="171">
        <f>105/1276</f>
        <v>8.2288401253918494E-2</v>
      </c>
      <c r="U49" s="171">
        <f>U35/U40</f>
        <v>3.1727379553466509E-2</v>
      </c>
      <c r="V49" s="171">
        <f>V35/V40</f>
        <v>0.13270514330585001</v>
      </c>
      <c r="W49" s="161"/>
    </row>
    <row r="50" spans="18:23">
      <c r="R50" s="167" t="s">
        <v>294</v>
      </c>
      <c r="S50" s="171">
        <f>107/4946</f>
        <v>2.163364334816013E-2</v>
      </c>
      <c r="T50" s="171">
        <f>37/1276</f>
        <v>2.8996865203761754E-2</v>
      </c>
      <c r="U50" s="171">
        <f>U36/U40</f>
        <v>3.1727379553466509E-2</v>
      </c>
      <c r="V50" s="171">
        <f>V36/V40</f>
        <v>1.6097369454259915E-2</v>
      </c>
      <c r="W50" s="161"/>
    </row>
    <row r="51" spans="18:23">
      <c r="R51" s="167" t="s">
        <v>295</v>
      </c>
      <c r="S51" s="171">
        <f>148/4946</f>
        <v>2.9923170238576626E-2</v>
      </c>
      <c r="T51" s="171">
        <f>22/1276</f>
        <v>1.7241379310344827E-2</v>
      </c>
      <c r="U51" s="171">
        <f>U37/U40</f>
        <v>2.7027027027027029E-2</v>
      </c>
      <c r="V51" s="171">
        <f>V37/V40</f>
        <v>3.2587357675696899E-2</v>
      </c>
      <c r="W51" s="161"/>
    </row>
    <row r="52" spans="18:23">
      <c r="R52" s="167" t="s">
        <v>296</v>
      </c>
      <c r="S52" s="171">
        <f>144/4946</f>
        <v>2.9114435907804288E-2</v>
      </c>
      <c r="T52" s="171">
        <f>33/1276</f>
        <v>2.5862068965517241E-2</v>
      </c>
      <c r="U52" s="171">
        <f>U38/U40</f>
        <v>2.4676850763807285E-2</v>
      </c>
      <c r="V52" s="171">
        <f>V38/V40</f>
        <v>3.5335689045936397E-2</v>
      </c>
      <c r="W52" s="161"/>
    </row>
    <row r="53" spans="18:23">
      <c r="R53" s="167" t="s">
        <v>30</v>
      </c>
      <c r="S53" s="171">
        <f>532/4946</f>
        <v>0.10756166599272139</v>
      </c>
      <c r="T53" s="171">
        <f>118/1276</f>
        <v>9.2476489028213163E-2</v>
      </c>
      <c r="U53" s="171">
        <f>U39/U40</f>
        <v>0.12103407755581669</v>
      </c>
      <c r="V53" s="171">
        <f>V39/V40</f>
        <v>0.11778563015312132</v>
      </c>
      <c r="W53" s="161"/>
    </row>
    <row r="54" spans="18:23">
      <c r="R54" s="167"/>
      <c r="S54" s="161"/>
      <c r="T54" s="161"/>
      <c r="U54" s="161"/>
      <c r="V54" s="161"/>
      <c r="W54" s="161"/>
    </row>
    <row r="55" spans="18:23">
      <c r="R55" s="161"/>
      <c r="S55" s="161"/>
      <c r="T55" s="161"/>
      <c r="U55" s="161"/>
      <c r="V55" s="161"/>
      <c r="W55" s="161"/>
    </row>
    <row r="56" spans="18:23">
      <c r="R56" s="161"/>
      <c r="S56" s="161"/>
      <c r="T56" s="161"/>
      <c r="U56" s="161"/>
      <c r="V56" s="161"/>
      <c r="W56" s="161"/>
    </row>
  </sheetData>
  <mergeCells count="12">
    <mergeCell ref="AA2:AB3"/>
    <mergeCell ref="B2:G2"/>
    <mergeCell ref="I2:O2"/>
    <mergeCell ref="I19:O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4"/>
  <sheetViews>
    <sheetView showGridLines="0" workbookViewId="0">
      <selection activeCell="H2" sqref="H2:I3"/>
    </sheetView>
  </sheetViews>
  <sheetFormatPr defaultColWidth="8.7109375" defaultRowHeight="14.45" customHeight="1"/>
  <cols>
    <col min="1" max="1" width="1.85546875" style="1" customWidth="1"/>
    <col min="2" max="2" width="33.42578125" style="39"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c r="B2" s="536" t="s">
        <v>1052</v>
      </c>
      <c r="C2" s="536"/>
      <c r="D2" s="536"/>
      <c r="E2" s="536"/>
      <c r="F2" s="536"/>
      <c r="H2" s="452" t="s">
        <v>328</v>
      </c>
      <c r="I2" s="452"/>
    </row>
    <row r="3" spans="2:9" ht="14.45" customHeight="1">
      <c r="B3" s="528"/>
      <c r="C3" s="528"/>
      <c r="D3" s="528"/>
      <c r="E3" s="528"/>
      <c r="F3" s="528"/>
      <c r="H3" s="452"/>
      <c r="I3" s="452"/>
    </row>
    <row r="4" spans="2:9" ht="14.45" customHeight="1">
      <c r="B4" s="537" t="s">
        <v>131</v>
      </c>
      <c r="C4" s="539" t="s">
        <v>241</v>
      </c>
      <c r="D4" s="540"/>
      <c r="E4" s="540"/>
      <c r="F4" s="541"/>
    </row>
    <row r="5" spans="2:9" ht="14.45" customHeight="1">
      <c r="B5" s="538"/>
      <c r="C5" s="23" t="s">
        <v>422</v>
      </c>
      <c r="D5" s="37" t="s">
        <v>193</v>
      </c>
      <c r="E5" s="37" t="s">
        <v>991</v>
      </c>
      <c r="F5" s="37" t="s">
        <v>20</v>
      </c>
    </row>
    <row r="6" spans="2:9" ht="14.45" customHeight="1">
      <c r="B6" s="54" t="s">
        <v>445</v>
      </c>
      <c r="C6" s="256">
        <v>1160</v>
      </c>
      <c r="D6" s="256">
        <v>695</v>
      </c>
      <c r="E6" s="257">
        <v>320</v>
      </c>
      <c r="F6" s="40">
        <v>2175</v>
      </c>
    </row>
    <row r="7" spans="2:9" ht="14.45" customHeight="1">
      <c r="B7" s="54" t="s">
        <v>446</v>
      </c>
      <c r="C7" s="256">
        <v>18465</v>
      </c>
      <c r="D7" s="256">
        <v>8746</v>
      </c>
      <c r="E7" s="257">
        <v>4647</v>
      </c>
      <c r="F7" s="40">
        <v>31858</v>
      </c>
    </row>
    <row r="8" spans="2:9" ht="14.45" customHeight="1">
      <c r="B8" s="54" t="s">
        <v>447</v>
      </c>
      <c r="C8" s="256">
        <v>14123</v>
      </c>
      <c r="D8" s="256">
        <v>7890</v>
      </c>
      <c r="E8" s="257">
        <v>3872</v>
      </c>
      <c r="F8" s="40">
        <v>25885</v>
      </c>
    </row>
    <row r="9" spans="2:9" ht="14.45" customHeight="1">
      <c r="B9" s="45" t="s">
        <v>448</v>
      </c>
      <c r="C9" s="256">
        <v>22185</v>
      </c>
      <c r="D9" s="256">
        <v>10732</v>
      </c>
      <c r="E9" s="257">
        <v>3433</v>
      </c>
      <c r="F9" s="40">
        <v>36350</v>
      </c>
    </row>
    <row r="10" spans="2:9" ht="14.45" customHeight="1">
      <c r="B10" s="45" t="s">
        <v>765</v>
      </c>
      <c r="C10" s="256">
        <v>5803</v>
      </c>
      <c r="D10" s="256">
        <v>9835</v>
      </c>
      <c r="E10" s="257">
        <v>3715</v>
      </c>
      <c r="F10" s="40">
        <v>19353</v>
      </c>
    </row>
    <row r="11" spans="2:9" ht="14.45" customHeight="1">
      <c r="B11" s="45" t="s">
        <v>518</v>
      </c>
      <c r="C11" s="256">
        <v>2314</v>
      </c>
      <c r="D11" s="256">
        <v>2203</v>
      </c>
      <c r="E11" s="257">
        <v>960</v>
      </c>
      <c r="F11" s="40">
        <v>5477</v>
      </c>
    </row>
    <row r="12" spans="2:9" ht="14.45" customHeight="1">
      <c r="B12" s="221" t="s">
        <v>20</v>
      </c>
      <c r="C12" s="262">
        <v>64050</v>
      </c>
      <c r="D12" s="262">
        <v>40101</v>
      </c>
      <c r="E12" s="262">
        <v>16947</v>
      </c>
      <c r="F12" s="262">
        <v>121098</v>
      </c>
    </row>
    <row r="13" spans="2:9" ht="14.45" customHeight="1">
      <c r="B13" s="535" t="s">
        <v>414</v>
      </c>
      <c r="C13" s="535"/>
      <c r="D13" s="535"/>
      <c r="E13" s="535"/>
      <c r="F13" s="535"/>
    </row>
    <row r="14" spans="2:9" ht="14.45" customHeight="1">
      <c r="B14" s="221" t="s">
        <v>415</v>
      </c>
      <c r="C14" s="262">
        <v>23.16</v>
      </c>
      <c r="D14" s="262">
        <v>33.28</v>
      </c>
      <c r="E14" s="262">
        <v>40.25</v>
      </c>
      <c r="F14" s="262">
        <v>27.58</v>
      </c>
    </row>
  </sheetData>
  <mergeCells count="6">
    <mergeCell ref="B13:F13"/>
    <mergeCell ref="H2:I3"/>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G33"/>
  <sheetViews>
    <sheetView showGridLines="0" workbookViewId="0">
      <selection activeCell="AC2" sqref="AC2:AD3"/>
    </sheetView>
  </sheetViews>
  <sheetFormatPr defaultRowHeight="15"/>
  <cols>
    <col min="1" max="1" width="9.140625" customWidth="1"/>
    <col min="10" max="10" width="1.85546875" customWidth="1"/>
    <col min="11" max="11" width="1.85546875" style="49" customWidth="1"/>
    <col min="12" max="12" width="1.85546875" customWidth="1"/>
    <col min="13" max="13" width="15.7109375" style="19" bestFit="1" customWidth="1"/>
    <col min="14" max="14" width="7.85546875" bestFit="1" customWidth="1"/>
    <col min="15" max="15" width="6.140625" bestFit="1" customWidth="1"/>
    <col min="16" max="16" width="10" bestFit="1" customWidth="1"/>
    <col min="17" max="17" width="7.85546875" bestFit="1" customWidth="1"/>
    <col min="18" max="18" width="10.28515625" style="19" customWidth="1"/>
    <col min="19" max="19" width="10.85546875" style="19" customWidth="1"/>
    <col min="20" max="20" width="10.5703125" style="19" customWidth="1"/>
    <col min="21" max="21" width="10.5703125" style="19" bestFit="1" customWidth="1"/>
    <col min="22" max="22" width="10" style="19" customWidth="1"/>
    <col min="23" max="23" width="8.7109375" style="19" customWidth="1"/>
    <col min="24" max="24" width="12" style="19" bestFit="1" customWidth="1"/>
    <col min="25" max="25" width="12.28515625" style="19" bestFit="1" customWidth="1"/>
    <col min="26" max="26" width="12" style="19" customWidth="1"/>
    <col min="27" max="27" width="12.42578125" style="19" customWidth="1"/>
    <col min="28" max="28" width="2.85546875" customWidth="1"/>
    <col min="29" max="29" width="6.42578125" customWidth="1"/>
    <col min="30" max="30" width="7.28515625" customWidth="1"/>
    <col min="32" max="32" width="18.5703125" customWidth="1"/>
  </cols>
  <sheetData>
    <row r="2" spans="1:33" ht="15.75" customHeight="1">
      <c r="A2" s="401"/>
      <c r="B2" s="401"/>
      <c r="C2" s="401"/>
      <c r="D2" s="401"/>
      <c r="E2" s="401"/>
      <c r="F2" s="401"/>
      <c r="G2" s="401"/>
      <c r="H2" s="401"/>
      <c r="I2" s="401"/>
      <c r="M2" s="428" t="s">
        <v>1051</v>
      </c>
      <c r="N2" s="428"/>
      <c r="O2" s="428"/>
      <c r="P2" s="428"/>
      <c r="Q2" s="428"/>
      <c r="R2" s="428"/>
      <c r="S2" s="428"/>
      <c r="T2" s="428"/>
      <c r="U2" s="428"/>
      <c r="V2" s="428"/>
      <c r="W2" s="428"/>
      <c r="X2" s="428"/>
      <c r="Y2" s="428"/>
      <c r="Z2" s="428"/>
      <c r="AA2" s="428"/>
      <c r="AC2" s="452" t="s">
        <v>328</v>
      </c>
      <c r="AD2" s="452"/>
    </row>
    <row r="3" spans="1:33" ht="15" customHeight="1">
      <c r="M3" s="549" t="s">
        <v>242</v>
      </c>
      <c r="N3" s="549"/>
      <c r="O3" s="549"/>
      <c r="P3" s="549"/>
      <c r="Q3" s="549"/>
      <c r="R3" s="549"/>
      <c r="S3" s="549"/>
      <c r="T3" s="549"/>
      <c r="U3" s="549"/>
      <c r="V3" s="549"/>
      <c r="W3" s="549"/>
      <c r="X3" s="549"/>
      <c r="Y3" s="549"/>
      <c r="Z3" s="549"/>
      <c r="AA3" s="549"/>
      <c r="AC3" s="452"/>
      <c r="AD3" s="452"/>
    </row>
    <row r="4" spans="1:33" ht="48" customHeight="1">
      <c r="M4" s="461" t="s">
        <v>243</v>
      </c>
      <c r="N4" s="461" t="s">
        <v>244</v>
      </c>
      <c r="O4" s="461"/>
      <c r="P4" s="461" t="s">
        <v>245</v>
      </c>
      <c r="Q4" s="461"/>
      <c r="R4" s="461" t="s">
        <v>246</v>
      </c>
      <c r="S4" s="461"/>
      <c r="T4" s="461" t="s">
        <v>247</v>
      </c>
      <c r="U4" s="461"/>
      <c r="V4" s="488" t="s">
        <v>248</v>
      </c>
      <c r="W4" s="497"/>
      <c r="X4" s="15" t="s">
        <v>249</v>
      </c>
      <c r="Y4" s="481" t="s">
        <v>250</v>
      </c>
      <c r="Z4" s="498"/>
      <c r="AA4" s="481" t="s">
        <v>251</v>
      </c>
    </row>
    <row r="5" spans="1:33" ht="27.75" customHeight="1">
      <c r="M5" s="462"/>
      <c r="N5" s="23" t="s">
        <v>252</v>
      </c>
      <c r="O5" s="23" t="s">
        <v>253</v>
      </c>
      <c r="P5" s="23" t="s">
        <v>252</v>
      </c>
      <c r="Q5" s="23" t="s">
        <v>253</v>
      </c>
      <c r="R5" s="23" t="s">
        <v>252</v>
      </c>
      <c r="S5" s="23" t="s">
        <v>253</v>
      </c>
      <c r="T5" s="23" t="s">
        <v>252</v>
      </c>
      <c r="U5" s="23" t="s">
        <v>253</v>
      </c>
      <c r="V5" s="23" t="s">
        <v>252</v>
      </c>
      <c r="W5" s="23" t="s">
        <v>253</v>
      </c>
      <c r="X5" s="23" t="s">
        <v>254</v>
      </c>
      <c r="Y5" s="23" t="s">
        <v>307</v>
      </c>
      <c r="Z5" s="23" t="s">
        <v>335</v>
      </c>
      <c r="AA5" s="481"/>
    </row>
    <row r="6" spans="1:33">
      <c r="M6" s="121" t="s">
        <v>12</v>
      </c>
      <c r="N6" s="259">
        <v>173</v>
      </c>
      <c r="O6" s="258" t="s">
        <v>14</v>
      </c>
      <c r="P6" s="258">
        <v>114</v>
      </c>
      <c r="Q6" s="258">
        <v>169</v>
      </c>
      <c r="R6" s="258">
        <v>1266445</v>
      </c>
      <c r="S6" s="258">
        <v>230</v>
      </c>
      <c r="T6" s="258">
        <v>1955230</v>
      </c>
      <c r="U6" s="258">
        <v>316</v>
      </c>
      <c r="V6" s="258">
        <v>4114988</v>
      </c>
      <c r="W6" s="258">
        <v>16224</v>
      </c>
      <c r="X6" s="258">
        <v>15148</v>
      </c>
      <c r="Y6" s="258">
        <v>13799</v>
      </c>
      <c r="Z6" s="326">
        <v>48428</v>
      </c>
      <c r="AA6" s="258">
        <v>54</v>
      </c>
    </row>
    <row r="7" spans="1:33">
      <c r="M7" s="202" t="s">
        <v>240</v>
      </c>
      <c r="N7" s="100">
        <v>267</v>
      </c>
      <c r="O7" s="100" t="s">
        <v>14</v>
      </c>
      <c r="P7" s="100">
        <v>381</v>
      </c>
      <c r="Q7" s="100">
        <v>543</v>
      </c>
      <c r="R7" s="100">
        <v>6551739</v>
      </c>
      <c r="S7" s="100">
        <v>6191</v>
      </c>
      <c r="T7" s="100">
        <v>9417317</v>
      </c>
      <c r="U7" s="100">
        <v>167719</v>
      </c>
      <c r="V7" s="100">
        <v>7873689</v>
      </c>
      <c r="W7" s="100">
        <v>31910</v>
      </c>
      <c r="X7" s="260">
        <v>73332</v>
      </c>
      <c r="Y7" s="260">
        <v>109726</v>
      </c>
      <c r="Z7" s="260">
        <v>118428</v>
      </c>
      <c r="AA7" s="260">
        <v>240075</v>
      </c>
    </row>
    <row r="8" spans="1:33">
      <c r="M8" s="265" t="s">
        <v>290</v>
      </c>
      <c r="N8" s="258">
        <v>289</v>
      </c>
      <c r="O8" s="258" t="s">
        <v>14</v>
      </c>
      <c r="P8" s="258">
        <v>621</v>
      </c>
      <c r="Q8" s="258">
        <v>675</v>
      </c>
      <c r="R8" s="258">
        <v>8988348</v>
      </c>
      <c r="S8" s="258">
        <v>9066</v>
      </c>
      <c r="T8" s="258">
        <v>14565545</v>
      </c>
      <c r="U8" s="258">
        <v>292206</v>
      </c>
      <c r="V8" s="258">
        <v>13195075</v>
      </c>
      <c r="W8" s="258">
        <v>36770</v>
      </c>
      <c r="X8" s="258">
        <v>139980</v>
      </c>
      <c r="Y8" s="258">
        <v>283839</v>
      </c>
      <c r="Z8" s="258">
        <v>499957</v>
      </c>
      <c r="AA8" s="260">
        <v>442584</v>
      </c>
    </row>
    <row r="9" spans="1:33">
      <c r="M9" s="265" t="s">
        <v>361</v>
      </c>
      <c r="N9" s="258">
        <v>347</v>
      </c>
      <c r="O9" s="258" t="s">
        <v>14</v>
      </c>
      <c r="P9" s="258">
        <v>692</v>
      </c>
      <c r="Q9" s="258">
        <v>779</v>
      </c>
      <c r="R9" s="258">
        <v>9494394</v>
      </c>
      <c r="S9" s="258">
        <v>3312</v>
      </c>
      <c r="T9" s="258">
        <v>14039325</v>
      </c>
      <c r="U9" s="258">
        <v>185166</v>
      </c>
      <c r="V9" s="258">
        <v>14539538</v>
      </c>
      <c r="W9" s="258">
        <v>42894</v>
      </c>
      <c r="X9" s="258">
        <v>241753</v>
      </c>
      <c r="Y9" s="258">
        <v>514932</v>
      </c>
      <c r="Z9" s="258">
        <v>682369</v>
      </c>
      <c r="AA9" s="260">
        <v>299584</v>
      </c>
    </row>
    <row r="10" spans="1:33">
      <c r="M10" s="45" t="s">
        <v>425</v>
      </c>
      <c r="N10" s="258">
        <v>415</v>
      </c>
      <c r="O10" s="258" t="s">
        <v>14</v>
      </c>
      <c r="P10" s="258">
        <v>770</v>
      </c>
      <c r="Q10" s="258">
        <v>1204</v>
      </c>
      <c r="R10" s="258">
        <v>18391569</v>
      </c>
      <c r="S10" s="258">
        <v>11529</v>
      </c>
      <c r="T10" s="258">
        <v>25946358</v>
      </c>
      <c r="U10" s="258">
        <v>333694</v>
      </c>
      <c r="V10" s="258">
        <v>18829291</v>
      </c>
      <c r="W10" s="258">
        <v>53691</v>
      </c>
      <c r="X10" s="258">
        <v>678212</v>
      </c>
      <c r="Y10" s="258">
        <v>802698</v>
      </c>
      <c r="Z10" s="258">
        <v>812320</v>
      </c>
      <c r="AA10" s="260">
        <v>612901</v>
      </c>
    </row>
    <row r="11" spans="1:33">
      <c r="M11" s="45" t="s">
        <v>471</v>
      </c>
      <c r="N11" s="258">
        <v>515</v>
      </c>
      <c r="O11" s="258" t="s">
        <v>14</v>
      </c>
      <c r="P11" s="258">
        <v>922</v>
      </c>
      <c r="Q11" s="258">
        <v>2022</v>
      </c>
      <c r="R11" s="258">
        <v>25414547</v>
      </c>
      <c r="S11" s="258">
        <v>15469</v>
      </c>
      <c r="T11" s="258">
        <v>38507605</v>
      </c>
      <c r="U11" s="258">
        <v>406943</v>
      </c>
      <c r="V11" s="258">
        <v>21321068</v>
      </c>
      <c r="W11" s="258">
        <v>74677</v>
      </c>
      <c r="X11" s="258">
        <v>1320691</v>
      </c>
      <c r="Y11" s="258">
        <v>1254272</v>
      </c>
      <c r="Z11" s="258">
        <v>1594838</v>
      </c>
      <c r="AA11" s="260">
        <v>612784</v>
      </c>
    </row>
    <row r="12" spans="1:33">
      <c r="M12" s="45" t="s">
        <v>518</v>
      </c>
      <c r="N12" s="258">
        <v>539</v>
      </c>
      <c r="O12" s="258" t="s">
        <v>14</v>
      </c>
      <c r="P12" s="258">
        <v>944</v>
      </c>
      <c r="Q12" s="258">
        <v>2326</v>
      </c>
      <c r="R12" s="258">
        <v>26985484</v>
      </c>
      <c r="S12" s="258">
        <v>15596</v>
      </c>
      <c r="T12" s="258">
        <v>40285486</v>
      </c>
      <c r="U12" s="258">
        <v>398700</v>
      </c>
      <c r="V12" s="258">
        <v>22340228</v>
      </c>
      <c r="W12" s="258">
        <v>81275</v>
      </c>
      <c r="X12" s="258">
        <v>1616075</v>
      </c>
      <c r="Y12" s="258">
        <v>1393837</v>
      </c>
      <c r="Z12" s="258">
        <v>1743975</v>
      </c>
      <c r="AA12" s="260">
        <v>514830</v>
      </c>
    </row>
    <row r="13" spans="1:33" ht="15" customHeight="1">
      <c r="M13" s="324" t="s">
        <v>356</v>
      </c>
      <c r="N13" s="325"/>
      <c r="O13" s="325"/>
      <c r="P13" s="544"/>
      <c r="Q13" s="544"/>
      <c r="R13" s="544"/>
      <c r="S13" s="544"/>
      <c r="T13" s="544"/>
      <c r="U13" s="544"/>
      <c r="V13" s="544"/>
      <c r="W13" s="544"/>
      <c r="X13" s="544"/>
      <c r="Y13" s="544"/>
      <c r="Z13" s="544"/>
      <c r="AA13" s="544"/>
      <c r="AB13" s="544"/>
      <c r="AC13" s="545"/>
      <c r="AD13" s="545"/>
      <c r="AE13" s="545"/>
      <c r="AF13" s="545"/>
      <c r="AG13" s="545"/>
    </row>
    <row r="14" spans="1:33">
      <c r="A14" s="213"/>
      <c r="M14" s="122"/>
      <c r="N14" s="122"/>
      <c r="O14" s="122"/>
      <c r="P14" s="545"/>
      <c r="Q14" s="545"/>
      <c r="R14" s="545"/>
      <c r="S14" s="545"/>
      <c r="T14" s="545"/>
      <c r="U14" s="545"/>
      <c r="V14" s="545"/>
      <c r="W14" s="545"/>
      <c r="X14" s="545"/>
      <c r="Y14" s="545"/>
      <c r="Z14" s="545"/>
      <c r="AA14" s="545"/>
      <c r="AB14" s="545"/>
      <c r="AC14" s="545"/>
      <c r="AD14" s="545"/>
      <c r="AE14" s="545"/>
      <c r="AF14" s="545"/>
      <c r="AG14" s="545"/>
    </row>
    <row r="15" spans="1:33" ht="25.5" customHeight="1">
      <c r="M15" s="167"/>
      <c r="N15" s="543"/>
      <c r="O15" s="543"/>
      <c r="P15" s="182"/>
      <c r="Q15" s="543"/>
      <c r="R15" s="543"/>
      <c r="S15" s="543"/>
      <c r="T15" s="543"/>
      <c r="U15" s="543"/>
      <c r="V15" s="197"/>
      <c r="W15" s="122"/>
      <c r="X15" s="122"/>
      <c r="Y15" s="123"/>
      <c r="Z15" s="123"/>
      <c r="AA15" s="124"/>
      <c r="AB15" s="545"/>
      <c r="AC15" s="545"/>
      <c r="AD15" s="125"/>
      <c r="AE15" s="550"/>
      <c r="AF15" s="550"/>
      <c r="AG15" s="126"/>
    </row>
    <row r="16" spans="1:33">
      <c r="M16" s="167"/>
      <c r="N16" s="543"/>
      <c r="O16" s="543"/>
      <c r="P16" s="182"/>
      <c r="Q16" s="543"/>
      <c r="R16" s="543"/>
      <c r="S16" s="543"/>
      <c r="T16" s="543"/>
      <c r="U16" s="543"/>
      <c r="V16" s="197"/>
      <c r="W16" s="122"/>
      <c r="X16" s="122"/>
      <c r="Y16" s="122"/>
      <c r="Z16" s="122"/>
      <c r="AA16" s="122"/>
      <c r="AB16" s="542"/>
      <c r="AC16" s="542"/>
      <c r="AD16" s="122"/>
      <c r="AE16" s="542"/>
      <c r="AF16" s="542"/>
      <c r="AG16" s="126"/>
    </row>
    <row r="17" spans="13:33" ht="37.9" customHeight="1">
      <c r="M17" s="167" t="s">
        <v>243</v>
      </c>
      <c r="N17" s="185" t="s">
        <v>252</v>
      </c>
      <c r="O17" s="185" t="s">
        <v>253</v>
      </c>
      <c r="P17" s="198" t="s">
        <v>308</v>
      </c>
      <c r="Q17" s="185" t="s">
        <v>252</v>
      </c>
      <c r="R17" s="185" t="s">
        <v>253</v>
      </c>
      <c r="S17" s="167" t="s">
        <v>309</v>
      </c>
      <c r="T17" s="185" t="s">
        <v>310</v>
      </c>
      <c r="U17" s="185" t="s">
        <v>357</v>
      </c>
      <c r="V17" s="197"/>
      <c r="W17" s="122"/>
      <c r="X17" s="122"/>
      <c r="Y17" s="122"/>
      <c r="Z17" s="122"/>
      <c r="AA17" s="122"/>
      <c r="AB17" s="542"/>
      <c r="AC17" s="542"/>
      <c r="AD17" s="122"/>
      <c r="AE17" s="542"/>
      <c r="AF17" s="542"/>
      <c r="AG17" s="126"/>
    </row>
    <row r="18" spans="13:33">
      <c r="M18" s="199" t="s">
        <v>12</v>
      </c>
      <c r="N18" s="200">
        <v>19.552299999999999</v>
      </c>
      <c r="O18" s="200">
        <v>3.16E-3</v>
      </c>
      <c r="P18" s="200">
        <f>(+N18+O18)</f>
        <v>19.55546</v>
      </c>
      <c r="Q18" s="200">
        <v>41.149880000000003</v>
      </c>
      <c r="R18" s="200">
        <v>0.16224</v>
      </c>
      <c r="S18" s="200">
        <v>0.15148</v>
      </c>
      <c r="T18" s="200">
        <v>0.13799</v>
      </c>
      <c r="U18" s="200">
        <v>0.48427999999999999</v>
      </c>
      <c r="V18" s="197"/>
      <c r="W18" s="122"/>
      <c r="X18" s="122"/>
      <c r="Y18" s="122"/>
      <c r="Z18" s="122"/>
      <c r="AA18" s="122"/>
      <c r="AB18" s="542"/>
      <c r="AC18" s="542"/>
      <c r="AD18" s="122"/>
      <c r="AE18" s="548"/>
      <c r="AF18" s="548"/>
      <c r="AG18" s="126"/>
    </row>
    <row r="19" spans="13:33">
      <c r="M19" s="199" t="s">
        <v>240</v>
      </c>
      <c r="N19" s="200">
        <v>94.17</v>
      </c>
      <c r="O19" s="200">
        <v>1.68</v>
      </c>
      <c r="P19" s="200">
        <v>94.17</v>
      </c>
      <c r="Q19" s="200">
        <v>78.739999999999995</v>
      </c>
      <c r="R19" s="200">
        <v>0.32</v>
      </c>
      <c r="S19" s="200">
        <v>0.73</v>
      </c>
      <c r="T19" s="200">
        <v>1.0900000000000001</v>
      </c>
      <c r="U19" s="200">
        <v>1.18</v>
      </c>
      <c r="V19" s="200"/>
      <c r="W19" s="122"/>
      <c r="X19" s="127"/>
      <c r="Y19" s="122"/>
      <c r="Z19" s="122"/>
      <c r="AA19" s="127"/>
      <c r="AB19" s="542"/>
      <c r="AC19" s="542"/>
      <c r="AD19" s="122"/>
      <c r="AE19" s="548"/>
      <c r="AF19" s="548"/>
      <c r="AG19" s="126"/>
    </row>
    <row r="20" spans="13:33">
      <c r="M20" s="201" t="s">
        <v>290</v>
      </c>
      <c r="N20" s="200">
        <v>107.21829</v>
      </c>
      <c r="O20" s="200">
        <v>2.0456799999999999</v>
      </c>
      <c r="P20" s="200">
        <v>145.6</v>
      </c>
      <c r="Q20" s="200">
        <v>98.55538</v>
      </c>
      <c r="R20" s="200">
        <v>0.33151000000000003</v>
      </c>
      <c r="S20" s="200">
        <v>1.39</v>
      </c>
      <c r="T20" s="200">
        <v>2.83</v>
      </c>
      <c r="U20" s="200">
        <v>4.99</v>
      </c>
      <c r="V20" s="200"/>
      <c r="W20" s="546"/>
      <c r="X20" s="546"/>
      <c r="Y20" s="122"/>
      <c r="Z20" s="546"/>
      <c r="AA20" s="546"/>
      <c r="AB20" s="542"/>
      <c r="AC20" s="542"/>
      <c r="AD20" s="122"/>
      <c r="AE20" s="548"/>
      <c r="AF20" s="548"/>
      <c r="AG20" s="126"/>
    </row>
    <row r="21" spans="13:33">
      <c r="M21" s="201" t="s">
        <v>289</v>
      </c>
      <c r="N21" s="200">
        <v>121.26772</v>
      </c>
      <c r="O21" s="200">
        <v>2.0695700000000001</v>
      </c>
      <c r="P21" s="200">
        <v>156.06</v>
      </c>
      <c r="Q21" s="200">
        <v>122.99081</v>
      </c>
      <c r="R21" s="200">
        <v>0.34373999999999999</v>
      </c>
      <c r="S21" s="200">
        <v>1.53</v>
      </c>
      <c r="T21" s="200">
        <v>3.46</v>
      </c>
      <c r="U21" s="200">
        <v>4.8600000000000003</v>
      </c>
      <c r="V21" s="200"/>
      <c r="W21" s="546"/>
      <c r="X21" s="546"/>
      <c r="Y21" s="122"/>
      <c r="Z21" s="546"/>
      <c r="AA21" s="546"/>
      <c r="AB21" s="542"/>
      <c r="AC21" s="542"/>
      <c r="AD21" s="122"/>
      <c r="AE21" s="547"/>
      <c r="AF21" s="547"/>
      <c r="AG21" s="126"/>
    </row>
    <row r="22" spans="13:33">
      <c r="M22" s="201" t="s">
        <v>349</v>
      </c>
      <c r="N22" s="200">
        <v>136.66166000000001</v>
      </c>
      <c r="O22" s="200">
        <v>2.5395500000000002</v>
      </c>
      <c r="P22" s="200">
        <v>120.51</v>
      </c>
      <c r="Q22" s="200">
        <v>128.75496000000001</v>
      </c>
      <c r="R22" s="200">
        <v>0.35803000000000001</v>
      </c>
      <c r="S22" s="200">
        <v>1.68</v>
      </c>
      <c r="T22" s="200">
        <v>4.07</v>
      </c>
      <c r="U22" s="200">
        <v>5.79</v>
      </c>
      <c r="V22" s="200"/>
      <c r="W22" s="546"/>
      <c r="X22" s="546"/>
      <c r="Y22" s="122"/>
      <c r="Z22" s="546"/>
      <c r="AA22" s="546"/>
      <c r="AB22" s="542"/>
      <c r="AC22" s="542"/>
      <c r="AD22" s="122"/>
      <c r="AE22" s="542"/>
      <c r="AF22" s="542"/>
      <c r="AG22" s="126"/>
    </row>
    <row r="23" spans="13:33">
      <c r="M23" s="201" t="s">
        <v>353</v>
      </c>
      <c r="N23" s="200"/>
      <c r="O23" s="200"/>
      <c r="P23" s="200">
        <v>128.38999999999999</v>
      </c>
      <c r="Q23" s="200"/>
      <c r="R23" s="200"/>
      <c r="S23" s="200">
        <v>1.96</v>
      </c>
      <c r="T23" s="200">
        <v>4.62</v>
      </c>
      <c r="U23" s="200">
        <v>6.9</v>
      </c>
      <c r="V23" s="200"/>
      <c r="W23" s="98"/>
      <c r="X23" s="98"/>
      <c r="Y23"/>
      <c r="Z23" s="98"/>
      <c r="AA23" s="98"/>
    </row>
    <row r="24" spans="13:33">
      <c r="M24" s="201"/>
      <c r="N24" s="200"/>
      <c r="O24" s="200"/>
      <c r="P24" s="200"/>
      <c r="Q24" s="200"/>
      <c r="R24" s="200"/>
      <c r="S24" s="200"/>
      <c r="T24" s="200"/>
      <c r="U24" s="200"/>
      <c r="V24" s="200"/>
      <c r="W24" s="98"/>
      <c r="X24" s="98"/>
      <c r="Y24"/>
      <c r="Z24" s="98"/>
      <c r="AA24" s="98"/>
    </row>
    <row r="25" spans="13:33">
      <c r="M25" s="162"/>
      <c r="N25" s="162"/>
      <c r="O25" s="162"/>
      <c r="P25" s="162"/>
      <c r="Q25" s="162"/>
      <c r="R25" s="162"/>
      <c r="S25" s="162"/>
      <c r="T25" s="162"/>
      <c r="U25" s="162"/>
      <c r="V25" s="162"/>
      <c r="W25"/>
      <c r="X25"/>
      <c r="Y25"/>
      <c r="Z25"/>
      <c r="AA25"/>
    </row>
    <row r="26" spans="13:33">
      <c r="M26" s="161"/>
      <c r="N26" s="162"/>
      <c r="O26" s="162"/>
      <c r="P26" s="162"/>
      <c r="Q26" s="162"/>
      <c r="R26" s="161"/>
      <c r="S26" s="161"/>
      <c r="T26" s="161"/>
      <c r="U26" s="161"/>
      <c r="V26" s="161"/>
    </row>
    <row r="27" spans="13:33">
      <c r="M27" s="199" t="s">
        <v>12</v>
      </c>
      <c r="N27" s="200">
        <v>0.15148</v>
      </c>
      <c r="O27" s="162"/>
      <c r="P27" s="162"/>
      <c r="Q27" s="162"/>
      <c r="R27" s="161"/>
      <c r="S27" s="161"/>
      <c r="T27" s="161"/>
      <c r="U27" s="161"/>
      <c r="V27" s="161"/>
    </row>
    <row r="28" spans="13:33">
      <c r="M28" s="199" t="s">
        <v>240</v>
      </c>
      <c r="N28" s="200">
        <v>0.73</v>
      </c>
      <c r="O28" s="162"/>
      <c r="P28" s="162"/>
      <c r="Q28" s="162"/>
      <c r="R28" s="161"/>
      <c r="S28" s="161"/>
      <c r="T28" s="161"/>
      <c r="U28" s="161"/>
      <c r="V28" s="161"/>
    </row>
    <row r="29" spans="13:33">
      <c r="M29" s="201" t="s">
        <v>255</v>
      </c>
      <c r="N29" s="200">
        <v>1.0684</v>
      </c>
      <c r="O29" s="162"/>
      <c r="P29" s="162"/>
      <c r="Q29" s="162"/>
      <c r="R29" s="161"/>
      <c r="S29" s="161"/>
      <c r="T29" s="161"/>
      <c r="U29" s="161"/>
      <c r="V29" s="161"/>
    </row>
    <row r="30" spans="13:33">
      <c r="M30" s="201" t="s">
        <v>256</v>
      </c>
      <c r="N30" s="200">
        <v>1.20896</v>
      </c>
      <c r="O30" s="162"/>
      <c r="P30" s="162"/>
      <c r="Q30" s="162"/>
      <c r="R30" s="161"/>
      <c r="S30" s="161"/>
      <c r="T30" s="161"/>
      <c r="U30" s="161"/>
      <c r="V30" s="161"/>
    </row>
    <row r="31" spans="13:33">
      <c r="M31" s="201" t="s">
        <v>257</v>
      </c>
      <c r="N31" s="200">
        <v>1.2983899999999999</v>
      </c>
      <c r="O31" s="162"/>
      <c r="P31" s="162"/>
      <c r="Q31" s="162"/>
      <c r="R31" s="161"/>
      <c r="S31" s="161"/>
      <c r="T31" s="161"/>
      <c r="U31" s="161"/>
      <c r="V31" s="161"/>
    </row>
    <row r="32" spans="13:33">
      <c r="M32" s="201" t="s">
        <v>258</v>
      </c>
      <c r="N32" s="200">
        <v>1.3997999999999999</v>
      </c>
      <c r="O32" s="162"/>
      <c r="P32" s="162"/>
      <c r="Q32" s="162"/>
      <c r="R32" s="161"/>
      <c r="S32" s="161"/>
      <c r="T32" s="161"/>
      <c r="U32" s="161"/>
      <c r="V32" s="161"/>
    </row>
    <row r="33" spans="13:22">
      <c r="M33" s="201" t="s">
        <v>289</v>
      </c>
      <c r="N33" s="200">
        <v>1.5310299999999999</v>
      </c>
      <c r="O33" s="162"/>
      <c r="P33" s="162"/>
      <c r="Q33" s="162"/>
      <c r="R33" s="161"/>
      <c r="S33" s="161"/>
      <c r="T33" s="161"/>
      <c r="U33" s="161"/>
      <c r="V33" s="161"/>
    </row>
  </sheetData>
  <mergeCells count="46">
    <mergeCell ref="AB18:AC18"/>
    <mergeCell ref="AE18:AF18"/>
    <mergeCell ref="AA4:AA5"/>
    <mergeCell ref="M2:AA2"/>
    <mergeCell ref="M3:AA3"/>
    <mergeCell ref="M4:M5"/>
    <mergeCell ref="N4:O4"/>
    <mergeCell ref="P4:Q4"/>
    <mergeCell ref="R4:S4"/>
    <mergeCell ref="T4:U4"/>
    <mergeCell ref="V4:W4"/>
    <mergeCell ref="AB17:AC17"/>
    <mergeCell ref="AC13:AE14"/>
    <mergeCell ref="AF13:AG14"/>
    <mergeCell ref="AB15:AC15"/>
    <mergeCell ref="AE15:AF15"/>
    <mergeCell ref="W20:X20"/>
    <mergeCell ref="AB20:AC20"/>
    <mergeCell ref="AE20:AF20"/>
    <mergeCell ref="AB19:AC19"/>
    <mergeCell ref="AE19:AF19"/>
    <mergeCell ref="Z20:AA20"/>
    <mergeCell ref="AB22:AC22"/>
    <mergeCell ref="AE22:AF22"/>
    <mergeCell ref="W21:X21"/>
    <mergeCell ref="AB21:AC21"/>
    <mergeCell ref="AE21:AF21"/>
    <mergeCell ref="Z21:AA21"/>
    <mergeCell ref="Z22:AA22"/>
    <mergeCell ref="W22:X22"/>
    <mergeCell ref="AB16:AC16"/>
    <mergeCell ref="AE16:AF16"/>
    <mergeCell ref="AE17:AF17"/>
    <mergeCell ref="AC2:AD3"/>
    <mergeCell ref="A2:I2"/>
    <mergeCell ref="Y4:Z4"/>
    <mergeCell ref="N15:O16"/>
    <mergeCell ref="Q15:R16"/>
    <mergeCell ref="S15:S16"/>
    <mergeCell ref="T15:U16"/>
    <mergeCell ref="P13:Q14"/>
    <mergeCell ref="R13:T14"/>
    <mergeCell ref="U13:W14"/>
    <mergeCell ref="X13:Z13"/>
    <mergeCell ref="X14:Z14"/>
    <mergeCell ref="AA13:AB14"/>
  </mergeCells>
  <hyperlinks>
    <hyperlink ref="AC2:AD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3"/>
  <sheetViews>
    <sheetView showGridLines="0" zoomScaleNormal="100" workbookViewId="0">
      <selection activeCell="H2" sqref="H2:I3"/>
    </sheetView>
  </sheetViews>
  <sheetFormatPr defaultRowHeight="15"/>
  <cols>
    <col min="1" max="1" width="1.85546875" customWidth="1"/>
    <col min="2" max="2" width="43.140625" style="19" customWidth="1"/>
    <col min="3" max="6" width="14.7109375" customWidth="1"/>
    <col min="7" max="7" width="3.7109375" customWidth="1"/>
    <col min="8" max="9" width="7" customWidth="1"/>
  </cols>
  <sheetData>
    <row r="1" spans="2:9" ht="12" customHeight="1"/>
    <row r="2" spans="2:9" ht="15" customHeight="1">
      <c r="B2" s="551" t="s">
        <v>1050</v>
      </c>
      <c r="C2" s="551"/>
      <c r="D2" s="551"/>
      <c r="E2" s="551"/>
      <c r="F2" s="551"/>
      <c r="H2" s="452" t="s">
        <v>328</v>
      </c>
      <c r="I2" s="452"/>
    </row>
    <row r="3" spans="2:9">
      <c r="B3" s="444" t="s">
        <v>1</v>
      </c>
      <c r="C3" s="444"/>
      <c r="D3" s="444"/>
      <c r="E3" s="444"/>
      <c r="F3" s="444"/>
      <c r="H3" s="452"/>
      <c r="I3" s="452"/>
    </row>
    <row r="4" spans="2:9" ht="18" customHeight="1">
      <c r="B4" s="537" t="s">
        <v>259</v>
      </c>
      <c r="C4" s="537" t="s">
        <v>260</v>
      </c>
      <c r="D4" s="537"/>
      <c r="E4" s="537"/>
      <c r="F4" s="537" t="s">
        <v>20</v>
      </c>
    </row>
    <row r="5" spans="2:9" ht="28.5" customHeight="1">
      <c r="B5" s="538"/>
      <c r="C5" s="37" t="s">
        <v>261</v>
      </c>
      <c r="D5" s="37" t="s">
        <v>262</v>
      </c>
      <c r="E5" s="37" t="s">
        <v>263</v>
      </c>
      <c r="F5" s="538"/>
    </row>
    <row r="6" spans="2:9">
      <c r="B6" s="55" t="s">
        <v>264</v>
      </c>
      <c r="C6" s="56">
        <v>92</v>
      </c>
      <c r="D6" s="56">
        <v>15</v>
      </c>
      <c r="E6" s="56">
        <v>15</v>
      </c>
      <c r="F6" s="40">
        <v>122</v>
      </c>
    </row>
    <row r="7" spans="2:9">
      <c r="B7" s="55" t="s">
        <v>265</v>
      </c>
      <c r="C7" s="56">
        <v>1589</v>
      </c>
      <c r="D7" s="56">
        <v>254</v>
      </c>
      <c r="E7" s="56">
        <v>188</v>
      </c>
      <c r="F7" s="40">
        <v>2031</v>
      </c>
    </row>
    <row r="8" spans="2:9">
      <c r="B8" s="55" t="s">
        <v>266</v>
      </c>
      <c r="C8" s="88">
        <v>0</v>
      </c>
      <c r="D8" s="88">
        <v>0</v>
      </c>
      <c r="E8" s="56">
        <v>252</v>
      </c>
      <c r="F8" s="40">
        <v>252</v>
      </c>
    </row>
    <row r="9" spans="2:9">
      <c r="B9" s="55" t="s">
        <v>280</v>
      </c>
      <c r="C9" s="56">
        <v>190</v>
      </c>
      <c r="D9" s="56">
        <v>49</v>
      </c>
      <c r="E9" s="56">
        <v>57</v>
      </c>
      <c r="F9" s="40">
        <v>296</v>
      </c>
    </row>
    <row r="10" spans="2:9">
      <c r="B10" s="55" t="s">
        <v>267</v>
      </c>
      <c r="C10" s="56">
        <v>59</v>
      </c>
      <c r="D10" s="56">
        <v>32</v>
      </c>
      <c r="E10" s="56">
        <v>317</v>
      </c>
      <c r="F10" s="40">
        <v>408</v>
      </c>
    </row>
    <row r="11" spans="2:9">
      <c r="B11" s="55" t="s">
        <v>268</v>
      </c>
      <c r="C11" s="88">
        <v>1</v>
      </c>
      <c r="D11" s="88">
        <v>0</v>
      </c>
      <c r="E11" s="56">
        <v>1096</v>
      </c>
      <c r="F11" s="40">
        <v>1097</v>
      </c>
    </row>
    <row r="12" spans="2:9">
      <c r="B12" s="55" t="s">
        <v>269</v>
      </c>
      <c r="C12" s="56">
        <v>323</v>
      </c>
      <c r="D12" s="56">
        <v>56</v>
      </c>
      <c r="E12" s="56">
        <v>140</v>
      </c>
      <c r="F12" s="40">
        <v>519</v>
      </c>
    </row>
    <row r="13" spans="2:9">
      <c r="B13" s="55" t="s">
        <v>270</v>
      </c>
      <c r="C13" s="56">
        <v>205</v>
      </c>
      <c r="D13" s="56">
        <v>61</v>
      </c>
      <c r="E13" s="88" t="s">
        <v>14</v>
      </c>
      <c r="F13" s="40">
        <v>266</v>
      </c>
    </row>
    <row r="14" spans="2:9">
      <c r="B14" s="55" t="s">
        <v>271</v>
      </c>
      <c r="C14" s="88" t="s">
        <v>14</v>
      </c>
      <c r="D14" s="88" t="s">
        <v>14</v>
      </c>
      <c r="E14" s="56">
        <v>4</v>
      </c>
      <c r="F14" s="40">
        <v>4</v>
      </c>
    </row>
    <row r="15" spans="2:9">
      <c r="B15" s="55" t="s">
        <v>272</v>
      </c>
      <c r="C15" s="56">
        <v>157</v>
      </c>
      <c r="D15" s="56">
        <v>49</v>
      </c>
      <c r="E15" s="56">
        <v>3</v>
      </c>
      <c r="F15" s="40">
        <v>209</v>
      </c>
    </row>
    <row r="16" spans="2:9">
      <c r="B16" s="55" t="s">
        <v>273</v>
      </c>
      <c r="C16" s="56">
        <v>106</v>
      </c>
      <c r="D16" s="56">
        <v>19</v>
      </c>
      <c r="E16" s="56">
        <v>68</v>
      </c>
      <c r="F16" s="40">
        <v>193</v>
      </c>
    </row>
    <row r="17" spans="2:6">
      <c r="B17" s="55" t="s">
        <v>274</v>
      </c>
      <c r="C17" s="40">
        <v>6</v>
      </c>
      <c r="D17" s="83">
        <v>0</v>
      </c>
      <c r="E17" s="40">
        <v>1</v>
      </c>
      <c r="F17" s="40">
        <v>7</v>
      </c>
    </row>
    <row r="18" spans="2:6">
      <c r="B18" s="55" t="s">
        <v>423</v>
      </c>
      <c r="C18" s="40">
        <v>2</v>
      </c>
      <c r="D18" s="40">
        <v>1</v>
      </c>
      <c r="E18" s="40">
        <v>1</v>
      </c>
      <c r="F18" s="40">
        <v>4</v>
      </c>
    </row>
    <row r="19" spans="2:6">
      <c r="B19" s="55" t="s">
        <v>276</v>
      </c>
      <c r="C19" s="40">
        <v>5</v>
      </c>
      <c r="D19" s="83">
        <v>2</v>
      </c>
      <c r="E19" s="40">
        <v>23</v>
      </c>
      <c r="F19" s="40">
        <v>30</v>
      </c>
    </row>
    <row r="20" spans="2:6">
      <c r="B20" s="55" t="s">
        <v>277</v>
      </c>
      <c r="C20" s="40">
        <v>2</v>
      </c>
      <c r="D20" s="83">
        <v>0</v>
      </c>
      <c r="E20" s="83">
        <v>0</v>
      </c>
      <c r="F20" s="40">
        <v>2</v>
      </c>
    </row>
    <row r="21" spans="2:6">
      <c r="B21" s="55" t="s">
        <v>401</v>
      </c>
      <c r="C21" s="40">
        <v>81</v>
      </c>
      <c r="D21" s="40">
        <v>23</v>
      </c>
      <c r="E21" s="40">
        <v>48</v>
      </c>
      <c r="F21" s="83">
        <v>152</v>
      </c>
    </row>
    <row r="22" spans="2:6" ht="15.75" customHeight="1">
      <c r="B22" s="266" t="s">
        <v>20</v>
      </c>
      <c r="C22" s="236">
        <v>2818</v>
      </c>
      <c r="D22" s="236">
        <v>561</v>
      </c>
      <c r="E22" s="236">
        <v>2213</v>
      </c>
      <c r="F22" s="236">
        <v>5592</v>
      </c>
    </row>
    <row r="23" spans="2:6" ht="44.25" customHeight="1">
      <c r="B23" s="459" t="s">
        <v>993</v>
      </c>
      <c r="C23" s="527"/>
      <c r="D23" s="527"/>
      <c r="E23" s="527"/>
      <c r="F23" s="527"/>
    </row>
  </sheetData>
  <mergeCells count="7">
    <mergeCell ref="H2:I3"/>
    <mergeCell ref="B23:F23"/>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2"/>
  <sheetViews>
    <sheetView showGridLines="0" workbookViewId="0">
      <selection activeCell="H2" sqref="H2:I3"/>
    </sheetView>
  </sheetViews>
  <sheetFormatPr defaultRowHeight="15"/>
  <cols>
    <col min="1" max="1" width="1.85546875" customWidth="1"/>
    <col min="2" max="2" width="40.28515625" style="19" customWidth="1"/>
    <col min="3" max="6" width="15.5703125" customWidth="1"/>
    <col min="7" max="7" width="4.7109375" customWidth="1"/>
    <col min="8" max="9" width="7" customWidth="1"/>
  </cols>
  <sheetData>
    <row r="1" spans="2:9" ht="12" customHeight="1"/>
    <row r="2" spans="2:9" ht="15" customHeight="1">
      <c r="B2" s="552" t="s">
        <v>1049</v>
      </c>
      <c r="C2" s="552"/>
      <c r="D2" s="552"/>
      <c r="E2" s="552"/>
      <c r="F2" s="552"/>
      <c r="H2" s="452" t="s">
        <v>328</v>
      </c>
      <c r="I2" s="452"/>
    </row>
    <row r="3" spans="2:9">
      <c r="B3" s="528" t="s">
        <v>1</v>
      </c>
      <c r="C3" s="528"/>
      <c r="D3" s="528"/>
      <c r="E3" s="528"/>
      <c r="F3" s="528"/>
      <c r="H3" s="452"/>
      <c r="I3" s="452"/>
    </row>
    <row r="4" spans="2:9">
      <c r="B4" s="537" t="s">
        <v>259</v>
      </c>
      <c r="C4" s="537" t="s">
        <v>278</v>
      </c>
      <c r="D4" s="537" t="s">
        <v>279</v>
      </c>
      <c r="E4" s="537"/>
      <c r="F4" s="537"/>
    </row>
    <row r="5" spans="2:9" ht="25.5">
      <c r="B5" s="538"/>
      <c r="C5" s="538"/>
      <c r="D5" s="37" t="s">
        <v>261</v>
      </c>
      <c r="E5" s="37" t="s">
        <v>262</v>
      </c>
      <c r="F5" s="37" t="s">
        <v>263</v>
      </c>
    </row>
    <row r="6" spans="2:9" ht="14.25" customHeight="1">
      <c r="B6" s="55" t="s">
        <v>416</v>
      </c>
      <c r="C6" s="55">
        <v>5</v>
      </c>
      <c r="D6" s="55">
        <v>5</v>
      </c>
      <c r="E6" s="55">
        <v>3</v>
      </c>
      <c r="F6" s="55">
        <v>4</v>
      </c>
    </row>
    <row r="7" spans="2:9">
      <c r="B7" s="89" t="s">
        <v>265</v>
      </c>
      <c r="C7" s="55">
        <v>39</v>
      </c>
      <c r="D7" s="55">
        <v>34</v>
      </c>
      <c r="E7" s="55">
        <v>31</v>
      </c>
      <c r="F7" s="55">
        <v>32</v>
      </c>
    </row>
    <row r="8" spans="2:9">
      <c r="B8" s="89" t="s">
        <v>266</v>
      </c>
      <c r="C8" s="55">
        <v>5</v>
      </c>
      <c r="D8" s="55">
        <v>1</v>
      </c>
      <c r="E8" s="55">
        <v>1</v>
      </c>
      <c r="F8" s="55">
        <v>5</v>
      </c>
    </row>
    <row r="9" spans="2:9">
      <c r="B9" s="89" t="s">
        <v>402</v>
      </c>
      <c r="C9" s="55">
        <v>3</v>
      </c>
      <c r="D9" s="55">
        <v>3</v>
      </c>
      <c r="E9" s="55">
        <v>3</v>
      </c>
      <c r="F9" s="55">
        <v>2</v>
      </c>
    </row>
    <row r="10" spans="2:9">
      <c r="B10" s="89" t="s">
        <v>267</v>
      </c>
      <c r="C10" s="55">
        <v>18</v>
      </c>
      <c r="D10" s="55">
        <v>11</v>
      </c>
      <c r="E10" s="55">
        <v>11</v>
      </c>
      <c r="F10" s="55">
        <v>17</v>
      </c>
    </row>
    <row r="11" spans="2:9">
      <c r="B11" s="89" t="s">
        <v>268</v>
      </c>
      <c r="C11" s="55">
        <v>18</v>
      </c>
      <c r="D11" s="55">
        <v>1</v>
      </c>
      <c r="E11" s="55">
        <v>0</v>
      </c>
      <c r="F11" s="55">
        <v>18</v>
      </c>
    </row>
    <row r="12" spans="2:9">
      <c r="B12" s="89" t="s">
        <v>269</v>
      </c>
      <c r="C12" s="55">
        <v>5</v>
      </c>
      <c r="D12" s="55">
        <v>4</v>
      </c>
      <c r="E12" s="55">
        <v>4</v>
      </c>
      <c r="F12" s="55">
        <v>5</v>
      </c>
    </row>
    <row r="13" spans="2:9">
      <c r="B13" s="89" t="s">
        <v>270</v>
      </c>
      <c r="C13" s="55">
        <v>1</v>
      </c>
      <c r="D13" s="55">
        <v>1</v>
      </c>
      <c r="E13" s="55">
        <v>1</v>
      </c>
      <c r="F13" s="55">
        <v>0</v>
      </c>
    </row>
    <row r="14" spans="2:9">
      <c r="B14" s="89" t="s">
        <v>281</v>
      </c>
      <c r="C14" s="55">
        <v>2</v>
      </c>
      <c r="D14" s="55">
        <v>2</v>
      </c>
      <c r="E14" s="55">
        <v>2</v>
      </c>
      <c r="F14" s="55">
        <v>0</v>
      </c>
    </row>
    <row r="15" spans="2:9">
      <c r="B15" s="89" t="s">
        <v>282</v>
      </c>
      <c r="C15" s="55">
        <v>3</v>
      </c>
      <c r="D15" s="55">
        <v>2</v>
      </c>
      <c r="E15" s="55">
        <v>2</v>
      </c>
      <c r="F15" s="55">
        <v>3</v>
      </c>
    </row>
    <row r="16" spans="2:9">
      <c r="B16" s="89" t="s">
        <v>275</v>
      </c>
      <c r="C16" s="55">
        <v>1</v>
      </c>
      <c r="D16" s="55">
        <v>1</v>
      </c>
      <c r="E16" s="55">
        <v>1</v>
      </c>
      <c r="F16" s="55">
        <v>1</v>
      </c>
    </row>
    <row r="17" spans="2:6">
      <c r="B17" s="89" t="s">
        <v>276</v>
      </c>
      <c r="C17" s="55">
        <v>9</v>
      </c>
      <c r="D17" s="55">
        <v>8</v>
      </c>
      <c r="E17" s="55">
        <v>6</v>
      </c>
      <c r="F17" s="55">
        <v>7</v>
      </c>
    </row>
    <row r="18" spans="2:6">
      <c r="B18" s="89" t="s">
        <v>274</v>
      </c>
      <c r="C18" s="55">
        <v>1</v>
      </c>
      <c r="D18" s="55">
        <v>1</v>
      </c>
      <c r="E18" s="55">
        <v>1</v>
      </c>
      <c r="F18" s="55">
        <v>1</v>
      </c>
    </row>
    <row r="19" spans="2:6">
      <c r="B19" s="89" t="s">
        <v>401</v>
      </c>
      <c r="C19" s="55">
        <v>1</v>
      </c>
      <c r="D19" s="55">
        <v>1</v>
      </c>
      <c r="E19" s="55">
        <v>1</v>
      </c>
      <c r="F19" s="55">
        <v>1</v>
      </c>
    </row>
    <row r="20" spans="2:6" ht="15.75" customHeight="1">
      <c r="B20" s="221" t="s">
        <v>20</v>
      </c>
      <c r="C20" s="300">
        <v>111</v>
      </c>
      <c r="D20" s="300">
        <v>75</v>
      </c>
      <c r="E20" s="300">
        <v>67</v>
      </c>
      <c r="F20" s="300">
        <v>96</v>
      </c>
    </row>
    <row r="22" spans="2:6">
      <c r="F22" s="42"/>
    </row>
  </sheetData>
  <mergeCells count="6">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4"/>
  <sheetViews>
    <sheetView showGridLines="0" workbookViewId="0">
      <selection activeCell="H2" sqref="H2:I3"/>
    </sheetView>
  </sheetViews>
  <sheetFormatPr defaultRowHeight="15"/>
  <cols>
    <col min="1" max="1" width="1.85546875" customWidth="1"/>
    <col min="2" max="2" width="14.42578125" style="19" customWidth="1"/>
    <col min="3" max="3" width="16" customWidth="1"/>
    <col min="4" max="5" width="17.85546875" customWidth="1"/>
    <col min="6" max="6" width="17.140625" customWidth="1"/>
    <col min="7" max="7" width="11.85546875" customWidth="1"/>
    <col min="8" max="9" width="6.7109375" customWidth="1"/>
  </cols>
  <sheetData>
    <row r="1" spans="2:9" ht="12" customHeight="1"/>
    <row r="2" spans="2:9" ht="15" customHeight="1">
      <c r="B2" s="536" t="s">
        <v>1048</v>
      </c>
      <c r="C2" s="536"/>
      <c r="D2" s="536"/>
      <c r="E2" s="536"/>
      <c r="F2" s="536"/>
      <c r="H2" s="452" t="s">
        <v>328</v>
      </c>
      <c r="I2" s="452"/>
    </row>
    <row r="3" spans="2:9">
      <c r="B3" s="553" t="s">
        <v>283</v>
      </c>
      <c r="C3" s="553"/>
      <c r="D3" s="553"/>
      <c r="E3" s="553"/>
      <c r="F3" s="553"/>
      <c r="H3" s="452"/>
      <c r="I3" s="452"/>
    </row>
    <row r="4" spans="2:9" ht="25.5">
      <c r="B4" s="37" t="s">
        <v>202</v>
      </c>
      <c r="C4" s="37" t="s">
        <v>261</v>
      </c>
      <c r="D4" s="37" t="s">
        <v>262</v>
      </c>
      <c r="E4" s="37" t="s">
        <v>263</v>
      </c>
      <c r="F4" s="37" t="s">
        <v>20</v>
      </c>
    </row>
    <row r="5" spans="2:9">
      <c r="B5" s="55" t="s">
        <v>443</v>
      </c>
      <c r="C5" s="222">
        <v>0</v>
      </c>
      <c r="D5" s="222">
        <v>0</v>
      </c>
      <c r="E5" s="222">
        <v>0</v>
      </c>
      <c r="F5" s="222">
        <v>0</v>
      </c>
    </row>
    <row r="6" spans="2:9">
      <c r="B6" s="55" t="s">
        <v>444</v>
      </c>
      <c r="C6" s="222">
        <v>781</v>
      </c>
      <c r="D6" s="222">
        <v>121</v>
      </c>
      <c r="E6" s="222">
        <v>284</v>
      </c>
      <c r="F6" s="222">
        <v>1186</v>
      </c>
    </row>
    <row r="7" spans="2:9">
      <c r="B7" s="55" t="s">
        <v>445</v>
      </c>
      <c r="C7" s="222">
        <v>848</v>
      </c>
      <c r="D7" s="222">
        <v>204</v>
      </c>
      <c r="E7" s="222">
        <v>792</v>
      </c>
      <c r="F7" s="222">
        <v>1844</v>
      </c>
    </row>
    <row r="8" spans="2:9">
      <c r="B8" s="89" t="s">
        <v>446</v>
      </c>
      <c r="C8" s="222">
        <v>409</v>
      </c>
      <c r="D8" s="222">
        <v>82</v>
      </c>
      <c r="E8" s="222">
        <v>446</v>
      </c>
      <c r="F8" s="222">
        <v>937</v>
      </c>
    </row>
    <row r="9" spans="2:9">
      <c r="B9" s="89" t="s">
        <v>447</v>
      </c>
      <c r="C9" s="222">
        <v>302</v>
      </c>
      <c r="D9" s="222">
        <v>67</v>
      </c>
      <c r="E9" s="222">
        <v>303</v>
      </c>
      <c r="F9" s="222">
        <v>672</v>
      </c>
    </row>
    <row r="10" spans="2:9">
      <c r="B10" s="89" t="s">
        <v>448</v>
      </c>
      <c r="C10" s="222">
        <v>311</v>
      </c>
      <c r="D10" s="222">
        <v>57</v>
      </c>
      <c r="E10" s="222">
        <v>275</v>
      </c>
      <c r="F10" s="222">
        <v>643</v>
      </c>
    </row>
    <row r="11" spans="2:9">
      <c r="B11" s="89" t="s">
        <v>990</v>
      </c>
      <c r="C11" s="222">
        <v>138</v>
      </c>
      <c r="D11" s="222">
        <v>23</v>
      </c>
      <c r="E11" s="222">
        <v>89</v>
      </c>
      <c r="F11" s="222">
        <v>250</v>
      </c>
    </row>
    <row r="12" spans="2:9">
      <c r="B12" s="45" t="s">
        <v>518</v>
      </c>
      <c r="C12" s="222">
        <v>29</v>
      </c>
      <c r="D12" s="222">
        <v>7</v>
      </c>
      <c r="E12" s="222">
        <v>24</v>
      </c>
      <c r="F12" s="222">
        <v>60</v>
      </c>
    </row>
    <row r="13" spans="2:9">
      <c r="B13" s="221" t="s">
        <v>20</v>
      </c>
      <c r="C13" s="264">
        <v>2818</v>
      </c>
      <c r="D13" s="264">
        <v>561</v>
      </c>
      <c r="E13" s="264">
        <v>2213</v>
      </c>
      <c r="F13" s="264">
        <v>5592</v>
      </c>
    </row>
    <row r="14" spans="2:9">
      <c r="B14" s="554" t="s">
        <v>452</v>
      </c>
      <c r="C14" s="554"/>
      <c r="D14" s="554"/>
      <c r="E14" s="554"/>
      <c r="F14" s="554"/>
    </row>
  </sheetData>
  <mergeCells count="4">
    <mergeCell ref="B2:F2"/>
    <mergeCell ref="B3:F3"/>
    <mergeCell ref="H2:I3"/>
    <mergeCell ref="B14:F14"/>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13"/>
  <sheetViews>
    <sheetView showGridLines="0" workbookViewId="0">
      <selection activeCell="I2" sqref="I2:J3"/>
    </sheetView>
  </sheetViews>
  <sheetFormatPr defaultRowHeight="15"/>
  <cols>
    <col min="1" max="1" width="1.85546875" style="49" customWidth="1"/>
    <col min="2" max="2" width="1.85546875" customWidth="1"/>
    <col min="3" max="3" width="24.7109375" style="19" customWidth="1"/>
    <col min="4" max="4" width="11.28515625" customWidth="1"/>
    <col min="5" max="5" width="10" customWidth="1"/>
    <col min="6" max="6" width="12.28515625" customWidth="1"/>
    <col min="7" max="7" width="12.7109375" customWidth="1"/>
    <col min="8" max="8" width="3.85546875" customWidth="1"/>
    <col min="9" max="10" width="6.7109375" customWidth="1"/>
  </cols>
  <sheetData>
    <row r="1" spans="3:10" ht="11.25" customHeight="1"/>
    <row r="2" spans="3:10" ht="15" customHeight="1">
      <c r="C2" s="443" t="s">
        <v>1047</v>
      </c>
      <c r="D2" s="443"/>
      <c r="E2" s="443"/>
      <c r="F2" s="443"/>
      <c r="G2" s="443"/>
      <c r="I2" s="452" t="s">
        <v>328</v>
      </c>
      <c r="J2" s="452"/>
    </row>
    <row r="3" spans="3:10">
      <c r="C3" s="528" t="s">
        <v>1</v>
      </c>
      <c r="D3" s="528"/>
      <c r="E3" s="528"/>
      <c r="F3" s="528"/>
      <c r="G3" s="528"/>
      <c r="I3" s="452"/>
      <c r="J3" s="452"/>
    </row>
    <row r="4" spans="3:10" ht="38.25">
      <c r="C4" s="23" t="s">
        <v>191</v>
      </c>
      <c r="D4" s="23" t="s">
        <v>261</v>
      </c>
      <c r="E4" s="23" t="s">
        <v>262</v>
      </c>
      <c r="F4" s="23" t="s">
        <v>263</v>
      </c>
      <c r="G4" s="23" t="s">
        <v>20</v>
      </c>
    </row>
    <row r="5" spans="3:10">
      <c r="C5" s="89" t="s">
        <v>194</v>
      </c>
      <c r="D5" s="222">
        <v>91</v>
      </c>
      <c r="E5" s="222">
        <v>37</v>
      </c>
      <c r="F5" s="222">
        <v>265</v>
      </c>
      <c r="G5" s="222">
        <v>393</v>
      </c>
    </row>
    <row r="6" spans="3:10" ht="16.5" customHeight="1">
      <c r="C6" s="89" t="s">
        <v>195</v>
      </c>
      <c r="D6" s="222">
        <v>465</v>
      </c>
      <c r="E6" s="222">
        <v>95</v>
      </c>
      <c r="F6" s="222">
        <v>386</v>
      </c>
      <c r="G6" s="222">
        <v>946</v>
      </c>
    </row>
    <row r="7" spans="3:10">
      <c r="C7" s="89" t="s">
        <v>196</v>
      </c>
      <c r="D7" s="222">
        <v>124</v>
      </c>
      <c r="E7" s="222">
        <v>56</v>
      </c>
      <c r="F7" s="222">
        <v>337</v>
      </c>
      <c r="G7" s="222">
        <v>517</v>
      </c>
    </row>
    <row r="8" spans="3:10">
      <c r="C8" s="89" t="s">
        <v>197</v>
      </c>
      <c r="D8" s="222">
        <v>813</v>
      </c>
      <c r="E8" s="222">
        <v>165</v>
      </c>
      <c r="F8" s="222">
        <v>376</v>
      </c>
      <c r="G8" s="222">
        <v>1354</v>
      </c>
    </row>
    <row r="9" spans="3:10">
      <c r="C9" s="89" t="s">
        <v>198</v>
      </c>
      <c r="D9" s="222">
        <v>122</v>
      </c>
      <c r="E9" s="222">
        <v>46</v>
      </c>
      <c r="F9" s="222">
        <v>163</v>
      </c>
      <c r="G9" s="222">
        <v>331</v>
      </c>
    </row>
    <row r="10" spans="3:10" ht="15.75" customHeight="1">
      <c r="C10" s="89" t="s">
        <v>199</v>
      </c>
      <c r="D10" s="222">
        <v>1114</v>
      </c>
      <c r="E10" s="222">
        <v>132</v>
      </c>
      <c r="F10" s="222">
        <v>518</v>
      </c>
      <c r="G10" s="222">
        <v>1764</v>
      </c>
    </row>
    <row r="11" spans="3:10">
      <c r="C11" s="89" t="s">
        <v>200</v>
      </c>
      <c r="D11" s="222">
        <v>35</v>
      </c>
      <c r="E11" s="222">
        <v>20</v>
      </c>
      <c r="F11" s="222">
        <v>123</v>
      </c>
      <c r="G11" s="222">
        <v>178</v>
      </c>
    </row>
    <row r="12" spans="3:10">
      <c r="C12" s="89" t="s">
        <v>201</v>
      </c>
      <c r="D12" s="222">
        <v>54</v>
      </c>
      <c r="E12" s="222">
        <v>10</v>
      </c>
      <c r="F12" s="222">
        <v>45</v>
      </c>
      <c r="G12" s="222">
        <v>109</v>
      </c>
    </row>
    <row r="13" spans="3:10">
      <c r="C13" s="191" t="s">
        <v>13</v>
      </c>
      <c r="D13" s="263">
        <v>2818</v>
      </c>
      <c r="E13" s="263">
        <v>561</v>
      </c>
      <c r="F13" s="263">
        <v>2213</v>
      </c>
      <c r="G13" s="263">
        <v>5592</v>
      </c>
    </row>
  </sheetData>
  <mergeCells count="3">
    <mergeCell ref="C2:G2"/>
    <mergeCell ref="C3:G3"/>
    <mergeCell ref="I2:J3"/>
  </mergeCells>
  <hyperlinks>
    <hyperlink ref="I2:J3" location="'Table of Contents'!A1" display="Go To Table Of Contents" xr:uid="{00000000-0004-0000-2400-00000000000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row r="2" spans="2:9" ht="15" customHeight="1">
      <c r="B2" s="443" t="s">
        <v>1046</v>
      </c>
      <c r="C2" s="443"/>
      <c r="D2" s="443"/>
      <c r="E2" s="443"/>
      <c r="F2" s="443"/>
      <c r="H2" s="452" t="s">
        <v>328</v>
      </c>
      <c r="I2" s="452"/>
    </row>
    <row r="3" spans="2:9">
      <c r="B3" s="513" t="s">
        <v>1</v>
      </c>
      <c r="C3" s="513"/>
      <c r="D3" s="513"/>
      <c r="E3" s="513"/>
      <c r="F3" s="513"/>
      <c r="H3" s="452"/>
      <c r="I3" s="452"/>
    </row>
    <row r="4" spans="2:9" ht="25.5">
      <c r="B4" s="23" t="s">
        <v>360</v>
      </c>
      <c r="C4" s="37" t="s">
        <v>261</v>
      </c>
      <c r="D4" s="37" t="s">
        <v>262</v>
      </c>
      <c r="E4" s="37" t="s">
        <v>263</v>
      </c>
      <c r="F4" s="23" t="s">
        <v>20</v>
      </c>
    </row>
    <row r="5" spans="2:9">
      <c r="B5" s="89" t="s">
        <v>284</v>
      </c>
      <c r="C5" s="222">
        <v>192</v>
      </c>
      <c r="D5" s="222">
        <v>9</v>
      </c>
      <c r="E5" s="222">
        <v>142</v>
      </c>
      <c r="F5" s="222">
        <v>343</v>
      </c>
    </row>
    <row r="6" spans="2:9">
      <c r="B6" s="89" t="s">
        <v>285</v>
      </c>
      <c r="C6" s="222">
        <v>596</v>
      </c>
      <c r="D6" s="222">
        <v>82</v>
      </c>
      <c r="E6" s="222">
        <v>857</v>
      </c>
      <c r="F6" s="222">
        <v>1535</v>
      </c>
    </row>
    <row r="7" spans="2:9">
      <c r="B7" s="89" t="s">
        <v>220</v>
      </c>
      <c r="C7" s="222">
        <v>555</v>
      </c>
      <c r="D7" s="222">
        <v>119</v>
      </c>
      <c r="E7" s="222">
        <v>679</v>
      </c>
      <c r="F7" s="222">
        <v>1353</v>
      </c>
    </row>
    <row r="8" spans="2:9">
      <c r="B8" s="89" t="s">
        <v>221</v>
      </c>
      <c r="C8" s="222">
        <v>1036</v>
      </c>
      <c r="D8" s="222">
        <v>168</v>
      </c>
      <c r="E8" s="222">
        <v>334</v>
      </c>
      <c r="F8" s="222">
        <v>1538</v>
      </c>
    </row>
    <row r="9" spans="2:9">
      <c r="B9" s="89" t="s">
        <v>222</v>
      </c>
      <c r="C9" s="222">
        <v>389</v>
      </c>
      <c r="D9" s="222">
        <v>126</v>
      </c>
      <c r="E9" s="222">
        <v>185</v>
      </c>
      <c r="F9" s="222">
        <v>700</v>
      </c>
    </row>
    <row r="10" spans="2:9">
      <c r="B10" s="89" t="s">
        <v>223</v>
      </c>
      <c r="C10" s="222">
        <v>44</v>
      </c>
      <c r="D10" s="222">
        <v>54</v>
      </c>
      <c r="E10" s="222">
        <v>15</v>
      </c>
      <c r="F10" s="222">
        <v>113</v>
      </c>
    </row>
    <row r="11" spans="2:9">
      <c r="B11" s="89" t="s">
        <v>286</v>
      </c>
      <c r="C11" s="222">
        <v>6</v>
      </c>
      <c r="D11" s="222">
        <v>3</v>
      </c>
      <c r="E11" s="222">
        <v>1</v>
      </c>
      <c r="F11" s="222">
        <v>10</v>
      </c>
    </row>
    <row r="12" spans="2:9">
      <c r="B12" s="191" t="s">
        <v>20</v>
      </c>
      <c r="C12" s="263">
        <v>2818</v>
      </c>
      <c r="D12" s="263">
        <v>561</v>
      </c>
      <c r="E12" s="263">
        <v>2213</v>
      </c>
      <c r="F12" s="263">
        <v>5592</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43"/>
  <sheetViews>
    <sheetView showGridLines="0" zoomScaleNormal="100" workbookViewId="0">
      <selection activeCell="T2" sqref="T2:U4"/>
    </sheetView>
  </sheetViews>
  <sheetFormatPr defaultRowHeight="15"/>
  <cols>
    <col min="1" max="1" width="2.7109375" customWidth="1"/>
    <col min="12" max="12" width="1.85546875" style="49" customWidth="1"/>
    <col min="13" max="13" width="1.85546875" customWidth="1"/>
    <col min="14" max="14" width="21.42578125" style="19" customWidth="1"/>
    <col min="15" max="15" width="15.42578125" customWidth="1"/>
    <col min="16" max="16" width="14.7109375" customWidth="1"/>
    <col min="17" max="17" width="13.5703125" customWidth="1"/>
    <col min="18" max="18" width="12.42578125" customWidth="1"/>
    <col min="20" max="21" width="6.7109375" customWidth="1"/>
  </cols>
  <sheetData>
    <row r="2" spans="2:21" ht="15.75" customHeight="1">
      <c r="B2" s="419"/>
      <c r="C2" s="419"/>
      <c r="D2" s="419"/>
      <c r="E2" s="419"/>
      <c r="F2" s="419"/>
      <c r="G2" s="419"/>
      <c r="H2" s="419"/>
      <c r="I2" s="419"/>
      <c r="J2" s="52"/>
      <c r="K2" s="52"/>
      <c r="N2" s="421" t="s">
        <v>468</v>
      </c>
      <c r="O2" s="421"/>
      <c r="P2" s="421"/>
      <c r="Q2" s="421"/>
      <c r="R2" s="421"/>
      <c r="T2" s="404" t="s">
        <v>328</v>
      </c>
      <c r="U2" s="404"/>
    </row>
    <row r="3" spans="2:21" ht="9" customHeight="1">
      <c r="N3" s="39"/>
      <c r="O3" s="1"/>
      <c r="P3" s="1"/>
      <c r="Q3" s="1"/>
      <c r="R3" s="1"/>
      <c r="T3" s="404"/>
      <c r="U3" s="404"/>
    </row>
    <row r="4" spans="2:21" ht="15" customHeight="1">
      <c r="N4" s="422" t="s">
        <v>2</v>
      </c>
      <c r="O4" s="423" t="s">
        <v>42</v>
      </c>
      <c r="P4" s="424"/>
      <c r="Q4" s="424"/>
      <c r="R4" s="425"/>
      <c r="T4" s="404"/>
      <c r="U4" s="404"/>
    </row>
    <row r="5" spans="2:21">
      <c r="N5" s="422"/>
      <c r="O5" s="269" t="s">
        <v>252</v>
      </c>
      <c r="P5" s="269" t="s">
        <v>253</v>
      </c>
      <c r="Q5" s="269" t="s">
        <v>409</v>
      </c>
      <c r="R5" s="269" t="s">
        <v>20</v>
      </c>
    </row>
    <row r="6" spans="2:21">
      <c r="N6" s="18" t="s">
        <v>10</v>
      </c>
      <c r="O6" s="40">
        <v>8</v>
      </c>
      <c r="P6" s="40">
        <v>7</v>
      </c>
      <c r="Q6" s="40">
        <v>22</v>
      </c>
      <c r="R6" s="40">
        <v>37</v>
      </c>
    </row>
    <row r="7" spans="2:21">
      <c r="N7" s="18" t="s">
        <v>11</v>
      </c>
      <c r="O7" s="40">
        <v>286</v>
      </c>
      <c r="P7" s="40">
        <v>310</v>
      </c>
      <c r="Q7" s="40">
        <v>111</v>
      </c>
      <c r="R7" s="40">
        <v>707</v>
      </c>
    </row>
    <row r="8" spans="2:21">
      <c r="N8" s="18" t="s">
        <v>12</v>
      </c>
      <c r="O8" s="40">
        <v>517</v>
      </c>
      <c r="P8" s="40">
        <v>569</v>
      </c>
      <c r="Q8" s="40">
        <v>71</v>
      </c>
      <c r="R8" s="40">
        <v>1157</v>
      </c>
    </row>
    <row r="9" spans="2:21">
      <c r="N9" s="2" t="s">
        <v>240</v>
      </c>
      <c r="O9" s="40">
        <v>883</v>
      </c>
      <c r="P9" s="40">
        <v>1056</v>
      </c>
      <c r="Q9" s="40">
        <v>51</v>
      </c>
      <c r="R9" s="40">
        <v>1990</v>
      </c>
      <c r="S9" t="s">
        <v>288</v>
      </c>
    </row>
    <row r="10" spans="2:21">
      <c r="N10" s="18" t="s">
        <v>290</v>
      </c>
      <c r="O10" s="40">
        <v>197</v>
      </c>
      <c r="P10" s="40">
        <v>317</v>
      </c>
      <c r="Q10" s="40">
        <v>22</v>
      </c>
      <c r="R10" s="40">
        <v>536</v>
      </c>
    </row>
    <row r="11" spans="2:21">
      <c r="N11" s="18" t="s">
        <v>361</v>
      </c>
      <c r="O11" s="40">
        <v>371</v>
      </c>
      <c r="P11" s="40">
        <v>473</v>
      </c>
      <c r="Q11" s="40">
        <v>43</v>
      </c>
      <c r="R11" s="40">
        <v>887</v>
      </c>
    </row>
    <row r="12" spans="2:21">
      <c r="N12" s="18" t="s">
        <v>425</v>
      </c>
      <c r="O12" s="40">
        <v>654</v>
      </c>
      <c r="P12" s="40">
        <v>538</v>
      </c>
      <c r="Q12" s="40">
        <v>70</v>
      </c>
      <c r="R12" s="40">
        <v>1262</v>
      </c>
    </row>
    <row r="13" spans="2:21">
      <c r="N13" s="18" t="s">
        <v>471</v>
      </c>
      <c r="O13" s="40">
        <v>535</v>
      </c>
      <c r="P13" s="40">
        <v>402</v>
      </c>
      <c r="Q13" s="40">
        <v>66</v>
      </c>
      <c r="R13" s="40">
        <v>1003</v>
      </c>
    </row>
    <row r="14" spans="2:21">
      <c r="N14" s="31" t="s">
        <v>518</v>
      </c>
      <c r="O14" s="40">
        <v>143</v>
      </c>
      <c r="P14" s="40">
        <v>77</v>
      </c>
      <c r="Q14" s="40">
        <v>10</v>
      </c>
      <c r="R14" s="40">
        <v>230</v>
      </c>
    </row>
    <row r="15" spans="2:21">
      <c r="N15" s="289" t="s">
        <v>20</v>
      </c>
      <c r="O15" s="84">
        <v>3594</v>
      </c>
      <c r="P15" s="84">
        <v>3749</v>
      </c>
      <c r="Q15" s="84">
        <v>466</v>
      </c>
      <c r="R15" s="84">
        <v>7809</v>
      </c>
    </row>
    <row r="16" spans="2:21" ht="27.6" customHeight="1">
      <c r="N16" s="420" t="s">
        <v>382</v>
      </c>
      <c r="O16" s="420"/>
      <c r="P16" s="420"/>
      <c r="Q16" s="420"/>
      <c r="R16" s="420"/>
    </row>
    <row r="18" spans="14:20" ht="30.6" customHeight="1">
      <c r="N18" s="161"/>
      <c r="O18" s="162"/>
      <c r="P18" s="162"/>
      <c r="Q18" s="162"/>
      <c r="R18" s="162"/>
      <c r="S18" s="162"/>
      <c r="T18" s="162"/>
    </row>
    <row r="19" spans="14:20">
      <c r="N19" s="161"/>
      <c r="O19" s="159"/>
      <c r="P19" s="418" t="s">
        <v>42</v>
      </c>
      <c r="Q19" s="418"/>
      <c r="R19" s="418"/>
      <c r="S19" s="162"/>
      <c r="T19" s="162"/>
    </row>
    <row r="20" spans="14:20" ht="27">
      <c r="N20" s="161"/>
      <c r="O20" s="172"/>
      <c r="P20" s="170" t="s">
        <v>43</v>
      </c>
      <c r="Q20" s="170" t="s">
        <v>44</v>
      </c>
      <c r="R20" s="170" t="s">
        <v>45</v>
      </c>
      <c r="S20" s="170" t="s">
        <v>20</v>
      </c>
      <c r="T20" s="162"/>
    </row>
    <row r="21" spans="14:20" ht="15.75">
      <c r="N21" s="161"/>
      <c r="O21" s="173" t="s">
        <v>10</v>
      </c>
      <c r="P21" s="168">
        <v>7</v>
      </c>
      <c r="Q21" s="168">
        <v>8</v>
      </c>
      <c r="R21" s="168">
        <v>22</v>
      </c>
      <c r="S21" s="168">
        <v>37</v>
      </c>
      <c r="T21" s="162"/>
    </row>
    <row r="22" spans="14:20" ht="15.75">
      <c r="N22" s="161"/>
      <c r="O22" s="173" t="s">
        <v>11</v>
      </c>
      <c r="P22" s="168">
        <v>310</v>
      </c>
      <c r="Q22" s="168">
        <v>285</v>
      </c>
      <c r="R22" s="168">
        <v>111</v>
      </c>
      <c r="S22" s="168">
        <v>706</v>
      </c>
      <c r="T22" s="162"/>
    </row>
    <row r="23" spans="14:20" ht="15.75">
      <c r="N23" s="161"/>
      <c r="O23" s="173" t="s">
        <v>12</v>
      </c>
      <c r="P23" s="168">
        <v>570</v>
      </c>
      <c r="Q23" s="168">
        <v>516</v>
      </c>
      <c r="R23" s="168">
        <v>71</v>
      </c>
      <c r="S23" s="168">
        <v>1157</v>
      </c>
      <c r="T23" s="162"/>
    </row>
    <row r="24" spans="14:20" ht="15.75">
      <c r="N24" s="161"/>
      <c r="O24" s="173" t="s">
        <v>240</v>
      </c>
      <c r="P24" s="168">
        <v>1052</v>
      </c>
      <c r="Q24" s="168">
        <v>882</v>
      </c>
      <c r="R24" s="168">
        <v>51</v>
      </c>
      <c r="S24" s="168">
        <v>1985</v>
      </c>
      <c r="T24" s="162"/>
    </row>
    <row r="25" spans="14:20" ht="15.75">
      <c r="N25" s="161"/>
      <c r="O25" s="173" t="s">
        <v>290</v>
      </c>
      <c r="P25" s="168">
        <v>318</v>
      </c>
      <c r="Q25" s="168">
        <v>198</v>
      </c>
      <c r="R25" s="168">
        <v>22</v>
      </c>
      <c r="S25" s="168">
        <v>538</v>
      </c>
      <c r="T25" s="162"/>
    </row>
    <row r="26" spans="14:20" ht="15.75">
      <c r="N26" s="161"/>
      <c r="O26" s="173" t="s">
        <v>287</v>
      </c>
      <c r="P26" s="168">
        <v>71</v>
      </c>
      <c r="Q26" s="168">
        <v>60</v>
      </c>
      <c r="R26" s="168">
        <v>10</v>
      </c>
      <c r="S26" s="168">
        <v>141</v>
      </c>
      <c r="T26" s="162"/>
    </row>
    <row r="27" spans="14:20" ht="15.75">
      <c r="N27" s="161"/>
      <c r="O27" s="173" t="s">
        <v>347</v>
      </c>
      <c r="P27" s="168">
        <v>86</v>
      </c>
      <c r="Q27" s="168">
        <v>94</v>
      </c>
      <c r="R27" s="168">
        <v>6</v>
      </c>
      <c r="S27" s="168">
        <v>186</v>
      </c>
      <c r="T27" s="162"/>
    </row>
    <row r="28" spans="14:20" ht="15.75">
      <c r="N28" s="161"/>
      <c r="O28" s="173" t="s">
        <v>352</v>
      </c>
      <c r="P28" s="168">
        <v>113</v>
      </c>
      <c r="Q28" s="168">
        <v>68</v>
      </c>
      <c r="R28" s="168">
        <v>11</v>
      </c>
      <c r="S28" s="168">
        <v>192</v>
      </c>
      <c r="T28" s="162"/>
    </row>
    <row r="29" spans="14:20" ht="15.75">
      <c r="N29" s="161"/>
      <c r="O29" s="173" t="s">
        <v>20</v>
      </c>
      <c r="P29" s="168">
        <v>2527</v>
      </c>
      <c r="Q29" s="168">
        <v>2111</v>
      </c>
      <c r="R29" s="168">
        <v>304</v>
      </c>
      <c r="S29" s="168">
        <v>4942</v>
      </c>
      <c r="T29" s="162"/>
    </row>
    <row r="30" spans="14:20" ht="15.75">
      <c r="N30" s="161"/>
      <c r="O30" s="173"/>
      <c r="P30" s="168"/>
      <c r="Q30" s="168"/>
      <c r="R30" s="168"/>
      <c r="S30" s="168"/>
      <c r="T30" s="162"/>
    </row>
    <row r="31" spans="14:20">
      <c r="N31" s="161"/>
      <c r="O31" s="162"/>
      <c r="P31" s="418" t="s">
        <v>42</v>
      </c>
      <c r="Q31" s="418"/>
      <c r="R31" s="418"/>
      <c r="S31" s="162"/>
      <c r="T31" s="162"/>
    </row>
    <row r="32" spans="14:20" ht="27">
      <c r="N32" s="161"/>
      <c r="O32" s="162"/>
      <c r="P32" s="170" t="s">
        <v>43</v>
      </c>
      <c r="Q32" s="170" t="s">
        <v>44</v>
      </c>
      <c r="R32" s="170" t="s">
        <v>45</v>
      </c>
      <c r="S32" s="170" t="s">
        <v>20</v>
      </c>
      <c r="T32" s="162"/>
    </row>
    <row r="33" spans="14:20" ht="15.75">
      <c r="N33" s="161"/>
      <c r="O33" s="173" t="s">
        <v>10</v>
      </c>
      <c r="P33" s="162">
        <f>P21</f>
        <v>7</v>
      </c>
      <c r="Q33" s="162">
        <f t="shared" ref="Q33:S33" si="0">Q21</f>
        <v>8</v>
      </c>
      <c r="R33" s="162">
        <f t="shared" si="0"/>
        <v>22</v>
      </c>
      <c r="S33" s="162">
        <f t="shared" si="0"/>
        <v>37</v>
      </c>
      <c r="T33" s="162"/>
    </row>
    <row r="34" spans="14:20" ht="15.75">
      <c r="N34" s="161"/>
      <c r="O34" s="173" t="s">
        <v>11</v>
      </c>
      <c r="P34" s="162">
        <f t="shared" ref="P34:S40" si="1">P33+P22</f>
        <v>317</v>
      </c>
      <c r="Q34" s="162">
        <f t="shared" si="1"/>
        <v>293</v>
      </c>
      <c r="R34" s="162">
        <f t="shared" si="1"/>
        <v>133</v>
      </c>
      <c r="S34" s="162">
        <f t="shared" si="1"/>
        <v>743</v>
      </c>
      <c r="T34" s="162"/>
    </row>
    <row r="35" spans="14:20" ht="15.75">
      <c r="N35" s="161"/>
      <c r="O35" s="173" t="s">
        <v>12</v>
      </c>
      <c r="P35" s="162">
        <f t="shared" si="1"/>
        <v>887</v>
      </c>
      <c r="Q35" s="162">
        <f t="shared" si="1"/>
        <v>809</v>
      </c>
      <c r="R35" s="162">
        <f t="shared" si="1"/>
        <v>204</v>
      </c>
      <c r="S35" s="162">
        <f t="shared" si="1"/>
        <v>1900</v>
      </c>
      <c r="T35" s="162"/>
    </row>
    <row r="36" spans="14:20" ht="15.75">
      <c r="N36" s="161"/>
      <c r="O36" s="173" t="s">
        <v>240</v>
      </c>
      <c r="P36" s="162">
        <f t="shared" si="1"/>
        <v>1939</v>
      </c>
      <c r="Q36" s="162">
        <f t="shared" si="1"/>
        <v>1691</v>
      </c>
      <c r="R36" s="162">
        <f t="shared" si="1"/>
        <v>255</v>
      </c>
      <c r="S36" s="162">
        <f t="shared" si="1"/>
        <v>3885</v>
      </c>
      <c r="T36" s="162"/>
    </row>
    <row r="37" spans="14:20" ht="15.75">
      <c r="N37" s="161"/>
      <c r="O37" s="173" t="s">
        <v>290</v>
      </c>
      <c r="P37" s="162">
        <f t="shared" si="1"/>
        <v>2257</v>
      </c>
      <c r="Q37" s="162">
        <f t="shared" si="1"/>
        <v>1889</v>
      </c>
      <c r="R37" s="162">
        <f t="shared" si="1"/>
        <v>277</v>
      </c>
      <c r="S37" s="162">
        <f t="shared" si="1"/>
        <v>4423</v>
      </c>
      <c r="T37" s="162"/>
    </row>
    <row r="38" spans="14:20" ht="15.75">
      <c r="N38" s="161"/>
      <c r="O38" s="173" t="s">
        <v>355</v>
      </c>
      <c r="P38" s="162">
        <f t="shared" si="1"/>
        <v>2328</v>
      </c>
      <c r="Q38" s="162">
        <f t="shared" si="1"/>
        <v>1949</v>
      </c>
      <c r="R38" s="162">
        <f t="shared" si="1"/>
        <v>287</v>
      </c>
      <c r="S38" s="162">
        <f t="shared" si="1"/>
        <v>4564</v>
      </c>
      <c r="T38" s="162"/>
    </row>
    <row r="39" spans="14:20" ht="15.75">
      <c r="N39" s="161"/>
      <c r="O39" s="173" t="s">
        <v>350</v>
      </c>
      <c r="P39" s="162">
        <f t="shared" si="1"/>
        <v>2414</v>
      </c>
      <c r="Q39" s="162">
        <f t="shared" si="1"/>
        <v>2043</v>
      </c>
      <c r="R39" s="162">
        <f t="shared" si="1"/>
        <v>293</v>
      </c>
      <c r="S39" s="162">
        <f t="shared" si="1"/>
        <v>4750</v>
      </c>
      <c r="T39" s="162"/>
    </row>
    <row r="40" spans="14:20" ht="15.75">
      <c r="N40" s="161"/>
      <c r="O40" s="173" t="s">
        <v>354</v>
      </c>
      <c r="P40" s="162">
        <f t="shared" si="1"/>
        <v>2527</v>
      </c>
      <c r="Q40" s="162">
        <f t="shared" si="1"/>
        <v>2111</v>
      </c>
      <c r="R40" s="162">
        <f t="shared" si="1"/>
        <v>304</v>
      </c>
      <c r="S40" s="162">
        <f t="shared" si="1"/>
        <v>4942</v>
      </c>
      <c r="T40" s="162"/>
    </row>
    <row r="41" spans="14:20">
      <c r="N41" s="161"/>
      <c r="O41" s="162"/>
      <c r="P41" s="162"/>
      <c r="Q41" s="162"/>
      <c r="R41" s="162"/>
      <c r="S41" s="162"/>
      <c r="T41" s="162"/>
    </row>
    <row r="42" spans="14:20">
      <c r="N42" s="161"/>
      <c r="O42" s="162"/>
      <c r="P42" s="162"/>
      <c r="Q42" s="162"/>
      <c r="R42" s="162"/>
      <c r="S42" s="162"/>
      <c r="T42" s="162"/>
    </row>
    <row r="43" spans="14:20">
      <c r="N43" s="161"/>
      <c r="O43" s="162"/>
      <c r="P43" s="162"/>
      <c r="Q43" s="162"/>
      <c r="R43" s="162"/>
      <c r="S43" s="162"/>
      <c r="T43" s="162"/>
    </row>
  </sheetData>
  <mergeCells count="8">
    <mergeCell ref="P31:R31"/>
    <mergeCell ref="P19:R19"/>
    <mergeCell ref="T2:U4"/>
    <mergeCell ref="B2:I2"/>
    <mergeCell ref="N16:R16"/>
    <mergeCell ref="N2:R2"/>
    <mergeCell ref="N4:N5"/>
    <mergeCell ref="O4:R4"/>
  </mergeCells>
  <hyperlinks>
    <hyperlink ref="T2:U4" location="'Table of Contents'!A1" display="Go to Table of Contents"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J2" sqref="J2:K4"/>
    </sheetView>
  </sheetViews>
  <sheetFormatPr defaultRowHeight="15"/>
  <cols>
    <col min="1" max="1" width="1.85546875" customWidth="1"/>
    <col min="2" max="2" width="14.85546875" style="19" customWidth="1"/>
    <col min="3" max="3" width="44.28515625" style="19" customWidth="1"/>
    <col min="4" max="4" width="10.7109375" style="19" customWidth="1"/>
    <col min="5" max="5" width="12.5703125" style="19" customWidth="1"/>
    <col min="6" max="7" width="11.140625" style="19" customWidth="1"/>
    <col min="8" max="8" width="11.7109375" style="19" customWidth="1"/>
    <col min="9" max="9" width="2.7109375" customWidth="1"/>
    <col min="10" max="11" width="6.7109375" customWidth="1"/>
  </cols>
  <sheetData>
    <row r="1" spans="2:11" ht="12" customHeight="1"/>
    <row r="2" spans="2:11" ht="15.75">
      <c r="B2" s="428" t="s">
        <v>521</v>
      </c>
      <c r="C2" s="428"/>
      <c r="D2" s="428"/>
      <c r="E2" s="428"/>
      <c r="F2" s="428"/>
      <c r="G2" s="428"/>
      <c r="H2" s="428"/>
      <c r="J2" s="404" t="s">
        <v>328</v>
      </c>
      <c r="K2" s="404"/>
    </row>
    <row r="3" spans="2:11">
      <c r="B3" s="39"/>
      <c r="C3" s="39"/>
      <c r="D3" s="39"/>
      <c r="E3" s="39"/>
      <c r="F3" s="39"/>
      <c r="G3" s="39"/>
      <c r="H3" s="39"/>
      <c r="J3" s="404"/>
      <c r="K3" s="404"/>
    </row>
    <row r="4" spans="2:11">
      <c r="B4" s="422" t="s">
        <v>46</v>
      </c>
      <c r="C4" s="422" t="s">
        <v>47</v>
      </c>
      <c r="D4" s="423" t="s">
        <v>48</v>
      </c>
      <c r="E4" s="424"/>
      <c r="F4" s="424"/>
      <c r="G4" s="424"/>
      <c r="H4" s="425"/>
      <c r="J4" s="404"/>
      <c r="K4" s="404"/>
    </row>
    <row r="5" spans="2:11">
      <c r="B5" s="422"/>
      <c r="C5" s="422"/>
      <c r="D5" s="269" t="s">
        <v>252</v>
      </c>
      <c r="E5" s="269" t="s">
        <v>253</v>
      </c>
      <c r="F5" s="269" t="s">
        <v>409</v>
      </c>
      <c r="G5" s="269" t="s">
        <v>426</v>
      </c>
      <c r="H5" s="269" t="s">
        <v>20</v>
      </c>
    </row>
    <row r="6" spans="2:11">
      <c r="B6" s="426" t="s">
        <v>49</v>
      </c>
      <c r="C6" s="44" t="s">
        <v>50</v>
      </c>
      <c r="D6" s="83">
        <v>362</v>
      </c>
      <c r="E6" s="83">
        <v>821</v>
      </c>
      <c r="F6" s="83">
        <v>9</v>
      </c>
      <c r="G6" s="83">
        <v>0</v>
      </c>
      <c r="H6" s="83">
        <v>1192</v>
      </c>
    </row>
    <row r="7" spans="2:11" ht="15.75" customHeight="1">
      <c r="B7" s="427"/>
      <c r="C7" s="44" t="s">
        <v>51</v>
      </c>
      <c r="D7" s="83">
        <v>316</v>
      </c>
      <c r="E7" s="83">
        <v>772</v>
      </c>
      <c r="F7" s="83">
        <v>8</v>
      </c>
      <c r="G7" s="83">
        <v>0</v>
      </c>
      <c r="H7" s="83">
        <v>1096</v>
      </c>
    </row>
    <row r="8" spans="2:11" ht="14.25" customHeight="1">
      <c r="B8" s="427"/>
      <c r="C8" s="44" t="s">
        <v>52</v>
      </c>
      <c r="D8" s="83">
        <v>585</v>
      </c>
      <c r="E8" s="83">
        <v>338</v>
      </c>
      <c r="F8" s="83">
        <v>78</v>
      </c>
      <c r="G8" s="83">
        <v>4</v>
      </c>
      <c r="H8" s="83">
        <v>1005</v>
      </c>
    </row>
    <row r="9" spans="2:11" ht="12.75" customHeight="1">
      <c r="B9" s="427"/>
      <c r="C9" s="44" t="s">
        <v>53</v>
      </c>
      <c r="D9" s="83">
        <v>1184</v>
      </c>
      <c r="E9" s="83">
        <v>1100</v>
      </c>
      <c r="F9" s="83">
        <v>263</v>
      </c>
      <c r="G9" s="83">
        <v>0</v>
      </c>
      <c r="H9" s="83">
        <v>2547</v>
      </c>
    </row>
    <row r="10" spans="2:11">
      <c r="B10" s="427"/>
      <c r="C10" s="44" t="s">
        <v>54</v>
      </c>
      <c r="D10" s="83">
        <v>1147</v>
      </c>
      <c r="E10" s="83">
        <v>718</v>
      </c>
      <c r="F10" s="83">
        <v>108</v>
      </c>
      <c r="G10" s="83">
        <v>0</v>
      </c>
      <c r="H10" s="83">
        <v>1973</v>
      </c>
    </row>
    <row r="11" spans="2:11">
      <c r="B11" s="429"/>
      <c r="C11" s="240" t="s">
        <v>13</v>
      </c>
      <c r="D11" s="241">
        <v>3594</v>
      </c>
      <c r="E11" s="241">
        <v>3749</v>
      </c>
      <c r="F11" s="241">
        <v>466</v>
      </c>
      <c r="G11" s="241">
        <v>4</v>
      </c>
      <c r="H11" s="241">
        <v>7813</v>
      </c>
    </row>
    <row r="12" spans="2:11" ht="14.25" customHeight="1">
      <c r="B12" s="426" t="s">
        <v>55</v>
      </c>
      <c r="C12" s="242" t="s">
        <v>383</v>
      </c>
      <c r="D12" s="304">
        <v>175.1</v>
      </c>
      <c r="E12" s="223">
        <v>129.5</v>
      </c>
      <c r="F12" s="223">
        <v>146.6</v>
      </c>
      <c r="G12" s="223">
        <v>134.9</v>
      </c>
      <c r="H12" s="223">
        <v>161.19999999999999</v>
      </c>
    </row>
    <row r="13" spans="2:11">
      <c r="B13" s="427"/>
      <c r="C13" s="243" t="s">
        <v>384</v>
      </c>
      <c r="D13" s="305">
        <v>32.299999999999997</v>
      </c>
      <c r="E13" s="83">
        <v>25.2</v>
      </c>
      <c r="F13" s="83">
        <v>18.2</v>
      </c>
      <c r="G13" s="83">
        <v>41.4</v>
      </c>
      <c r="H13" s="83">
        <v>32.1</v>
      </c>
    </row>
    <row r="14" spans="2:11" ht="17.25" customHeight="1">
      <c r="B14" s="429"/>
      <c r="C14" s="244" t="s">
        <v>56</v>
      </c>
      <c r="D14" s="114">
        <v>692</v>
      </c>
      <c r="E14" s="114">
        <v>700</v>
      </c>
      <c r="F14" s="114">
        <v>564</v>
      </c>
      <c r="G14" s="114">
        <v>677</v>
      </c>
      <c r="H14" s="114">
        <v>685</v>
      </c>
    </row>
    <row r="15" spans="2:11" ht="16.5" customHeight="1">
      <c r="B15" s="426" t="s">
        <v>57</v>
      </c>
      <c r="C15" s="44" t="s">
        <v>58</v>
      </c>
      <c r="D15" s="83">
        <v>5.5</v>
      </c>
      <c r="E15" s="83">
        <v>8.9</v>
      </c>
      <c r="F15" s="83">
        <v>8.4</v>
      </c>
      <c r="G15" s="83" t="s">
        <v>372</v>
      </c>
      <c r="H15" s="305">
        <v>6.3</v>
      </c>
    </row>
    <row r="16" spans="2:11">
      <c r="B16" s="427"/>
      <c r="C16" s="244" t="s">
        <v>56</v>
      </c>
      <c r="D16" s="114">
        <v>508</v>
      </c>
      <c r="E16" s="114">
        <v>504</v>
      </c>
      <c r="F16" s="114">
        <v>442</v>
      </c>
      <c r="G16" s="114" t="s">
        <v>372</v>
      </c>
      <c r="H16" s="114">
        <v>499</v>
      </c>
    </row>
    <row r="17" spans="2:8">
      <c r="B17" s="213"/>
    </row>
    <row r="18" spans="2:8">
      <c r="B18" s="157"/>
      <c r="C18" s="174" t="s">
        <v>47</v>
      </c>
      <c r="D18" s="174" t="s">
        <v>82</v>
      </c>
      <c r="E18" s="174" t="s">
        <v>80</v>
      </c>
      <c r="F18" s="174" t="s">
        <v>81</v>
      </c>
      <c r="G18" s="323"/>
      <c r="H18" s="157"/>
    </row>
    <row r="19" spans="2:8">
      <c r="B19" s="157"/>
      <c r="C19" s="175" t="s">
        <v>311</v>
      </c>
      <c r="D19" s="164">
        <f>F6</f>
        <v>9</v>
      </c>
      <c r="E19" s="164">
        <f>D6</f>
        <v>362</v>
      </c>
      <c r="F19" s="164">
        <f>E6</f>
        <v>821</v>
      </c>
      <c r="G19" s="164"/>
      <c r="H19" s="157"/>
    </row>
    <row r="20" spans="2:8">
      <c r="B20" s="157"/>
      <c r="C20" s="175" t="s">
        <v>312</v>
      </c>
      <c r="D20" s="164">
        <f>F7</f>
        <v>8</v>
      </c>
      <c r="E20" s="164">
        <f t="shared" ref="E20:F22" si="0">D7</f>
        <v>316</v>
      </c>
      <c r="F20" s="164">
        <f t="shared" si="0"/>
        <v>772</v>
      </c>
      <c r="G20" s="164"/>
      <c r="H20" s="157"/>
    </row>
    <row r="21" spans="2:8">
      <c r="B21" s="157"/>
      <c r="C21" s="175" t="s">
        <v>313</v>
      </c>
      <c r="D21" s="164">
        <f>F8</f>
        <v>78</v>
      </c>
      <c r="E21" s="164">
        <f t="shared" si="0"/>
        <v>585</v>
      </c>
      <c r="F21" s="164">
        <f t="shared" si="0"/>
        <v>338</v>
      </c>
      <c r="G21" s="164"/>
      <c r="H21" s="157"/>
    </row>
    <row r="22" spans="2:8">
      <c r="B22" s="157"/>
      <c r="C22" s="175" t="s">
        <v>9</v>
      </c>
      <c r="D22" s="164">
        <f>F9</f>
        <v>263</v>
      </c>
      <c r="E22" s="164">
        <f t="shared" si="0"/>
        <v>1184</v>
      </c>
      <c r="F22" s="164">
        <f t="shared" si="0"/>
        <v>1100</v>
      </c>
      <c r="G22" s="164"/>
      <c r="H22" s="157"/>
    </row>
    <row r="23" spans="2:8">
      <c r="B23" s="157"/>
      <c r="C23" s="160" t="s">
        <v>20</v>
      </c>
      <c r="D23" s="160">
        <f>SUM(D19:D22)</f>
        <v>358</v>
      </c>
      <c r="E23" s="160">
        <f>SUM(E19:E22)</f>
        <v>2447</v>
      </c>
      <c r="F23" s="160">
        <f>SUM(F19:F22)</f>
        <v>3031</v>
      </c>
      <c r="G23" s="160"/>
      <c r="H23" s="157"/>
    </row>
    <row r="24" spans="2:8">
      <c r="B24" s="157"/>
      <c r="C24" s="157"/>
      <c r="D24" s="157"/>
      <c r="E24" s="157"/>
      <c r="F24" s="157"/>
      <c r="G24" s="157"/>
      <c r="H24" s="157"/>
    </row>
    <row r="25" spans="2:8">
      <c r="B25" s="157"/>
      <c r="C25" s="157"/>
      <c r="D25" s="157"/>
      <c r="E25" s="157"/>
      <c r="F25" s="157"/>
      <c r="G25" s="157"/>
      <c r="H25" s="157"/>
    </row>
    <row r="26" spans="2:8">
      <c r="B26" s="157"/>
      <c r="C26" s="174" t="s">
        <v>47</v>
      </c>
      <c r="D26" s="174" t="s">
        <v>82</v>
      </c>
      <c r="E26" s="174" t="s">
        <v>80</v>
      </c>
      <c r="F26" s="174" t="s">
        <v>81</v>
      </c>
      <c r="G26" s="323"/>
      <c r="H26" s="157"/>
    </row>
    <row r="27" spans="2:8">
      <c r="B27" s="157"/>
      <c r="C27" s="175" t="s">
        <v>311</v>
      </c>
      <c r="D27" s="176">
        <f>D19/D23</f>
        <v>2.5139664804469275E-2</v>
      </c>
      <c r="E27" s="177">
        <f>E19/E23</f>
        <v>0.14793624846751124</v>
      </c>
      <c r="F27" s="176">
        <f>F19/F23</f>
        <v>0.27086770042890135</v>
      </c>
      <c r="G27" s="176"/>
      <c r="H27" s="157"/>
    </row>
    <row r="28" spans="2:8">
      <c r="B28" s="157"/>
      <c r="C28" s="175" t="s">
        <v>312</v>
      </c>
      <c r="D28" s="176">
        <f>D20/D23</f>
        <v>2.23463687150838E-2</v>
      </c>
      <c r="E28" s="177">
        <f>E20/E23</f>
        <v>0.12913771965672252</v>
      </c>
      <c r="F28" s="176">
        <f>F20/F23</f>
        <v>0.25470141867370505</v>
      </c>
      <c r="G28" s="176"/>
      <c r="H28" s="157"/>
    </row>
    <row r="29" spans="2:8">
      <c r="B29" s="157"/>
      <c r="C29" s="175" t="s">
        <v>313</v>
      </c>
      <c r="D29" s="176">
        <f>D21/D23</f>
        <v>0.21787709497206703</v>
      </c>
      <c r="E29" s="177">
        <f>E21/E23</f>
        <v>0.23906824683285655</v>
      </c>
      <c r="F29" s="176">
        <f>F21/F23</f>
        <v>0.1115143516991092</v>
      </c>
      <c r="G29" s="176"/>
      <c r="H29" s="157"/>
    </row>
    <row r="30" spans="2:8">
      <c r="B30" s="157"/>
      <c r="C30" s="175" t="s">
        <v>9</v>
      </c>
      <c r="D30" s="176">
        <f>D22/D23</f>
        <v>0.73463687150837986</v>
      </c>
      <c r="E30" s="177">
        <f>E22/E23</f>
        <v>0.48385778504290966</v>
      </c>
      <c r="F30" s="176">
        <f>F22/F23</f>
        <v>0.36291652919828438</v>
      </c>
      <c r="G30" s="176"/>
      <c r="H30" s="157"/>
    </row>
    <row r="31" spans="2:8">
      <c r="B31" s="157"/>
      <c r="C31" s="160"/>
      <c r="D31" s="160"/>
      <c r="E31" s="160"/>
      <c r="F31" s="160"/>
      <c r="G31" s="160"/>
      <c r="H31" s="157"/>
    </row>
  </sheetData>
  <mergeCells count="8">
    <mergeCell ref="J2:K4"/>
    <mergeCell ref="B15:B16"/>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0"/>
  <sheetViews>
    <sheetView showGridLines="0" workbookViewId="0">
      <selection activeCell="O2" sqref="O2:P3"/>
    </sheetView>
  </sheetViews>
  <sheetFormatPr defaultRowHeight="15"/>
  <cols>
    <col min="1" max="1" width="2.5703125" customWidth="1"/>
    <col min="2" max="2" width="9.140625" style="87"/>
    <col min="3" max="3" width="56" customWidth="1"/>
    <col min="5" max="6" width="14.42578125" style="103" customWidth="1"/>
    <col min="7" max="7" width="10.42578125" customWidth="1"/>
    <col min="8" max="8" width="13.140625" customWidth="1"/>
    <col min="9" max="10" width="11.5703125" customWidth="1"/>
    <col min="11" max="11" width="13.7109375" bestFit="1" customWidth="1"/>
    <col min="12" max="12" width="11.5703125" customWidth="1"/>
    <col min="13" max="13" width="12.5703125" customWidth="1"/>
    <col min="14" max="14" width="9.28515625" bestFit="1" customWidth="1"/>
    <col min="15" max="16" width="6.5703125" customWidth="1"/>
  </cols>
  <sheetData>
    <row r="1" spans="2:16" ht="12" customHeight="1"/>
    <row r="2" spans="2:16" ht="15" customHeight="1">
      <c r="B2" s="443" t="s">
        <v>403</v>
      </c>
      <c r="C2" s="443"/>
      <c r="D2" s="443"/>
      <c r="E2" s="443"/>
      <c r="F2" s="443"/>
      <c r="G2" s="443"/>
      <c r="H2" s="443"/>
      <c r="I2" s="443"/>
      <c r="J2" s="443"/>
      <c r="K2" s="443"/>
      <c r="L2" s="443"/>
      <c r="M2" s="443"/>
      <c r="N2" s="443"/>
      <c r="O2" s="404" t="s">
        <v>328</v>
      </c>
      <c r="P2" s="404"/>
    </row>
    <row r="3" spans="2:16" ht="23.25" customHeight="1">
      <c r="B3" s="444" t="s">
        <v>83</v>
      </c>
      <c r="C3" s="444"/>
      <c r="D3" s="444"/>
      <c r="E3" s="444"/>
      <c r="F3" s="444"/>
      <c r="G3" s="444"/>
      <c r="H3" s="444"/>
      <c r="I3" s="444"/>
      <c r="J3" s="444"/>
      <c r="K3" s="444"/>
      <c r="L3" s="444"/>
      <c r="M3" s="444"/>
      <c r="N3" s="444"/>
      <c r="O3" s="404"/>
      <c r="P3" s="404"/>
    </row>
    <row r="4" spans="2:16" ht="22.5" customHeight="1">
      <c r="B4" s="441" t="s">
        <v>84</v>
      </c>
      <c r="C4" s="441" t="s">
        <v>85</v>
      </c>
      <c r="D4" s="430" t="s">
        <v>86</v>
      </c>
      <c r="E4" s="430" t="s">
        <v>87</v>
      </c>
      <c r="F4" s="430" t="s">
        <v>88</v>
      </c>
      <c r="G4" s="430" t="s">
        <v>89</v>
      </c>
      <c r="H4" s="438" t="s">
        <v>404</v>
      </c>
      <c r="I4" s="439"/>
      <c r="J4" s="439"/>
      <c r="K4" s="440"/>
      <c r="L4" s="438" t="s">
        <v>405</v>
      </c>
      <c r="M4" s="439"/>
      <c r="N4" s="439"/>
    </row>
    <row r="5" spans="2:16" ht="25.5">
      <c r="B5" s="441"/>
      <c r="C5" s="441"/>
      <c r="D5" s="430"/>
      <c r="E5" s="430"/>
      <c r="F5" s="430"/>
      <c r="G5" s="430"/>
      <c r="H5" s="292" t="s">
        <v>385</v>
      </c>
      <c r="I5" s="17" t="s">
        <v>90</v>
      </c>
      <c r="J5" s="17" t="s">
        <v>408</v>
      </c>
      <c r="K5" s="17" t="s">
        <v>386</v>
      </c>
      <c r="L5" s="17" t="s">
        <v>406</v>
      </c>
      <c r="M5" s="17" t="s">
        <v>90</v>
      </c>
      <c r="N5" s="17" t="s">
        <v>408</v>
      </c>
    </row>
    <row r="6" spans="2:16">
      <c r="B6" s="442" t="s">
        <v>525</v>
      </c>
      <c r="C6" s="442"/>
      <c r="D6" s="442"/>
      <c r="E6" s="442"/>
      <c r="F6" s="442"/>
      <c r="G6" s="442"/>
      <c r="H6" s="442"/>
      <c r="I6" s="442"/>
      <c r="J6" s="442"/>
      <c r="K6" s="442"/>
      <c r="L6" s="442"/>
      <c r="M6" s="442"/>
      <c r="N6" s="442"/>
    </row>
    <row r="7" spans="2:16">
      <c r="B7" s="110">
        <v>1</v>
      </c>
      <c r="C7" s="132" t="s">
        <v>522</v>
      </c>
      <c r="D7" s="110" t="s">
        <v>91</v>
      </c>
      <c r="E7" s="251">
        <v>44575</v>
      </c>
      <c r="F7" s="251">
        <v>45280</v>
      </c>
      <c r="G7" s="134" t="s">
        <v>80</v>
      </c>
      <c r="H7" s="226">
        <v>1566.42</v>
      </c>
      <c r="I7" s="226">
        <v>30.44</v>
      </c>
      <c r="J7" s="226">
        <v>39.130000000000003</v>
      </c>
      <c r="K7" s="226">
        <v>64.66</v>
      </c>
      <c r="L7" s="135">
        <v>4.13</v>
      </c>
      <c r="M7" s="135">
        <v>212.4</v>
      </c>
      <c r="N7" s="135">
        <v>165.25</v>
      </c>
    </row>
    <row r="8" spans="2:16">
      <c r="B8" s="110">
        <v>2</v>
      </c>
      <c r="C8" s="132" t="s">
        <v>523</v>
      </c>
      <c r="D8" s="110" t="s">
        <v>92</v>
      </c>
      <c r="E8" s="251">
        <v>43567</v>
      </c>
      <c r="F8" s="251">
        <v>45299</v>
      </c>
      <c r="G8" s="134" t="s">
        <v>80</v>
      </c>
      <c r="H8" s="226">
        <v>241.86</v>
      </c>
      <c r="I8" s="226">
        <v>73.02</v>
      </c>
      <c r="J8" s="226">
        <v>106.64</v>
      </c>
      <c r="K8" s="226">
        <v>90.5</v>
      </c>
      <c r="L8" s="135">
        <v>37.42</v>
      </c>
      <c r="M8" s="135">
        <v>123.93</v>
      </c>
      <c r="N8" s="135">
        <v>84.86</v>
      </c>
    </row>
    <row r="9" spans="2:16">
      <c r="B9" s="110">
        <v>3</v>
      </c>
      <c r="C9" s="132" t="s">
        <v>524</v>
      </c>
      <c r="D9" s="110" t="s">
        <v>91</v>
      </c>
      <c r="E9" s="251">
        <v>44949</v>
      </c>
      <c r="F9" s="251">
        <v>45373</v>
      </c>
      <c r="G9" s="134" t="s">
        <v>81</v>
      </c>
      <c r="H9" s="226">
        <v>11.98</v>
      </c>
      <c r="I9" s="226">
        <v>0.05</v>
      </c>
      <c r="J9" s="226">
        <v>0.05</v>
      </c>
      <c r="K9" s="226">
        <v>0.55000000000000004</v>
      </c>
      <c r="L9" s="135">
        <v>4.59</v>
      </c>
      <c r="M9" s="135">
        <v>1160.48</v>
      </c>
      <c r="N9" s="135">
        <v>1160.48</v>
      </c>
    </row>
    <row r="10" spans="2:16">
      <c r="B10" s="442" t="s">
        <v>526</v>
      </c>
      <c r="C10" s="442"/>
      <c r="D10" s="442"/>
      <c r="E10" s="442"/>
      <c r="F10" s="442"/>
      <c r="G10" s="442"/>
      <c r="H10" s="442"/>
      <c r="I10" s="442"/>
      <c r="J10" s="442"/>
      <c r="K10" s="442"/>
      <c r="L10" s="442"/>
      <c r="M10" s="442"/>
      <c r="N10" s="442"/>
    </row>
    <row r="11" spans="2:16">
      <c r="B11" s="136">
        <v>1</v>
      </c>
      <c r="C11" s="132" t="s">
        <v>527</v>
      </c>
      <c r="D11" s="110" t="s">
        <v>92</v>
      </c>
      <c r="E11" s="251">
        <v>43290</v>
      </c>
      <c r="F11" s="251">
        <v>45385</v>
      </c>
      <c r="G11" s="134" t="s">
        <v>80</v>
      </c>
      <c r="H11" s="226">
        <v>152.22</v>
      </c>
      <c r="I11" s="226">
        <v>82.37</v>
      </c>
      <c r="J11" s="226">
        <v>108.44</v>
      </c>
      <c r="K11" s="226">
        <v>89.27</v>
      </c>
      <c r="L11" s="135">
        <v>58.65</v>
      </c>
      <c r="M11" s="135">
        <v>108.37</v>
      </c>
      <c r="N11" s="135">
        <v>82.33</v>
      </c>
    </row>
    <row r="12" spans="2:16">
      <c r="B12" s="136">
        <v>2</v>
      </c>
      <c r="C12" s="132" t="s">
        <v>528</v>
      </c>
      <c r="D12" s="133" t="s">
        <v>91</v>
      </c>
      <c r="E12" s="251">
        <v>44951</v>
      </c>
      <c r="F12" s="251">
        <v>45386</v>
      </c>
      <c r="G12" s="134" t="s">
        <v>81</v>
      </c>
      <c r="H12" s="226">
        <v>45.05</v>
      </c>
      <c r="I12" s="226">
        <v>0.03</v>
      </c>
      <c r="J12" s="226">
        <v>0.04</v>
      </c>
      <c r="K12" s="226">
        <v>0.41</v>
      </c>
      <c r="L12" s="135">
        <v>0.9</v>
      </c>
      <c r="M12" s="135">
        <v>1225.6199999999999</v>
      </c>
      <c r="N12" s="135">
        <v>1041.52</v>
      </c>
    </row>
    <row r="13" spans="2:16">
      <c r="B13" s="136">
        <v>3</v>
      </c>
      <c r="C13" s="132" t="s">
        <v>529</v>
      </c>
      <c r="D13" s="133" t="s">
        <v>92</v>
      </c>
      <c r="E13" s="251">
        <v>43985</v>
      </c>
      <c r="F13" s="251">
        <v>45387</v>
      </c>
      <c r="G13" s="134" t="s">
        <v>81</v>
      </c>
      <c r="H13" s="226">
        <v>15.19</v>
      </c>
      <c r="I13" s="226">
        <v>2.34</v>
      </c>
      <c r="J13" s="226">
        <v>3.77</v>
      </c>
      <c r="K13" s="226">
        <v>3.44</v>
      </c>
      <c r="L13" s="135">
        <v>22.64</v>
      </c>
      <c r="M13" s="135">
        <v>147.05000000000001</v>
      </c>
      <c r="N13" s="135">
        <v>91.27</v>
      </c>
    </row>
    <row r="14" spans="2:16">
      <c r="B14" s="136">
        <v>4</v>
      </c>
      <c r="C14" s="132" t="s">
        <v>530</v>
      </c>
      <c r="D14" s="133" t="s">
        <v>91</v>
      </c>
      <c r="E14" s="251">
        <v>44637</v>
      </c>
      <c r="F14" s="251">
        <v>45387</v>
      </c>
      <c r="G14" s="134" t="s">
        <v>80</v>
      </c>
      <c r="H14" s="226">
        <v>345.29</v>
      </c>
      <c r="I14" s="226">
        <v>307.17</v>
      </c>
      <c r="J14" s="226">
        <v>374.81</v>
      </c>
      <c r="K14" s="226">
        <v>275.20999999999998</v>
      </c>
      <c r="L14" s="135">
        <v>79.7</v>
      </c>
      <c r="M14" s="135">
        <v>89.59</v>
      </c>
      <c r="N14" s="135">
        <v>73.430000000000007</v>
      </c>
    </row>
    <row r="15" spans="2:16">
      <c r="B15" s="136">
        <v>5</v>
      </c>
      <c r="C15" s="132" t="s">
        <v>593</v>
      </c>
      <c r="D15" s="133" t="s">
        <v>92</v>
      </c>
      <c r="E15" s="251">
        <v>44581</v>
      </c>
      <c r="F15" s="251">
        <v>45387</v>
      </c>
      <c r="G15" s="134" t="s">
        <v>80</v>
      </c>
      <c r="H15" s="226">
        <v>319.83</v>
      </c>
      <c r="I15" s="226">
        <v>65.819999999999993</v>
      </c>
      <c r="J15" s="226">
        <v>92.25</v>
      </c>
      <c r="K15" s="226">
        <v>44.25</v>
      </c>
      <c r="L15" s="135">
        <v>13.84</v>
      </c>
      <c r="M15" s="135">
        <v>67.23</v>
      </c>
      <c r="N15" s="135">
        <v>47.97</v>
      </c>
    </row>
    <row r="16" spans="2:16">
      <c r="B16" s="136">
        <v>6</v>
      </c>
      <c r="C16" s="132" t="s">
        <v>531</v>
      </c>
      <c r="D16" s="133" t="s">
        <v>532</v>
      </c>
      <c r="E16" s="251">
        <v>44932</v>
      </c>
      <c r="F16" s="251">
        <v>45387</v>
      </c>
      <c r="G16" s="134" t="s">
        <v>80</v>
      </c>
      <c r="H16" s="226" t="s">
        <v>14</v>
      </c>
      <c r="I16" s="226" t="s">
        <v>14</v>
      </c>
      <c r="J16" s="226" t="s">
        <v>14</v>
      </c>
      <c r="K16" s="226" t="s">
        <v>14</v>
      </c>
      <c r="L16" s="135" t="s">
        <v>14</v>
      </c>
      <c r="M16" s="135" t="s">
        <v>14</v>
      </c>
      <c r="N16" s="135" t="s">
        <v>14</v>
      </c>
    </row>
    <row r="17" spans="2:14">
      <c r="B17" s="136">
        <v>7</v>
      </c>
      <c r="C17" s="132" t="s">
        <v>533</v>
      </c>
      <c r="D17" s="133" t="s">
        <v>92</v>
      </c>
      <c r="E17" s="251">
        <v>44651</v>
      </c>
      <c r="F17" s="251">
        <v>45387</v>
      </c>
      <c r="G17" s="134" t="s">
        <v>81</v>
      </c>
      <c r="H17" s="226">
        <v>199.16</v>
      </c>
      <c r="I17" s="226">
        <v>40.76</v>
      </c>
      <c r="J17" s="226">
        <v>56.22</v>
      </c>
      <c r="K17" s="226">
        <v>99.52</v>
      </c>
      <c r="L17" s="135">
        <v>49.97</v>
      </c>
      <c r="M17" s="135">
        <v>244.16</v>
      </c>
      <c r="N17" s="135">
        <v>177.02</v>
      </c>
    </row>
    <row r="18" spans="2:14">
      <c r="B18" s="136">
        <v>8</v>
      </c>
      <c r="C18" s="132" t="s">
        <v>534</v>
      </c>
      <c r="D18" s="133" t="s">
        <v>92</v>
      </c>
      <c r="E18" s="251">
        <v>44635</v>
      </c>
      <c r="F18" s="251">
        <v>45392</v>
      </c>
      <c r="G18" s="134" t="s">
        <v>81</v>
      </c>
      <c r="H18" s="226">
        <v>200.49</v>
      </c>
      <c r="I18" s="226">
        <v>12.53</v>
      </c>
      <c r="J18" s="226">
        <v>16.8</v>
      </c>
      <c r="K18" s="226">
        <v>13.86</v>
      </c>
      <c r="L18" s="135">
        <v>6.91</v>
      </c>
      <c r="M18" s="135">
        <v>110.59</v>
      </c>
      <c r="N18" s="135">
        <v>82.48</v>
      </c>
    </row>
    <row r="19" spans="2:14">
      <c r="B19" s="136">
        <v>9</v>
      </c>
      <c r="C19" s="132" t="s">
        <v>535</v>
      </c>
      <c r="D19" s="133" t="s">
        <v>91</v>
      </c>
      <c r="E19" s="251">
        <v>43718</v>
      </c>
      <c r="F19" s="251">
        <v>45398</v>
      </c>
      <c r="G19" s="134" t="s">
        <v>81</v>
      </c>
      <c r="H19" s="226">
        <v>258.23</v>
      </c>
      <c r="I19" s="226">
        <v>126.34</v>
      </c>
      <c r="J19" s="226">
        <v>162.96</v>
      </c>
      <c r="K19" s="226">
        <v>140.02000000000001</v>
      </c>
      <c r="L19" s="135">
        <v>54.22</v>
      </c>
      <c r="M19" s="135">
        <v>110.83</v>
      </c>
      <c r="N19" s="135">
        <v>85.92</v>
      </c>
    </row>
    <row r="20" spans="2:14">
      <c r="B20" s="136">
        <v>10</v>
      </c>
      <c r="C20" s="132" t="s">
        <v>536</v>
      </c>
      <c r="D20" s="133" t="s">
        <v>91</v>
      </c>
      <c r="E20" s="251">
        <v>45016</v>
      </c>
      <c r="F20" s="251">
        <v>45399</v>
      </c>
      <c r="G20" s="134" t="s">
        <v>80</v>
      </c>
      <c r="H20" s="226">
        <v>316.19</v>
      </c>
      <c r="I20" s="226">
        <v>70.84</v>
      </c>
      <c r="J20" s="226">
        <v>98.28</v>
      </c>
      <c r="K20" s="226">
        <v>75.099999999999994</v>
      </c>
      <c r="L20" s="135">
        <v>23.75</v>
      </c>
      <c r="M20" s="135">
        <v>106.01</v>
      </c>
      <c r="N20" s="135">
        <v>76.42</v>
      </c>
    </row>
    <row r="21" spans="2:14">
      <c r="B21" s="136">
        <v>11</v>
      </c>
      <c r="C21" s="132" t="s">
        <v>537</v>
      </c>
      <c r="D21" s="133" t="s">
        <v>91</v>
      </c>
      <c r="E21" s="251">
        <v>44893</v>
      </c>
      <c r="F21" s="251">
        <v>45401</v>
      </c>
      <c r="G21" s="134" t="s">
        <v>82</v>
      </c>
      <c r="H21" s="226">
        <v>53.38</v>
      </c>
      <c r="I21" s="226">
        <v>0</v>
      </c>
      <c r="J21" s="226">
        <v>0</v>
      </c>
      <c r="K21" s="226">
        <v>3.95</v>
      </c>
      <c r="L21" s="226">
        <v>7.4</v>
      </c>
      <c r="M21" s="226" t="s">
        <v>372</v>
      </c>
      <c r="N21" s="226" t="s">
        <v>372</v>
      </c>
    </row>
    <row r="22" spans="2:14">
      <c r="B22" s="136">
        <v>12</v>
      </c>
      <c r="C22" s="132" t="s">
        <v>538</v>
      </c>
      <c r="D22" s="134" t="s">
        <v>92</v>
      </c>
      <c r="E22" s="251">
        <v>44988</v>
      </c>
      <c r="F22" s="251">
        <v>45401</v>
      </c>
      <c r="G22" s="134" t="s">
        <v>80</v>
      </c>
      <c r="H22" s="226">
        <v>44.21</v>
      </c>
      <c r="I22" s="226">
        <v>7.7</v>
      </c>
      <c r="J22" s="226">
        <v>10</v>
      </c>
      <c r="K22" s="226">
        <v>7.24</v>
      </c>
      <c r="L22" s="135">
        <v>16.38</v>
      </c>
      <c r="M22" s="135">
        <v>93.99</v>
      </c>
      <c r="N22" s="135">
        <v>72.41</v>
      </c>
    </row>
    <row r="23" spans="2:14">
      <c r="B23" s="136">
        <v>13</v>
      </c>
      <c r="C23" s="132" t="s">
        <v>539</v>
      </c>
      <c r="D23" s="134" t="s">
        <v>92</v>
      </c>
      <c r="E23" s="251">
        <v>44929</v>
      </c>
      <c r="F23" s="251">
        <v>45405</v>
      </c>
      <c r="G23" s="134" t="s">
        <v>81</v>
      </c>
      <c r="H23" s="226">
        <v>14.13</v>
      </c>
      <c r="I23" s="226">
        <v>4.8600000000000003</v>
      </c>
      <c r="J23" s="226">
        <v>5.81</v>
      </c>
      <c r="K23" s="226">
        <v>5.47</v>
      </c>
      <c r="L23" s="226">
        <v>38.75</v>
      </c>
      <c r="M23" s="226">
        <v>112.62</v>
      </c>
      <c r="N23" s="226">
        <v>94.26</v>
      </c>
    </row>
    <row r="24" spans="2:14">
      <c r="B24" s="136">
        <v>14</v>
      </c>
      <c r="C24" s="132" t="s">
        <v>540</v>
      </c>
      <c r="D24" s="134" t="s">
        <v>541</v>
      </c>
      <c r="E24" s="251">
        <v>44627</v>
      </c>
      <c r="F24" s="251">
        <v>45406</v>
      </c>
      <c r="G24" s="134" t="s">
        <v>80</v>
      </c>
      <c r="H24" s="226" t="s">
        <v>14</v>
      </c>
      <c r="I24" s="226" t="s">
        <v>14</v>
      </c>
      <c r="J24" s="226" t="s">
        <v>14</v>
      </c>
      <c r="K24" s="226" t="s">
        <v>14</v>
      </c>
      <c r="L24" s="135" t="s">
        <v>14</v>
      </c>
      <c r="M24" s="135" t="s">
        <v>14</v>
      </c>
      <c r="N24" s="135" t="s">
        <v>14</v>
      </c>
    </row>
    <row r="25" spans="2:14">
      <c r="B25" s="136">
        <v>15</v>
      </c>
      <c r="C25" s="132" t="s">
        <v>542</v>
      </c>
      <c r="D25" s="134" t="s">
        <v>91</v>
      </c>
      <c r="E25" s="251">
        <v>44452</v>
      </c>
      <c r="F25" s="251">
        <v>45407</v>
      </c>
      <c r="G25" s="134" t="s">
        <v>80</v>
      </c>
      <c r="H25" s="226">
        <v>62.63</v>
      </c>
      <c r="I25" s="226">
        <v>6.14</v>
      </c>
      <c r="J25" s="226">
        <v>8.49</v>
      </c>
      <c r="K25" s="226">
        <v>6.03</v>
      </c>
      <c r="L25" s="135">
        <v>9.6300000000000008</v>
      </c>
      <c r="M25" s="135">
        <v>98.16</v>
      </c>
      <c r="N25" s="135">
        <v>71.010000000000005</v>
      </c>
    </row>
    <row r="26" spans="2:14">
      <c r="B26" s="136">
        <v>16</v>
      </c>
      <c r="C26" s="132" t="s">
        <v>543</v>
      </c>
      <c r="D26" s="134" t="s">
        <v>92</v>
      </c>
      <c r="E26" s="251">
        <v>43616</v>
      </c>
      <c r="F26" s="251">
        <v>45408</v>
      </c>
      <c r="G26" s="134" t="s">
        <v>80</v>
      </c>
      <c r="H26" s="226">
        <v>1446.04</v>
      </c>
      <c r="I26" s="226">
        <v>758.35</v>
      </c>
      <c r="J26" s="226">
        <v>1074.48</v>
      </c>
      <c r="K26" s="226">
        <v>933.35</v>
      </c>
      <c r="L26" s="135">
        <v>64.55</v>
      </c>
      <c r="M26" s="135">
        <v>123.08</v>
      </c>
      <c r="N26" s="135">
        <v>86.86</v>
      </c>
    </row>
    <row r="27" spans="2:14">
      <c r="B27" s="136">
        <v>17</v>
      </c>
      <c r="C27" s="132" t="s">
        <v>544</v>
      </c>
      <c r="D27" s="134" t="s">
        <v>92</v>
      </c>
      <c r="E27" s="251">
        <v>44690</v>
      </c>
      <c r="F27" s="251">
        <v>45411</v>
      </c>
      <c r="G27" s="134" t="s">
        <v>80</v>
      </c>
      <c r="H27" s="226">
        <v>1049.1099999999999</v>
      </c>
      <c r="I27" s="226">
        <v>110.83</v>
      </c>
      <c r="J27" s="226">
        <v>151.13999999999999</v>
      </c>
      <c r="K27" s="226">
        <v>177.79</v>
      </c>
      <c r="L27" s="135">
        <v>16.95</v>
      </c>
      <c r="M27" s="135">
        <v>160.41999999999999</v>
      </c>
      <c r="N27" s="135">
        <v>117.63</v>
      </c>
    </row>
    <row r="28" spans="2:14">
      <c r="B28" s="136">
        <v>18</v>
      </c>
      <c r="C28" s="132" t="s">
        <v>545</v>
      </c>
      <c r="D28" s="134" t="s">
        <v>92</v>
      </c>
      <c r="E28" s="251">
        <v>44908</v>
      </c>
      <c r="F28" s="251">
        <v>45411</v>
      </c>
      <c r="G28" s="134" t="s">
        <v>80</v>
      </c>
      <c r="H28" s="226">
        <v>120.83</v>
      </c>
      <c r="I28" s="226">
        <v>10.87</v>
      </c>
      <c r="J28" s="226">
        <v>15.56</v>
      </c>
      <c r="K28" s="226">
        <v>10.31</v>
      </c>
      <c r="L28" s="135">
        <v>8.5299999999999994</v>
      </c>
      <c r="M28" s="135">
        <v>94.85</v>
      </c>
      <c r="N28" s="135">
        <v>66.260000000000005</v>
      </c>
    </row>
    <row r="29" spans="2:14">
      <c r="B29" s="136">
        <v>19</v>
      </c>
      <c r="C29" s="132" t="s">
        <v>546</v>
      </c>
      <c r="D29" s="134" t="s">
        <v>92</v>
      </c>
      <c r="E29" s="251">
        <v>44992</v>
      </c>
      <c r="F29" s="251">
        <v>45411</v>
      </c>
      <c r="G29" s="134" t="s">
        <v>80</v>
      </c>
      <c r="H29" s="226">
        <v>13.15</v>
      </c>
      <c r="I29" s="226">
        <v>5.83</v>
      </c>
      <c r="J29" s="226">
        <v>7.24</v>
      </c>
      <c r="K29" s="226">
        <v>6.66</v>
      </c>
      <c r="L29" s="135">
        <v>50.66</v>
      </c>
      <c r="M29" s="135">
        <v>114.31</v>
      </c>
      <c r="N29" s="135">
        <v>91.98</v>
      </c>
    </row>
    <row r="30" spans="2:14">
      <c r="B30" s="136">
        <v>20</v>
      </c>
      <c r="C30" s="132" t="s">
        <v>547</v>
      </c>
      <c r="D30" s="134" t="s">
        <v>541</v>
      </c>
      <c r="E30" s="251">
        <v>44627</v>
      </c>
      <c r="F30" s="251">
        <v>45411</v>
      </c>
      <c r="G30" s="134" t="s">
        <v>80</v>
      </c>
      <c r="H30" s="226" t="s">
        <v>14</v>
      </c>
      <c r="I30" s="226" t="s">
        <v>14</v>
      </c>
      <c r="J30" s="226" t="s">
        <v>14</v>
      </c>
      <c r="K30" s="226" t="s">
        <v>14</v>
      </c>
      <c r="L30" s="135" t="s">
        <v>14</v>
      </c>
      <c r="M30" s="135" t="s">
        <v>14</v>
      </c>
      <c r="N30" s="135" t="s">
        <v>14</v>
      </c>
    </row>
    <row r="31" spans="2:14">
      <c r="B31" s="136">
        <v>21</v>
      </c>
      <c r="C31" s="132" t="s">
        <v>548</v>
      </c>
      <c r="D31" s="134" t="s">
        <v>92</v>
      </c>
      <c r="E31" s="251">
        <v>44714</v>
      </c>
      <c r="F31" s="251">
        <v>45411</v>
      </c>
      <c r="G31" s="134" t="s">
        <v>80</v>
      </c>
      <c r="H31" s="226">
        <v>289.02</v>
      </c>
      <c r="I31" s="226">
        <v>53.87</v>
      </c>
      <c r="J31" s="226">
        <v>73.709999999999994</v>
      </c>
      <c r="K31" s="137">
        <v>125.5</v>
      </c>
      <c r="L31" s="137">
        <v>43.42</v>
      </c>
      <c r="M31" s="137">
        <v>232.96</v>
      </c>
      <c r="N31" s="137">
        <v>170.26</v>
      </c>
    </row>
    <row r="32" spans="2:14">
      <c r="B32" s="136">
        <v>22</v>
      </c>
      <c r="C32" s="132" t="s">
        <v>549</v>
      </c>
      <c r="D32" s="134" t="s">
        <v>91</v>
      </c>
      <c r="E32" s="251">
        <v>44946</v>
      </c>
      <c r="F32" s="251">
        <v>45411</v>
      </c>
      <c r="G32" s="134" t="s">
        <v>80</v>
      </c>
      <c r="H32" s="226">
        <v>44.57</v>
      </c>
      <c r="I32" s="226">
        <v>8.7899999999999991</v>
      </c>
      <c r="J32" s="226">
        <v>10.91</v>
      </c>
      <c r="K32" s="137">
        <v>14.23</v>
      </c>
      <c r="L32" s="137">
        <v>31.93</v>
      </c>
      <c r="M32" s="137">
        <v>161.94</v>
      </c>
      <c r="N32" s="137">
        <v>130.4</v>
      </c>
    </row>
    <row r="33" spans="2:14">
      <c r="B33" s="136">
        <v>23</v>
      </c>
      <c r="C33" s="132" t="s">
        <v>550</v>
      </c>
      <c r="D33" s="134" t="s">
        <v>92</v>
      </c>
      <c r="E33" s="251">
        <v>44881</v>
      </c>
      <c r="F33" s="251">
        <v>45412</v>
      </c>
      <c r="G33" s="134" t="s">
        <v>80</v>
      </c>
      <c r="H33" s="226">
        <v>38.36</v>
      </c>
      <c r="I33" s="226">
        <v>23.38</v>
      </c>
      <c r="J33" s="226">
        <v>35.26</v>
      </c>
      <c r="K33" s="137">
        <v>25.73</v>
      </c>
      <c r="L33" s="137">
        <v>67.08</v>
      </c>
      <c r="M33" s="137">
        <v>110.07</v>
      </c>
      <c r="N33" s="137">
        <v>72.98</v>
      </c>
    </row>
    <row r="34" spans="2:14">
      <c r="B34" s="136">
        <v>24</v>
      </c>
      <c r="C34" s="132" t="s">
        <v>551</v>
      </c>
      <c r="D34" s="134" t="s">
        <v>532</v>
      </c>
      <c r="E34" s="251">
        <v>43727</v>
      </c>
      <c r="F34" s="251">
        <v>45414</v>
      </c>
      <c r="G34" s="134" t="s">
        <v>80</v>
      </c>
      <c r="H34" s="226" t="s">
        <v>14</v>
      </c>
      <c r="I34" s="226" t="s">
        <v>14</v>
      </c>
      <c r="J34" s="226" t="s">
        <v>14</v>
      </c>
      <c r="K34" s="137" t="s">
        <v>14</v>
      </c>
      <c r="L34" s="137" t="s">
        <v>14</v>
      </c>
      <c r="M34" s="137" t="s">
        <v>14</v>
      </c>
      <c r="N34" s="137" t="s">
        <v>14</v>
      </c>
    </row>
    <row r="35" spans="2:14">
      <c r="B35" s="136">
        <v>25</v>
      </c>
      <c r="C35" s="132" t="s">
        <v>552</v>
      </c>
      <c r="D35" s="134" t="s">
        <v>92</v>
      </c>
      <c r="E35" s="251">
        <v>44853</v>
      </c>
      <c r="F35" s="251">
        <v>45414</v>
      </c>
      <c r="G35" s="134" t="s">
        <v>80</v>
      </c>
      <c r="H35" s="226">
        <v>278.47000000000003</v>
      </c>
      <c r="I35" s="226">
        <v>102.99</v>
      </c>
      <c r="J35" s="226">
        <v>130.94</v>
      </c>
      <c r="K35" s="226">
        <v>139.5</v>
      </c>
      <c r="L35" s="135">
        <v>50.1</v>
      </c>
      <c r="M35" s="135">
        <v>135.44999999999999</v>
      </c>
      <c r="N35" s="135">
        <v>106.54</v>
      </c>
    </row>
    <row r="36" spans="2:14">
      <c r="B36" s="136">
        <v>26</v>
      </c>
      <c r="C36" s="132" t="s">
        <v>553</v>
      </c>
      <c r="D36" s="134" t="s">
        <v>91</v>
      </c>
      <c r="E36" s="251">
        <v>45008</v>
      </c>
      <c r="F36" s="251">
        <v>45414</v>
      </c>
      <c r="G36" s="134" t="s">
        <v>80</v>
      </c>
      <c r="H36" s="226">
        <v>145.41999999999999</v>
      </c>
      <c r="I36" s="226">
        <v>19.14</v>
      </c>
      <c r="J36" s="226">
        <v>72.930000000000007</v>
      </c>
      <c r="K36" s="226">
        <v>28.03</v>
      </c>
      <c r="L36" s="135">
        <v>19.27</v>
      </c>
      <c r="M36" s="135">
        <v>146.44</v>
      </c>
      <c r="N36" s="135">
        <v>38.43</v>
      </c>
    </row>
    <row r="37" spans="2:14">
      <c r="B37" s="136">
        <v>27</v>
      </c>
      <c r="C37" s="132" t="s">
        <v>554</v>
      </c>
      <c r="D37" s="134" t="s">
        <v>92</v>
      </c>
      <c r="E37" s="251">
        <v>45093</v>
      </c>
      <c r="F37" s="251">
        <v>45414</v>
      </c>
      <c r="G37" s="134" t="s">
        <v>80</v>
      </c>
      <c r="H37" s="226">
        <v>1.53</v>
      </c>
      <c r="I37" s="226">
        <v>0.08</v>
      </c>
      <c r="J37" s="226">
        <v>0.09</v>
      </c>
      <c r="K37" s="226">
        <v>0.14000000000000001</v>
      </c>
      <c r="L37" s="135">
        <v>9.07</v>
      </c>
      <c r="M37" s="135">
        <v>167.21</v>
      </c>
      <c r="N37" s="135">
        <v>147.83000000000001</v>
      </c>
    </row>
    <row r="38" spans="2:14">
      <c r="B38" s="136">
        <v>28</v>
      </c>
      <c r="C38" s="132" t="s">
        <v>555</v>
      </c>
      <c r="D38" s="134" t="s">
        <v>91</v>
      </c>
      <c r="E38" s="251">
        <v>45100</v>
      </c>
      <c r="F38" s="251">
        <v>45414</v>
      </c>
      <c r="G38" s="134" t="s">
        <v>81</v>
      </c>
      <c r="H38" s="226">
        <v>53.02</v>
      </c>
      <c r="I38" s="226">
        <v>26.83</v>
      </c>
      <c r="J38" s="226">
        <v>34.31</v>
      </c>
      <c r="K38" s="226">
        <v>26.01</v>
      </c>
      <c r="L38" s="135">
        <v>49.06</v>
      </c>
      <c r="M38" s="135">
        <v>96.93</v>
      </c>
      <c r="N38" s="135">
        <v>75.81</v>
      </c>
    </row>
    <row r="39" spans="2:14">
      <c r="B39" s="136">
        <v>29</v>
      </c>
      <c r="C39" s="132" t="s">
        <v>556</v>
      </c>
      <c r="D39" s="134" t="s">
        <v>92</v>
      </c>
      <c r="E39" s="251">
        <v>44679</v>
      </c>
      <c r="F39" s="251">
        <v>45415</v>
      </c>
      <c r="G39" s="134" t="s">
        <v>80</v>
      </c>
      <c r="H39" s="226">
        <v>16.059999999999999</v>
      </c>
      <c r="I39" s="226">
        <v>5.27</v>
      </c>
      <c r="J39" s="226">
        <v>6.76</v>
      </c>
      <c r="K39" s="226">
        <v>6.52</v>
      </c>
      <c r="L39" s="135">
        <v>40.6</v>
      </c>
      <c r="M39" s="135">
        <v>123.74</v>
      </c>
      <c r="N39" s="135">
        <v>96.42</v>
      </c>
    </row>
    <row r="40" spans="2:14">
      <c r="B40" s="136">
        <v>30</v>
      </c>
      <c r="C40" s="132" t="s">
        <v>557</v>
      </c>
      <c r="D40" s="134" t="s">
        <v>91</v>
      </c>
      <c r="E40" s="251">
        <v>44791</v>
      </c>
      <c r="F40" s="251">
        <v>45415</v>
      </c>
      <c r="G40" s="134" t="s">
        <v>80</v>
      </c>
      <c r="H40" s="226">
        <v>106.31</v>
      </c>
      <c r="I40" s="226">
        <v>5.09</v>
      </c>
      <c r="J40" s="226">
        <v>6.78</v>
      </c>
      <c r="K40" s="226">
        <v>6.28</v>
      </c>
      <c r="L40" s="135">
        <v>5.91</v>
      </c>
      <c r="M40" s="135">
        <v>123.37</v>
      </c>
      <c r="N40" s="135">
        <v>92.55</v>
      </c>
    </row>
    <row r="41" spans="2:14">
      <c r="B41" s="136">
        <v>31</v>
      </c>
      <c r="C41" s="132" t="s">
        <v>558</v>
      </c>
      <c r="D41" s="134" t="s">
        <v>92</v>
      </c>
      <c r="E41" s="251">
        <v>44981</v>
      </c>
      <c r="F41" s="251">
        <v>45418</v>
      </c>
      <c r="G41" s="134" t="s">
        <v>80</v>
      </c>
      <c r="H41" s="226">
        <v>947.59</v>
      </c>
      <c r="I41" s="226">
        <v>189.4</v>
      </c>
      <c r="J41" s="226">
        <v>237.8</v>
      </c>
      <c r="K41" s="226">
        <v>261</v>
      </c>
      <c r="L41" s="135">
        <v>27.54</v>
      </c>
      <c r="M41" s="135">
        <v>137.80000000000001</v>
      </c>
      <c r="N41" s="135">
        <v>109.76</v>
      </c>
    </row>
    <row r="42" spans="2:14">
      <c r="B42" s="136">
        <v>32</v>
      </c>
      <c r="C42" s="132" t="s">
        <v>559</v>
      </c>
      <c r="D42" s="134" t="s">
        <v>91</v>
      </c>
      <c r="E42" s="251">
        <v>45005</v>
      </c>
      <c r="F42" s="251">
        <v>45418</v>
      </c>
      <c r="G42" s="134" t="s">
        <v>80</v>
      </c>
      <c r="H42" s="226">
        <v>50.53</v>
      </c>
      <c r="I42" s="226">
        <v>9.84</v>
      </c>
      <c r="J42" s="226">
        <v>24.6</v>
      </c>
      <c r="K42" s="226">
        <v>11.45</v>
      </c>
      <c r="L42" s="135">
        <v>22.66</v>
      </c>
      <c r="M42" s="135">
        <v>116.32</v>
      </c>
      <c r="N42" s="135">
        <v>46.55</v>
      </c>
    </row>
    <row r="43" spans="2:14">
      <c r="B43" s="136">
        <v>33</v>
      </c>
      <c r="C43" s="132" t="s">
        <v>560</v>
      </c>
      <c r="D43" s="134" t="s">
        <v>92</v>
      </c>
      <c r="E43" s="251">
        <v>44860</v>
      </c>
      <c r="F43" s="251">
        <v>45419</v>
      </c>
      <c r="G43" s="134" t="s">
        <v>81</v>
      </c>
      <c r="H43" s="226">
        <v>149.01</v>
      </c>
      <c r="I43" s="226">
        <v>9.9700000000000006</v>
      </c>
      <c r="J43" s="226">
        <v>12.49</v>
      </c>
      <c r="K43" s="226">
        <v>13.08</v>
      </c>
      <c r="L43" s="135">
        <v>8.7799999999999994</v>
      </c>
      <c r="M43" s="135">
        <v>131.19</v>
      </c>
      <c r="N43" s="135">
        <v>104.72</v>
      </c>
    </row>
    <row r="44" spans="2:14">
      <c r="B44" s="136">
        <v>34</v>
      </c>
      <c r="C44" s="132" t="s">
        <v>561</v>
      </c>
      <c r="D44" s="134" t="s">
        <v>91</v>
      </c>
      <c r="E44" s="251">
        <v>45132</v>
      </c>
      <c r="F44" s="251">
        <v>45421</v>
      </c>
      <c r="G44" s="134" t="s">
        <v>82</v>
      </c>
      <c r="H44" s="226">
        <v>50.67</v>
      </c>
      <c r="I44" s="226">
        <v>15.19</v>
      </c>
      <c r="J44" s="226">
        <v>19.600000000000001</v>
      </c>
      <c r="K44" s="226">
        <v>14.13</v>
      </c>
      <c r="L44" s="135">
        <v>27.88</v>
      </c>
      <c r="M44" s="135">
        <v>92.99</v>
      </c>
      <c r="N44" s="135">
        <v>72.09</v>
      </c>
    </row>
    <row r="45" spans="2:14">
      <c r="B45" s="136">
        <v>35</v>
      </c>
      <c r="C45" s="132" t="s">
        <v>562</v>
      </c>
      <c r="D45" s="134" t="s">
        <v>92</v>
      </c>
      <c r="E45" s="251">
        <v>43818</v>
      </c>
      <c r="F45" s="251">
        <v>45422</v>
      </c>
      <c r="G45" s="134" t="s">
        <v>80</v>
      </c>
      <c r="H45" s="226">
        <v>26.81</v>
      </c>
      <c r="I45" s="226">
        <v>9.51</v>
      </c>
      <c r="J45" s="226">
        <v>12.45</v>
      </c>
      <c r="K45" s="226">
        <v>8.75</v>
      </c>
      <c r="L45" s="135">
        <v>32.64</v>
      </c>
      <c r="M45" s="135">
        <v>91.96</v>
      </c>
      <c r="N45" s="135">
        <v>70.31</v>
      </c>
    </row>
    <row r="46" spans="2:14">
      <c r="B46" s="136">
        <v>36</v>
      </c>
      <c r="C46" s="132" t="s">
        <v>563</v>
      </c>
      <c r="D46" s="134" t="s">
        <v>92</v>
      </c>
      <c r="E46" s="251">
        <v>43084</v>
      </c>
      <c r="F46" s="251">
        <v>45426</v>
      </c>
      <c r="G46" s="134" t="s">
        <v>80</v>
      </c>
      <c r="H46" s="226">
        <v>3907.26</v>
      </c>
      <c r="I46" s="226">
        <v>780.66</v>
      </c>
      <c r="J46" s="226">
        <v>1348.22</v>
      </c>
      <c r="K46" s="226">
        <v>1002</v>
      </c>
      <c r="L46" s="135">
        <v>25.64</v>
      </c>
      <c r="M46" s="135">
        <v>128.35</v>
      </c>
      <c r="N46" s="135">
        <v>74.319999999999993</v>
      </c>
    </row>
    <row r="47" spans="2:14">
      <c r="B47" s="136">
        <v>37</v>
      </c>
      <c r="C47" s="132" t="s">
        <v>564</v>
      </c>
      <c r="D47" s="134" t="s">
        <v>92</v>
      </c>
      <c r="E47" s="251">
        <v>43517</v>
      </c>
      <c r="F47" s="251">
        <v>45426</v>
      </c>
      <c r="G47" s="134" t="s">
        <v>80</v>
      </c>
      <c r="H47" s="226">
        <v>431.09</v>
      </c>
      <c r="I47" s="226">
        <v>43.91</v>
      </c>
      <c r="J47" s="226">
        <v>64.09</v>
      </c>
      <c r="K47" s="226">
        <v>41</v>
      </c>
      <c r="L47" s="135">
        <v>9.51</v>
      </c>
      <c r="M47" s="135">
        <v>93.38</v>
      </c>
      <c r="N47" s="135">
        <v>63.97</v>
      </c>
    </row>
    <row r="48" spans="2:14">
      <c r="B48" s="136">
        <v>38</v>
      </c>
      <c r="C48" s="132" t="s">
        <v>565</v>
      </c>
      <c r="D48" s="134" t="s">
        <v>532</v>
      </c>
      <c r="E48" s="251">
        <v>44659</v>
      </c>
      <c r="F48" s="251">
        <v>45426</v>
      </c>
      <c r="G48" s="134" t="s">
        <v>80</v>
      </c>
      <c r="H48" s="226">
        <v>94.69</v>
      </c>
      <c r="I48" s="226">
        <v>20.84</v>
      </c>
      <c r="J48" s="226">
        <v>24.28</v>
      </c>
      <c r="K48" s="226">
        <v>78.63</v>
      </c>
      <c r="L48" s="135">
        <v>83.04</v>
      </c>
      <c r="M48" s="135">
        <v>377.28</v>
      </c>
      <c r="N48" s="135">
        <v>323.88</v>
      </c>
    </row>
    <row r="49" spans="2:14">
      <c r="B49" s="136">
        <v>39</v>
      </c>
      <c r="C49" s="132" t="s">
        <v>566</v>
      </c>
      <c r="D49" s="134" t="s">
        <v>91</v>
      </c>
      <c r="E49" s="251">
        <v>43802</v>
      </c>
      <c r="F49" s="251">
        <v>45428</v>
      </c>
      <c r="G49" s="134" t="s">
        <v>81</v>
      </c>
      <c r="H49" s="226">
        <v>11.19</v>
      </c>
      <c r="I49" s="226">
        <v>1.6</v>
      </c>
      <c r="J49" s="226">
        <v>2.16</v>
      </c>
      <c r="K49" s="226">
        <v>2.58</v>
      </c>
      <c r="L49" s="135">
        <v>23.03</v>
      </c>
      <c r="M49" s="135">
        <v>161.33000000000001</v>
      </c>
      <c r="N49" s="135">
        <v>119.25</v>
      </c>
    </row>
    <row r="50" spans="2:14">
      <c r="B50" s="136">
        <v>40</v>
      </c>
      <c r="C50" s="132" t="s">
        <v>567</v>
      </c>
      <c r="D50" s="134" t="s">
        <v>92</v>
      </c>
      <c r="E50" s="251">
        <v>44265</v>
      </c>
      <c r="F50" s="251">
        <v>45428</v>
      </c>
      <c r="G50" s="134" t="s">
        <v>81</v>
      </c>
      <c r="H50" s="226">
        <v>8.24</v>
      </c>
      <c r="I50" s="226">
        <v>4.9000000000000004</v>
      </c>
      <c r="J50" s="226">
        <v>5.67</v>
      </c>
      <c r="K50" s="226">
        <v>4.54</v>
      </c>
      <c r="L50" s="135">
        <v>55.09</v>
      </c>
      <c r="M50" s="135">
        <v>92.74</v>
      </c>
      <c r="N50" s="135">
        <v>80.12</v>
      </c>
    </row>
    <row r="51" spans="2:14">
      <c r="B51" s="136">
        <v>41</v>
      </c>
      <c r="C51" s="132" t="s">
        <v>568</v>
      </c>
      <c r="D51" s="134" t="s">
        <v>92</v>
      </c>
      <c r="E51" s="251">
        <v>44580</v>
      </c>
      <c r="F51" s="251">
        <v>45428</v>
      </c>
      <c r="G51" s="134" t="s">
        <v>81</v>
      </c>
      <c r="H51" s="226">
        <v>46.49</v>
      </c>
      <c r="I51" s="226">
        <v>0.82</v>
      </c>
      <c r="J51" s="226">
        <v>1.05</v>
      </c>
      <c r="K51" s="226">
        <v>1.1599999999999999</v>
      </c>
      <c r="L51" s="135">
        <v>2.5</v>
      </c>
      <c r="M51" s="135">
        <v>142.31</v>
      </c>
      <c r="N51" s="135">
        <v>110.49</v>
      </c>
    </row>
    <row r="52" spans="2:14">
      <c r="B52" s="136">
        <v>42</v>
      </c>
      <c r="C52" s="132" t="s">
        <v>569</v>
      </c>
      <c r="D52" s="134" t="s">
        <v>91</v>
      </c>
      <c r="E52" s="251">
        <v>44988</v>
      </c>
      <c r="F52" s="251">
        <v>45428</v>
      </c>
      <c r="G52" s="134" t="s">
        <v>80</v>
      </c>
      <c r="H52" s="226">
        <v>517.58000000000004</v>
      </c>
      <c r="I52" s="226">
        <v>4.0199999999999996</v>
      </c>
      <c r="J52" s="226">
        <v>5.4</v>
      </c>
      <c r="K52" s="226">
        <v>5.27</v>
      </c>
      <c r="L52" s="135">
        <v>1.02</v>
      </c>
      <c r="M52" s="135">
        <v>131.25</v>
      </c>
      <c r="N52" s="135">
        <v>97.5</v>
      </c>
    </row>
    <row r="53" spans="2:14">
      <c r="B53" s="136">
        <v>43</v>
      </c>
      <c r="C53" s="132" t="s">
        <v>570</v>
      </c>
      <c r="D53" s="134" t="s">
        <v>92</v>
      </c>
      <c r="E53" s="251">
        <v>45047</v>
      </c>
      <c r="F53" s="251">
        <v>45429</v>
      </c>
      <c r="G53" s="134" t="s">
        <v>82</v>
      </c>
      <c r="H53" s="226">
        <v>48.38</v>
      </c>
      <c r="I53" s="226">
        <v>4.08</v>
      </c>
      <c r="J53" s="226">
        <v>6.44</v>
      </c>
      <c r="K53" s="226">
        <v>4.01</v>
      </c>
      <c r="L53" s="135">
        <v>8.2899999999999991</v>
      </c>
      <c r="M53" s="135">
        <v>98.19</v>
      </c>
      <c r="N53" s="135">
        <v>62.24</v>
      </c>
    </row>
    <row r="54" spans="2:14">
      <c r="B54" s="136">
        <v>44</v>
      </c>
      <c r="C54" s="132" t="s">
        <v>571</v>
      </c>
      <c r="D54" s="134" t="s">
        <v>91</v>
      </c>
      <c r="E54" s="251">
        <v>45076</v>
      </c>
      <c r="F54" s="251">
        <v>45440</v>
      </c>
      <c r="G54" s="134" t="s">
        <v>80</v>
      </c>
      <c r="H54" s="226">
        <v>10.39</v>
      </c>
      <c r="I54" s="226">
        <v>3.82</v>
      </c>
      <c r="J54" s="226">
        <v>4.8499999999999996</v>
      </c>
      <c r="K54" s="226">
        <v>3</v>
      </c>
      <c r="L54" s="135">
        <v>28.85</v>
      </c>
      <c r="M54" s="135">
        <v>78.42</v>
      </c>
      <c r="N54" s="135">
        <v>61.88</v>
      </c>
    </row>
    <row r="55" spans="2:14">
      <c r="B55" s="136">
        <v>45</v>
      </c>
      <c r="C55" s="132" t="s">
        <v>572</v>
      </c>
      <c r="D55" s="134" t="s">
        <v>92</v>
      </c>
      <c r="E55" s="251">
        <v>44543</v>
      </c>
      <c r="F55" s="251">
        <v>45442</v>
      </c>
      <c r="G55" s="134" t="s">
        <v>81</v>
      </c>
      <c r="H55" s="226">
        <v>48.65</v>
      </c>
      <c r="I55" s="226">
        <v>18.27</v>
      </c>
      <c r="J55" s="226">
        <v>24.29</v>
      </c>
      <c r="K55" s="226">
        <v>12.39</v>
      </c>
      <c r="L55" s="135">
        <v>25.46</v>
      </c>
      <c r="M55" s="135">
        <v>67.81</v>
      </c>
      <c r="N55" s="135">
        <v>51</v>
      </c>
    </row>
    <row r="56" spans="2:14">
      <c r="B56" s="136">
        <v>46</v>
      </c>
      <c r="C56" s="132" t="s">
        <v>573</v>
      </c>
      <c r="D56" s="134" t="s">
        <v>91</v>
      </c>
      <c r="E56" s="251">
        <v>44725</v>
      </c>
      <c r="F56" s="251">
        <v>45447</v>
      </c>
      <c r="G56" s="134" t="s">
        <v>80</v>
      </c>
      <c r="H56" s="226">
        <v>24.24</v>
      </c>
      <c r="I56" s="226">
        <v>12.09</v>
      </c>
      <c r="J56" s="226">
        <v>17.27</v>
      </c>
      <c r="K56" s="226">
        <v>16.96</v>
      </c>
      <c r="L56" s="135">
        <v>69.959999999999994</v>
      </c>
      <c r="M56" s="135">
        <v>140.25</v>
      </c>
      <c r="N56" s="135">
        <v>98.17</v>
      </c>
    </row>
    <row r="57" spans="2:14">
      <c r="B57" s="136">
        <v>47</v>
      </c>
      <c r="C57" s="132" t="s">
        <v>574</v>
      </c>
      <c r="D57" s="134" t="s">
        <v>92</v>
      </c>
      <c r="E57" s="251">
        <v>45181</v>
      </c>
      <c r="F57" s="251">
        <v>45448</v>
      </c>
      <c r="G57" s="134" t="s">
        <v>81</v>
      </c>
      <c r="H57" s="226">
        <v>2.27</v>
      </c>
      <c r="I57" s="226">
        <v>0.96</v>
      </c>
      <c r="J57" s="226">
        <v>1.29</v>
      </c>
      <c r="K57" s="226">
        <v>1.5</v>
      </c>
      <c r="L57" s="135">
        <v>66.260000000000005</v>
      </c>
      <c r="M57" s="135">
        <v>155.85</v>
      </c>
      <c r="N57" s="135">
        <v>116.51</v>
      </c>
    </row>
    <row r="58" spans="2:14">
      <c r="B58" s="136">
        <v>48</v>
      </c>
      <c r="C58" s="132" t="s">
        <v>575</v>
      </c>
      <c r="D58" s="134" t="s">
        <v>91</v>
      </c>
      <c r="E58" s="251">
        <v>44972</v>
      </c>
      <c r="F58" s="251">
        <v>45450</v>
      </c>
      <c r="G58" s="134" t="s">
        <v>80</v>
      </c>
      <c r="H58" s="226">
        <v>5.45</v>
      </c>
      <c r="I58" s="226">
        <v>0</v>
      </c>
      <c r="J58" s="226">
        <v>0</v>
      </c>
      <c r="K58" s="226">
        <v>0.3</v>
      </c>
      <c r="L58" s="135">
        <v>5.51</v>
      </c>
      <c r="M58" s="135" t="s">
        <v>14</v>
      </c>
      <c r="N58" s="135" t="s">
        <v>14</v>
      </c>
    </row>
    <row r="59" spans="2:14">
      <c r="B59" s="136">
        <v>49</v>
      </c>
      <c r="C59" s="132" t="s">
        <v>576</v>
      </c>
      <c r="D59" s="134" t="s">
        <v>92</v>
      </c>
      <c r="E59" s="251">
        <v>44603</v>
      </c>
      <c r="F59" s="251">
        <v>45455</v>
      </c>
      <c r="G59" s="134" t="s">
        <v>81</v>
      </c>
      <c r="H59" s="226">
        <v>2.11</v>
      </c>
      <c r="I59" s="226">
        <v>2.2999999999999998</v>
      </c>
      <c r="J59" s="226">
        <v>2.88</v>
      </c>
      <c r="K59" s="226">
        <v>2.3199999999999998</v>
      </c>
      <c r="L59" s="135">
        <v>109.87</v>
      </c>
      <c r="M59" s="135">
        <v>100.73</v>
      </c>
      <c r="N59" s="135">
        <v>80.56</v>
      </c>
    </row>
    <row r="60" spans="2:14">
      <c r="B60" s="136">
        <v>50</v>
      </c>
      <c r="C60" s="132" t="s">
        <v>577</v>
      </c>
      <c r="D60" s="134" t="s">
        <v>91</v>
      </c>
      <c r="E60" s="251">
        <v>44841</v>
      </c>
      <c r="F60" s="251">
        <v>45455</v>
      </c>
      <c r="G60" s="134" t="s">
        <v>80</v>
      </c>
      <c r="H60" s="226">
        <v>231.9</v>
      </c>
      <c r="I60" s="226">
        <v>126.88</v>
      </c>
      <c r="J60" s="226">
        <v>176.59</v>
      </c>
      <c r="K60" s="226">
        <v>81.709999999999994</v>
      </c>
      <c r="L60" s="135">
        <v>35.229999999999997</v>
      </c>
      <c r="M60" s="135">
        <v>64.400000000000006</v>
      </c>
      <c r="N60" s="135">
        <v>46.27</v>
      </c>
    </row>
    <row r="61" spans="2:14">
      <c r="B61" s="136">
        <v>51</v>
      </c>
      <c r="C61" s="132" t="s">
        <v>578</v>
      </c>
      <c r="D61" s="134" t="s">
        <v>91</v>
      </c>
      <c r="E61" s="251">
        <v>45062</v>
      </c>
      <c r="F61" s="251">
        <v>45455</v>
      </c>
      <c r="G61" s="134" t="s">
        <v>80</v>
      </c>
      <c r="H61" s="226">
        <v>1.18</v>
      </c>
      <c r="I61" s="226">
        <v>0.21</v>
      </c>
      <c r="J61" s="226">
        <v>0.23</v>
      </c>
      <c r="K61" s="226">
        <v>0.05</v>
      </c>
      <c r="L61" s="135">
        <v>4.24</v>
      </c>
      <c r="M61" s="135">
        <v>23.71</v>
      </c>
      <c r="N61" s="135">
        <v>22.12</v>
      </c>
    </row>
    <row r="62" spans="2:14">
      <c r="B62" s="136">
        <v>52</v>
      </c>
      <c r="C62" s="132" t="s">
        <v>579</v>
      </c>
      <c r="D62" s="134" t="s">
        <v>91</v>
      </c>
      <c r="E62" s="251">
        <v>44874</v>
      </c>
      <c r="F62" s="251">
        <v>45456</v>
      </c>
      <c r="G62" s="134" t="s">
        <v>80</v>
      </c>
      <c r="H62" s="226">
        <v>46.44</v>
      </c>
      <c r="I62" s="137">
        <v>12.86</v>
      </c>
      <c r="J62" s="137">
        <v>19.53</v>
      </c>
      <c r="K62" s="137">
        <v>13.22</v>
      </c>
      <c r="L62" s="137">
        <v>28.47</v>
      </c>
      <c r="M62" s="137">
        <v>102.83</v>
      </c>
      <c r="N62" s="137">
        <v>67.7</v>
      </c>
    </row>
    <row r="63" spans="2:14">
      <c r="B63" s="136">
        <v>53</v>
      </c>
      <c r="C63" s="132" t="s">
        <v>580</v>
      </c>
      <c r="D63" s="134" t="s">
        <v>92</v>
      </c>
      <c r="E63" s="251">
        <v>44820</v>
      </c>
      <c r="F63" s="251">
        <v>45457</v>
      </c>
      <c r="G63" s="134" t="s">
        <v>80</v>
      </c>
      <c r="H63" s="226">
        <v>28.73</v>
      </c>
      <c r="I63" s="226">
        <v>9.1</v>
      </c>
      <c r="J63" s="226">
        <v>12.3</v>
      </c>
      <c r="K63" s="226">
        <v>9.5</v>
      </c>
      <c r="L63" s="135">
        <v>33.07</v>
      </c>
      <c r="M63" s="135">
        <v>104.42</v>
      </c>
      <c r="N63" s="135">
        <v>77.23</v>
      </c>
    </row>
    <row r="64" spans="2:14">
      <c r="B64" s="136">
        <v>54</v>
      </c>
      <c r="C64" s="132" t="s">
        <v>581</v>
      </c>
      <c r="D64" s="134" t="s">
        <v>92</v>
      </c>
      <c r="E64" s="251">
        <v>44987</v>
      </c>
      <c r="F64" s="251">
        <v>45457</v>
      </c>
      <c r="G64" s="134" t="s">
        <v>81</v>
      </c>
      <c r="H64" s="226">
        <v>11.59</v>
      </c>
      <c r="I64" s="226">
        <v>21.72</v>
      </c>
      <c r="J64" s="226">
        <v>29.96</v>
      </c>
      <c r="K64" s="226">
        <v>15.84</v>
      </c>
      <c r="L64" s="135">
        <v>136.66</v>
      </c>
      <c r="M64" s="135">
        <v>72.92</v>
      </c>
      <c r="N64" s="135">
        <v>52.87</v>
      </c>
    </row>
    <row r="65" spans="2:14">
      <c r="B65" s="136">
        <v>55</v>
      </c>
      <c r="C65" s="132" t="s">
        <v>582</v>
      </c>
      <c r="D65" s="134" t="s">
        <v>92</v>
      </c>
      <c r="E65" s="251">
        <v>44799</v>
      </c>
      <c r="F65" s="251">
        <v>45463</v>
      </c>
      <c r="G65" s="134" t="s">
        <v>80</v>
      </c>
      <c r="H65" s="226">
        <v>114.67</v>
      </c>
      <c r="I65" s="226">
        <v>14.04</v>
      </c>
      <c r="J65" s="226">
        <v>20.440000000000001</v>
      </c>
      <c r="K65" s="226">
        <v>24.8</v>
      </c>
      <c r="L65" s="135">
        <v>21.63</v>
      </c>
      <c r="M65" s="135">
        <v>176.66</v>
      </c>
      <c r="N65" s="135">
        <v>121.31</v>
      </c>
    </row>
    <row r="66" spans="2:14">
      <c r="B66" s="136">
        <v>56</v>
      </c>
      <c r="C66" s="132" t="s">
        <v>583</v>
      </c>
      <c r="D66" s="134" t="s">
        <v>532</v>
      </c>
      <c r="E66" s="251">
        <v>44960</v>
      </c>
      <c r="F66" s="251">
        <v>45470</v>
      </c>
      <c r="G66" s="134" t="s">
        <v>81</v>
      </c>
      <c r="H66" s="226" t="s">
        <v>14</v>
      </c>
      <c r="I66" s="226" t="s">
        <v>14</v>
      </c>
      <c r="J66" s="226" t="s">
        <v>14</v>
      </c>
      <c r="K66" s="226" t="s">
        <v>14</v>
      </c>
      <c r="L66" s="135" t="s">
        <v>14</v>
      </c>
      <c r="M66" s="135" t="s">
        <v>14</v>
      </c>
      <c r="N66" s="135" t="s">
        <v>14</v>
      </c>
    </row>
    <row r="67" spans="2:14">
      <c r="B67" s="136">
        <v>57</v>
      </c>
      <c r="C67" s="132" t="s">
        <v>584</v>
      </c>
      <c r="D67" s="134" t="s">
        <v>91</v>
      </c>
      <c r="E67" s="251">
        <v>45121</v>
      </c>
      <c r="F67" s="251">
        <v>45471</v>
      </c>
      <c r="G67" s="134" t="s">
        <v>82</v>
      </c>
      <c r="H67" s="226">
        <v>9.83</v>
      </c>
      <c r="I67" s="226">
        <v>0</v>
      </c>
      <c r="J67" s="226">
        <v>0</v>
      </c>
      <c r="K67" s="226">
        <v>0.09</v>
      </c>
      <c r="L67" s="135">
        <v>144.79</v>
      </c>
      <c r="M67" s="135" t="s">
        <v>14</v>
      </c>
      <c r="N67" s="135" t="s">
        <v>14</v>
      </c>
    </row>
    <row r="68" spans="2:14">
      <c r="B68" s="136">
        <v>58</v>
      </c>
      <c r="C68" s="132" t="s">
        <v>585</v>
      </c>
      <c r="D68" s="134" t="s">
        <v>92</v>
      </c>
      <c r="E68" s="251">
        <v>44754</v>
      </c>
      <c r="F68" s="251">
        <v>45411</v>
      </c>
      <c r="G68" s="134" t="s">
        <v>80</v>
      </c>
      <c r="H68" s="226">
        <v>186.7</v>
      </c>
      <c r="I68" s="226">
        <v>28.55</v>
      </c>
      <c r="J68" s="226">
        <v>43.79</v>
      </c>
      <c r="K68" s="226">
        <v>41.6</v>
      </c>
      <c r="L68" s="135">
        <v>22.28</v>
      </c>
      <c r="M68" s="135">
        <v>145.66999999999999</v>
      </c>
      <c r="N68" s="135">
        <v>94.99</v>
      </c>
    </row>
    <row r="69" spans="2:14" ht="15" customHeight="1">
      <c r="B69" s="432" t="s">
        <v>586</v>
      </c>
      <c r="C69" s="433"/>
      <c r="D69" s="433"/>
      <c r="E69" s="433"/>
      <c r="F69" s="433"/>
      <c r="G69" s="434"/>
      <c r="H69" s="214">
        <v>12641.59</v>
      </c>
      <c r="I69" s="214">
        <v>3203.78</v>
      </c>
      <c r="J69" s="214">
        <v>4675.6400000000003</v>
      </c>
      <c r="K69" s="214">
        <v>3934.69</v>
      </c>
      <c r="L69" s="227">
        <v>31.12</v>
      </c>
      <c r="M69" s="227">
        <v>122.81</v>
      </c>
      <c r="N69" s="227">
        <v>84.15</v>
      </c>
    </row>
    <row r="70" spans="2:14" ht="15" customHeight="1">
      <c r="B70" s="435" t="s">
        <v>587</v>
      </c>
      <c r="C70" s="436"/>
      <c r="D70" s="436"/>
      <c r="E70" s="436"/>
      <c r="F70" s="436"/>
      <c r="G70" s="437"/>
      <c r="H70" s="214">
        <v>1060485.48</v>
      </c>
      <c r="I70" s="214">
        <v>210937.47</v>
      </c>
      <c r="J70" s="214">
        <v>325180.84999999998</v>
      </c>
      <c r="K70" s="214">
        <v>339963.36</v>
      </c>
      <c r="L70" s="227">
        <v>32.06</v>
      </c>
      <c r="M70" s="227">
        <v>161.16999999999999</v>
      </c>
      <c r="N70" s="299" t="s">
        <v>592</v>
      </c>
    </row>
    <row r="71" spans="2:14" ht="13.5" customHeight="1">
      <c r="B71" s="291" t="s">
        <v>387</v>
      </c>
      <c r="C71" s="293"/>
      <c r="D71" s="293"/>
      <c r="E71" s="293"/>
      <c r="F71" s="293"/>
      <c r="G71" s="293"/>
      <c r="H71" s="293"/>
      <c r="I71" s="293"/>
      <c r="J71" s="293"/>
      <c r="K71" s="293"/>
      <c r="L71" s="293"/>
      <c r="M71" s="293"/>
    </row>
    <row r="72" spans="2:14" ht="13.5" customHeight="1">
      <c r="B72" s="291" t="s">
        <v>588</v>
      </c>
      <c r="C72" s="270"/>
      <c r="D72" s="270"/>
      <c r="E72" s="270"/>
      <c r="F72" s="270"/>
      <c r="G72" s="270"/>
      <c r="H72" s="270"/>
      <c r="I72" s="270"/>
      <c r="J72" s="270"/>
      <c r="K72" s="270"/>
      <c r="L72" s="270"/>
      <c r="M72" s="270"/>
    </row>
    <row r="73" spans="2:14" ht="12.75" customHeight="1">
      <c r="B73" s="431" t="s">
        <v>589</v>
      </c>
      <c r="C73" s="431"/>
      <c r="D73" s="431"/>
      <c r="E73" s="431"/>
      <c r="F73" s="431"/>
      <c r="G73" s="431"/>
      <c r="H73" s="431"/>
      <c r="I73" s="431"/>
      <c r="J73" s="431"/>
      <c r="K73" s="431"/>
      <c r="L73" s="431"/>
      <c r="M73" s="431"/>
    </row>
    <row r="74" spans="2:14" ht="24.75" customHeight="1">
      <c r="B74" s="431" t="s">
        <v>590</v>
      </c>
      <c r="C74" s="431"/>
      <c r="D74" s="431"/>
      <c r="E74" s="431"/>
      <c r="F74" s="431"/>
      <c r="G74" s="431"/>
      <c r="H74" s="431"/>
      <c r="I74" s="431"/>
      <c r="J74" s="431"/>
      <c r="K74" s="431"/>
      <c r="L74" s="431"/>
      <c r="M74" s="431"/>
    </row>
    <row r="75" spans="2:14" ht="13.5" customHeight="1">
      <c r="B75" s="291" t="s">
        <v>591</v>
      </c>
      <c r="C75" s="294"/>
      <c r="D75" s="294"/>
      <c r="E75" s="295"/>
      <c r="F75" s="295"/>
      <c r="G75" s="294"/>
      <c r="H75" s="294"/>
      <c r="I75" s="294"/>
      <c r="J75" s="294"/>
      <c r="K75" s="294"/>
      <c r="L75" s="294"/>
      <c r="M75" s="294"/>
    </row>
    <row r="76" spans="2:14" ht="14.25" customHeight="1">
      <c r="B76" s="291" t="s">
        <v>441</v>
      </c>
    </row>
    <row r="80" spans="2:14" ht="42" customHeight="1"/>
  </sheetData>
  <mergeCells count="17">
    <mergeCell ref="B6:N6"/>
    <mergeCell ref="G4:G5"/>
    <mergeCell ref="B74:M74"/>
    <mergeCell ref="B73:M73"/>
    <mergeCell ref="O2:P3"/>
    <mergeCell ref="B69:G69"/>
    <mergeCell ref="B70:G70"/>
    <mergeCell ref="H4:K4"/>
    <mergeCell ref="B4:B5"/>
    <mergeCell ref="C4:C5"/>
    <mergeCell ref="D4:D5"/>
    <mergeCell ref="E4:E5"/>
    <mergeCell ref="B10:N10"/>
    <mergeCell ref="F4:F5"/>
    <mergeCell ref="B2:N2"/>
    <mergeCell ref="B3:N3"/>
    <mergeCell ref="L4:N4"/>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CEC7-038B-459A-A185-3CF60F3B0E03}">
  <dimension ref="B2:O40"/>
  <sheetViews>
    <sheetView showGridLines="0" zoomScaleNormal="100" workbookViewId="0">
      <selection activeCell="N2" sqref="N2:O4"/>
    </sheetView>
  </sheetViews>
  <sheetFormatPr defaultRowHeight="15"/>
  <cols>
    <col min="1" max="1" width="2.7109375" customWidth="1"/>
    <col min="9" max="9" width="1.85546875" style="49" customWidth="1"/>
    <col min="10" max="10" width="1.85546875" customWidth="1"/>
    <col min="11" max="11" width="58.7109375" style="19" customWidth="1"/>
    <col min="12" max="12" width="18.85546875" customWidth="1"/>
    <col min="13" max="13" width="4.7109375" customWidth="1"/>
    <col min="14" max="15" width="6.7109375" customWidth="1"/>
  </cols>
  <sheetData>
    <row r="2" spans="2:15" ht="15.75" customHeight="1">
      <c r="B2" s="419"/>
      <c r="C2" s="419"/>
      <c r="D2" s="419"/>
      <c r="E2" s="419"/>
      <c r="F2" s="419"/>
      <c r="G2" s="419"/>
      <c r="H2" s="419"/>
      <c r="K2" s="446" t="s">
        <v>1084</v>
      </c>
      <c r="L2" s="446"/>
      <c r="N2" s="404" t="s">
        <v>328</v>
      </c>
      <c r="O2" s="404"/>
    </row>
    <row r="3" spans="2:15" ht="9" customHeight="1">
      <c r="K3" s="39"/>
      <c r="L3" s="1"/>
      <c r="N3" s="404"/>
      <c r="O3" s="404"/>
    </row>
    <row r="4" spans="2:15" ht="15" customHeight="1">
      <c r="K4" s="296" t="s">
        <v>390</v>
      </c>
      <c r="L4" s="297" t="s">
        <v>391</v>
      </c>
      <c r="N4" s="404"/>
      <c r="O4" s="404"/>
    </row>
    <row r="5" spans="2:15">
      <c r="K5" s="18" t="s">
        <v>388</v>
      </c>
      <c r="L5" s="113">
        <v>1005</v>
      </c>
    </row>
    <row r="6" spans="2:15">
      <c r="K6" s="18" t="s">
        <v>389</v>
      </c>
      <c r="L6" s="113">
        <v>396</v>
      </c>
    </row>
    <row r="7" spans="2:15">
      <c r="K7" s="79" t="s">
        <v>30</v>
      </c>
      <c r="L7" s="148">
        <v>998</v>
      </c>
    </row>
    <row r="8" spans="2:15">
      <c r="K8" s="18" t="s">
        <v>594</v>
      </c>
      <c r="L8" s="40"/>
      <c r="M8" t="s">
        <v>288</v>
      </c>
    </row>
    <row r="9" spans="2:15">
      <c r="K9" s="18"/>
      <c r="L9" s="40"/>
    </row>
    <row r="10" spans="2:15">
      <c r="K10" s="18"/>
      <c r="L10" s="40"/>
    </row>
    <row r="11" spans="2:15">
      <c r="K11" s="18"/>
      <c r="L11" s="40"/>
    </row>
    <row r="12" spans="2:15">
      <c r="K12" s="252"/>
      <c r="L12" s="252"/>
    </row>
    <row r="13" spans="2:15" ht="27.6" customHeight="1">
      <c r="K13" s="445"/>
      <c r="L13" s="445"/>
    </row>
    <row r="15" spans="2:15" ht="30.6" customHeight="1">
      <c r="K15" s="161"/>
      <c r="L15" s="162"/>
      <c r="M15" s="162"/>
      <c r="N15" s="162"/>
    </row>
    <row r="16" spans="2:15">
      <c r="K16" s="161"/>
      <c r="L16" s="159"/>
      <c r="M16" s="162"/>
      <c r="N16" s="162"/>
    </row>
    <row r="17" spans="11:14" ht="27">
      <c r="K17" s="161"/>
      <c r="L17" s="172"/>
      <c r="M17" s="170" t="s">
        <v>20</v>
      </c>
      <c r="N17" s="162"/>
    </row>
    <row r="18" spans="11:14" ht="15.75">
      <c r="K18" s="161"/>
      <c r="L18" s="173" t="s">
        <v>10</v>
      </c>
      <c r="M18" s="168">
        <v>37</v>
      </c>
      <c r="N18" s="162"/>
    </row>
    <row r="19" spans="11:14" ht="15.75">
      <c r="K19" s="161"/>
      <c r="L19" s="173" t="s">
        <v>11</v>
      </c>
      <c r="M19" s="168">
        <v>706</v>
      </c>
      <c r="N19" s="162"/>
    </row>
    <row r="20" spans="11:14" ht="15.75">
      <c r="K20" s="161"/>
      <c r="L20" s="173" t="s">
        <v>12</v>
      </c>
      <c r="M20" s="168">
        <v>1157</v>
      </c>
      <c r="N20" s="162"/>
    </row>
    <row r="21" spans="11:14" ht="15.75">
      <c r="K21" s="161"/>
      <c r="L21" s="173" t="s">
        <v>240</v>
      </c>
      <c r="M21" s="168">
        <v>1985</v>
      </c>
      <c r="N21" s="162"/>
    </row>
    <row r="22" spans="11:14" ht="15.75">
      <c r="K22" s="161"/>
      <c r="L22" s="173" t="s">
        <v>290</v>
      </c>
      <c r="M22" s="168">
        <v>538</v>
      </c>
      <c r="N22" s="162"/>
    </row>
    <row r="23" spans="11:14" ht="15.75">
      <c r="K23" s="161"/>
      <c r="L23" s="173" t="s">
        <v>287</v>
      </c>
      <c r="M23" s="168">
        <v>141</v>
      </c>
      <c r="N23" s="162"/>
    </row>
    <row r="24" spans="11:14" ht="15.75">
      <c r="K24" s="161"/>
      <c r="L24" s="173" t="s">
        <v>347</v>
      </c>
      <c r="M24" s="168">
        <v>186</v>
      </c>
      <c r="N24" s="162"/>
    </row>
    <row r="25" spans="11:14" ht="15.75">
      <c r="K25" s="161"/>
      <c r="L25" s="173" t="s">
        <v>352</v>
      </c>
      <c r="M25" s="168">
        <v>192</v>
      </c>
      <c r="N25" s="162"/>
    </row>
    <row r="26" spans="11:14" ht="15.75">
      <c r="K26" s="161"/>
      <c r="L26" s="173" t="s">
        <v>20</v>
      </c>
      <c r="M26" s="168">
        <v>4942</v>
      </c>
      <c r="N26" s="162"/>
    </row>
    <row r="27" spans="11:14" ht="15.75">
      <c r="K27" s="161"/>
      <c r="L27" s="173"/>
      <c r="M27" s="168"/>
      <c r="N27" s="162"/>
    </row>
    <row r="28" spans="11:14">
      <c r="K28" s="161"/>
      <c r="L28" s="162"/>
      <c r="M28" s="162"/>
      <c r="N28" s="162"/>
    </row>
    <row r="29" spans="11:14" ht="27">
      <c r="K29" s="161"/>
      <c r="L29" s="162"/>
      <c r="M29" s="170" t="s">
        <v>20</v>
      </c>
      <c r="N29" s="162"/>
    </row>
    <row r="30" spans="11:14" ht="15.75">
      <c r="K30" s="161"/>
      <c r="L30" s="173" t="s">
        <v>10</v>
      </c>
      <c r="M30" s="162">
        <f t="shared" ref="M30" si="0">M18</f>
        <v>37</v>
      </c>
      <c r="N30" s="162"/>
    </row>
    <row r="31" spans="11:14" ht="15.75">
      <c r="K31" s="161"/>
      <c r="L31" s="173" t="s">
        <v>11</v>
      </c>
      <c r="M31" s="162">
        <f t="shared" ref="M31:M37" si="1">M30+M19</f>
        <v>743</v>
      </c>
      <c r="N31" s="162"/>
    </row>
    <row r="32" spans="11:14" ht="15.75">
      <c r="K32" s="161"/>
      <c r="L32" s="173" t="s">
        <v>12</v>
      </c>
      <c r="M32" s="162">
        <f t="shared" si="1"/>
        <v>1900</v>
      </c>
      <c r="N32" s="162"/>
    </row>
    <row r="33" spans="11:14" ht="15.75">
      <c r="K33" s="161"/>
      <c r="L33" s="173" t="s">
        <v>240</v>
      </c>
      <c r="M33" s="162">
        <f t="shared" si="1"/>
        <v>3885</v>
      </c>
      <c r="N33" s="162"/>
    </row>
    <row r="34" spans="11:14" ht="15.75">
      <c r="K34" s="161"/>
      <c r="L34" s="173" t="s">
        <v>290</v>
      </c>
      <c r="M34" s="162">
        <f t="shared" si="1"/>
        <v>4423</v>
      </c>
      <c r="N34" s="162"/>
    </row>
    <row r="35" spans="11:14" ht="15.75">
      <c r="K35" s="161"/>
      <c r="L35" s="173" t="s">
        <v>355</v>
      </c>
      <c r="M35" s="162">
        <f t="shared" si="1"/>
        <v>4564</v>
      </c>
      <c r="N35" s="162"/>
    </row>
    <row r="36" spans="11:14" ht="15.75">
      <c r="K36" s="161"/>
      <c r="L36" s="173" t="s">
        <v>350</v>
      </c>
      <c r="M36" s="162">
        <f t="shared" si="1"/>
        <v>4750</v>
      </c>
      <c r="N36" s="162"/>
    </row>
    <row r="37" spans="11:14" ht="15.75">
      <c r="K37" s="161"/>
      <c r="L37" s="173" t="s">
        <v>354</v>
      </c>
      <c r="M37" s="162">
        <f t="shared" si="1"/>
        <v>4942</v>
      </c>
      <c r="N37" s="162"/>
    </row>
    <row r="38" spans="11:14">
      <c r="K38" s="161"/>
      <c r="L38" s="162"/>
      <c r="M38" s="162"/>
      <c r="N38" s="162"/>
    </row>
    <row r="39" spans="11:14">
      <c r="K39" s="161"/>
      <c r="L39" s="162"/>
      <c r="M39" s="162"/>
      <c r="N39" s="162"/>
    </row>
    <row r="40" spans="11:14">
      <c r="K40" s="161"/>
      <c r="L40" s="162"/>
      <c r="M40" s="162"/>
      <c r="N40" s="162"/>
    </row>
  </sheetData>
  <mergeCells count="4">
    <mergeCell ref="B2:H2"/>
    <mergeCell ref="N2:O4"/>
    <mergeCell ref="K13:L13"/>
    <mergeCell ref="K2:L2"/>
  </mergeCells>
  <hyperlinks>
    <hyperlink ref="N2:O4" location="'Table of Contents'!A1" display="Go to Table of Contents" xr:uid="{2442C05B-0AD7-4239-941B-CEC4AE775D12}"/>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S14" sqref="S14"/>
    </sheetView>
  </sheetViews>
  <sheetFormatPr defaultRowHeight="15"/>
  <cols>
    <col min="1" max="1" width="2.7109375" customWidth="1"/>
    <col min="10" max="10" width="5" customWidth="1"/>
    <col min="11" max="11" width="0.28515625" customWidth="1"/>
    <col min="12" max="12" width="1.28515625" customWidth="1"/>
    <col min="13" max="13" width="1.85546875" style="49" customWidth="1"/>
    <col min="14" max="14" width="1.85546875" customWidth="1"/>
    <col min="15" max="15" width="41.7109375" style="19" customWidth="1"/>
    <col min="16" max="16" width="26.140625" style="19" customWidth="1"/>
    <col min="17" max="17" width="2.7109375" customWidth="1"/>
    <col min="18" max="20" width="6.85546875" customWidth="1"/>
  </cols>
  <sheetData>
    <row r="1" spans="1:19" ht="12" customHeight="1"/>
    <row r="2" spans="1:19" ht="15.75">
      <c r="A2" s="53"/>
      <c r="B2" s="401"/>
      <c r="C2" s="401"/>
      <c r="D2" s="401"/>
      <c r="E2" s="401"/>
      <c r="F2" s="401"/>
      <c r="G2" s="401"/>
      <c r="H2" s="401"/>
      <c r="I2" s="401"/>
      <c r="J2" s="401"/>
      <c r="O2" s="447" t="s">
        <v>1083</v>
      </c>
      <c r="P2" s="447"/>
      <c r="R2" s="404" t="s">
        <v>328</v>
      </c>
      <c r="S2" s="404"/>
    </row>
    <row r="3" spans="1:19">
      <c r="O3" s="282"/>
      <c r="P3" s="282"/>
      <c r="R3" s="404"/>
      <c r="S3" s="404"/>
    </row>
    <row r="4" spans="1:19" ht="21.75" customHeight="1">
      <c r="O4" s="283" t="s">
        <v>417</v>
      </c>
      <c r="P4" s="284" t="s">
        <v>16</v>
      </c>
    </row>
    <row r="5" spans="1:19">
      <c r="O5" s="285" t="s">
        <v>69</v>
      </c>
      <c r="P5" s="99">
        <v>589</v>
      </c>
    </row>
    <row r="6" spans="1:19">
      <c r="O6" s="285" t="s">
        <v>70</v>
      </c>
      <c r="P6" s="99">
        <v>268</v>
      </c>
    </row>
    <row r="7" spans="1:19">
      <c r="O7" s="285" t="s">
        <v>71</v>
      </c>
      <c r="P7" s="99">
        <v>132</v>
      </c>
    </row>
    <row r="8" spans="1:19">
      <c r="O8" s="285" t="s">
        <v>72</v>
      </c>
      <c r="P8" s="99">
        <v>37</v>
      </c>
    </row>
    <row r="9" spans="1:19">
      <c r="O9" s="285" t="s">
        <v>73</v>
      </c>
      <c r="P9" s="99">
        <v>52</v>
      </c>
    </row>
    <row r="10" spans="1:19">
      <c r="O10" s="285" t="s">
        <v>74</v>
      </c>
      <c r="P10" s="99">
        <v>10</v>
      </c>
    </row>
    <row r="11" spans="1:19" ht="17.45" customHeight="1">
      <c r="O11" s="286" t="s">
        <v>410</v>
      </c>
      <c r="P11" s="286"/>
    </row>
    <row r="12" spans="1:19" ht="15.75" customHeight="1">
      <c r="O12" s="285" t="s">
        <v>75</v>
      </c>
      <c r="P12" s="99">
        <v>384</v>
      </c>
    </row>
    <row r="13" spans="1:19" ht="14.25" customHeight="1">
      <c r="O13" s="285" t="s">
        <v>76</v>
      </c>
      <c r="P13" s="99">
        <v>57</v>
      </c>
    </row>
    <row r="14" spans="1:19" ht="12.75" customHeight="1">
      <c r="O14" s="285" t="s">
        <v>77</v>
      </c>
      <c r="P14" s="99">
        <v>51</v>
      </c>
    </row>
    <row r="15" spans="1:19" ht="15.75" customHeight="1">
      <c r="O15" s="285" t="s">
        <v>78</v>
      </c>
      <c r="P15" s="99">
        <v>344</v>
      </c>
    </row>
    <row r="16" spans="1:19" ht="15.75" customHeight="1">
      <c r="B16" s="213"/>
      <c r="O16" s="287" t="s">
        <v>79</v>
      </c>
      <c r="P16" s="288">
        <v>252</v>
      </c>
    </row>
    <row r="17" spans="1:19" ht="15.75">
      <c r="A17" s="53"/>
      <c r="K17" s="53"/>
      <c r="L17" s="53"/>
      <c r="O17" s="448" t="s">
        <v>595</v>
      </c>
      <c r="P17" s="448"/>
    </row>
    <row r="19" spans="1:19">
      <c r="O19" s="80"/>
      <c r="P19" s="80"/>
      <c r="Q19" s="81"/>
      <c r="R19" s="81"/>
      <c r="S19" s="81"/>
    </row>
    <row r="20" spans="1:19">
      <c r="O20" s="185" t="s">
        <v>68</v>
      </c>
      <c r="P20" s="185" t="s">
        <v>16</v>
      </c>
      <c r="Q20" s="179" t="s">
        <v>298</v>
      </c>
      <c r="R20" s="162"/>
      <c r="S20" s="81"/>
    </row>
    <row r="21" spans="1:19">
      <c r="O21" s="186" t="s">
        <v>340</v>
      </c>
      <c r="P21" s="187">
        <f t="shared" ref="P21:P26" si="0">P5</f>
        <v>589</v>
      </c>
      <c r="Q21" s="188">
        <f>P21/P27</f>
        <v>0.54136029411764708</v>
      </c>
      <c r="R21" s="162"/>
      <c r="S21" s="81"/>
    </row>
    <row r="22" spans="1:19">
      <c r="O22" s="186" t="s">
        <v>341</v>
      </c>
      <c r="P22" s="187">
        <f t="shared" si="0"/>
        <v>268</v>
      </c>
      <c r="Q22" s="188">
        <f>P22/P27</f>
        <v>0.24632352941176472</v>
      </c>
      <c r="R22" s="162"/>
      <c r="S22" s="81"/>
    </row>
    <row r="23" spans="1:19">
      <c r="O23" s="186" t="s">
        <v>342</v>
      </c>
      <c r="P23" s="187">
        <f t="shared" si="0"/>
        <v>132</v>
      </c>
      <c r="Q23" s="188">
        <f>P23/P27</f>
        <v>0.12132352941176471</v>
      </c>
      <c r="R23" s="162"/>
      <c r="S23" s="81"/>
    </row>
    <row r="24" spans="1:19">
      <c r="O24" s="186" t="s">
        <v>343</v>
      </c>
      <c r="P24" s="187">
        <f t="shared" si="0"/>
        <v>37</v>
      </c>
      <c r="Q24" s="188">
        <f>P24/P27</f>
        <v>3.4007352941176468E-2</v>
      </c>
      <c r="R24" s="162"/>
      <c r="S24" s="81"/>
    </row>
    <row r="25" spans="1:19">
      <c r="O25" s="186" t="s">
        <v>344</v>
      </c>
      <c r="P25" s="187">
        <f t="shared" si="0"/>
        <v>52</v>
      </c>
      <c r="Q25" s="188">
        <f>P25/P27</f>
        <v>4.779411764705882E-2</v>
      </c>
      <c r="R25" s="162"/>
      <c r="S25" s="81"/>
    </row>
    <row r="26" spans="1:19">
      <c r="O26" s="186" t="s">
        <v>345</v>
      </c>
      <c r="P26" s="187">
        <f t="shared" si="0"/>
        <v>10</v>
      </c>
      <c r="Q26" s="188">
        <f>P26/P27</f>
        <v>9.1911764705882356E-3</v>
      </c>
      <c r="R26" s="162"/>
      <c r="S26" s="81"/>
    </row>
    <row r="27" spans="1:19">
      <c r="O27" s="182" t="s">
        <v>20</v>
      </c>
      <c r="P27" s="182">
        <f>SUM(P21:P26)</f>
        <v>1088</v>
      </c>
      <c r="Q27" s="182"/>
      <c r="R27" s="162"/>
      <c r="S27" s="81"/>
    </row>
    <row r="28" spans="1:19">
      <c r="O28" s="161"/>
      <c r="P28" s="161"/>
      <c r="Q28" s="162"/>
      <c r="R28" s="162"/>
      <c r="S28" s="81"/>
    </row>
    <row r="29" spans="1:19">
      <c r="O29" s="80"/>
      <c r="P29" s="80"/>
      <c r="Q29" s="81"/>
      <c r="R29" s="81"/>
      <c r="S29" s="81"/>
    </row>
    <row r="30" spans="1:19">
      <c r="O30" s="80"/>
      <c r="P30" s="80"/>
      <c r="Q30" s="81"/>
      <c r="R30" s="81"/>
      <c r="S30" s="81"/>
    </row>
    <row r="31" spans="1:19">
      <c r="O31" s="80"/>
      <c r="P31" s="80"/>
      <c r="Q31" s="81"/>
      <c r="R31" s="81"/>
      <c r="S31" s="81"/>
    </row>
    <row r="32" spans="1:19">
      <c r="O32" s="80"/>
      <c r="P32" s="80"/>
      <c r="Q32" s="81"/>
      <c r="R32" s="81"/>
      <c r="S32" s="81"/>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E-Newsletter Apr-June 2024</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Pooja   Singla</cp:lastModifiedBy>
  <dcterms:created xsi:type="dcterms:W3CDTF">2021-07-05T10:28:46Z</dcterms:created>
  <dcterms:modified xsi:type="dcterms:W3CDTF">2024-08-14T07:12:12Z</dcterms:modified>
</cp:coreProperties>
</file>