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D:\Pooja mam data\Desktop\Research Division data\Pooja_workings\Newsletters\Newsletter Jan - Mar 2023\"/>
    </mc:Choice>
  </mc:AlternateContent>
  <xr:revisionPtr revIDLastSave="0" documentId="13_ncr:1_{C075133C-0A13-4F5E-8310-433C928D833B}" xr6:coauthVersionLast="47" xr6:coauthVersionMax="47" xr10:uidLastSave="{00000000-0000-0000-0000-000000000000}"/>
  <bookViews>
    <workbookView xWindow="-120" yWindow="-120" windowWidth="29040" windowHeight="15720" xr2:uid="{00000000-000D-0000-FFFF-FFFF00000000}"/>
  </bookViews>
  <sheets>
    <sheet name="E-Newsletter Jan - Mar 2023" sheetId="43" r:id="rId1"/>
    <sheet name="Table of Contents" sheetId="44" r:id="rId2"/>
    <sheet name="Table 1" sheetId="49" r:id="rId3"/>
    <sheet name="Table 2" sheetId="3" r:id="rId4"/>
    <sheet name="Table 3" sheetId="4" r:id="rId5"/>
    <sheet name="Table 4" sheetId="5" r:id="rId6"/>
    <sheet name="Table 5" sheetId="9" r:id="rId7"/>
    <sheet name="Table 6" sheetId="53" r:id="rId8"/>
    <sheet name="Table 7" sheetId="7" r:id="rId9"/>
    <sheet name="Table 8" sheetId="50" r:id="rId10"/>
    <sheet name="Table 9" sheetId="11" r:id="rId11"/>
    <sheet name="Table 10" sheetId="8" r:id="rId12"/>
    <sheet name="Table 11" sheetId="51" r:id="rId13"/>
    <sheet name="Table 12" sheetId="13" r:id="rId14"/>
    <sheet name="Table 13" sheetId="6" r:id="rId15"/>
    <sheet name="Table 14" sheetId="14" r:id="rId16"/>
    <sheet name="Table 15" sheetId="42" r:id="rId17"/>
    <sheet name="Table 16" sheetId="15" r:id="rId18"/>
    <sheet name="Table 17" sheetId="16" r:id="rId19"/>
    <sheet name="Table 18" sheetId="17" r:id="rId20"/>
    <sheet name="Table 19" sheetId="18" r:id="rId21"/>
    <sheet name="Table 20" sheetId="19" r:id="rId22"/>
    <sheet name="Table 21" sheetId="20" r:id="rId23"/>
    <sheet name="Table 22" sheetId="21" r:id="rId24"/>
    <sheet name="Table 23" sheetId="22" r:id="rId25"/>
    <sheet name="Table 24" sheetId="54" r:id="rId26"/>
    <sheet name="Table 25" sheetId="55" r:id="rId27"/>
    <sheet name="Table 26" sheetId="23" r:id="rId28"/>
    <sheet name="Table 27" sheetId="24" r:id="rId29"/>
    <sheet name="Table 28" sheetId="25" r:id="rId30"/>
    <sheet name="Table 29" sheetId="26" r:id="rId31"/>
    <sheet name="Table 30" sheetId="28" r:id="rId32"/>
    <sheet name="Table 31" sheetId="29" r:id="rId33"/>
    <sheet name="Table 32" sheetId="30" r:id="rId34"/>
    <sheet name="Table 33" sheetId="31" r:id="rId35"/>
    <sheet name="Table 34" sheetId="32" r:id="rId36"/>
    <sheet name="Table 35" sheetId="33" r:id="rId37"/>
    <sheet name="Table 36" sheetId="34" r:id="rId38"/>
    <sheet name="Table 37" sheetId="35" r:id="rId39"/>
    <sheet name="Table 38" sheetId="36" r:id="rId40"/>
    <sheet name="Table 39" sheetId="37" r:id="rId4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30" i="53" l="1"/>
  <c r="M31" i="53" s="1"/>
  <c r="M32" i="53" s="1"/>
  <c r="M33" i="53" s="1"/>
  <c r="M34" i="53" s="1"/>
  <c r="M35" i="53" s="1"/>
  <c r="M36" i="53" s="1"/>
  <c r="M37" i="53" s="1"/>
  <c r="Q13" i="8" l="1"/>
  <c r="Q34" i="4" l="1"/>
  <c r="Q35" i="4" s="1"/>
  <c r="Q36" i="4" s="1"/>
  <c r="Q37" i="4" s="1"/>
  <c r="Q38" i="4" s="1"/>
  <c r="Q39" i="4" s="1"/>
  <c r="Q40" i="4" s="1"/>
  <c r="Q41" i="4" s="1"/>
  <c r="R34" i="4"/>
  <c r="R35" i="4" s="1"/>
  <c r="R36" i="4" s="1"/>
  <c r="R37" i="4" s="1"/>
  <c r="R38" i="4" s="1"/>
  <c r="R39" i="4" s="1"/>
  <c r="R40" i="4" s="1"/>
  <c r="R41" i="4" s="1"/>
  <c r="S34" i="4"/>
  <c r="S35" i="4" s="1"/>
  <c r="S36" i="4" s="1"/>
  <c r="S37" i="4" s="1"/>
  <c r="S38" i="4" s="1"/>
  <c r="S39" i="4" s="1"/>
  <c r="S40" i="4" s="1"/>
  <c r="S41" i="4" s="1"/>
  <c r="P34" i="4"/>
  <c r="P35" i="4" s="1"/>
  <c r="Q6" i="51"/>
  <c r="Q7" i="51"/>
  <c r="Q8" i="51"/>
  <c r="Q9" i="51"/>
  <c r="N14" i="51"/>
  <c r="N15" i="51"/>
  <c r="N16" i="51"/>
  <c r="N17" i="51"/>
  <c r="S52" i="3"/>
  <c r="S51" i="3"/>
  <c r="S53" i="3"/>
  <c r="S50" i="3"/>
  <c r="S49" i="3"/>
  <c r="S48" i="3"/>
  <c r="S47" i="3"/>
  <c r="S46" i="3"/>
  <c r="Z22" i="3"/>
  <c r="Z23" i="3"/>
  <c r="Z24" i="3"/>
  <c r="Z25" i="3"/>
  <c r="Z26" i="3"/>
  <c r="Z21" i="3"/>
  <c r="Z16" i="3"/>
  <c r="R53" i="3"/>
  <c r="R52" i="3"/>
  <c r="R51" i="3"/>
  <c r="R50" i="3"/>
  <c r="R49" i="3"/>
  <c r="R48" i="3"/>
  <c r="R47" i="3"/>
  <c r="R46" i="3"/>
  <c r="Z27" i="3"/>
  <c r="N18" i="51" l="1"/>
  <c r="P36" i="4"/>
  <c r="P37" i="4" s="1"/>
  <c r="P38" i="4" s="1"/>
  <c r="P39" i="4" s="1"/>
  <c r="P40" i="4" s="1"/>
  <c r="P41" i="4" s="1"/>
  <c r="U24" i="49" l="1"/>
  <c r="R19" i="32" l="1"/>
  <c r="D21" i="5" l="1"/>
  <c r="S40" i="3" l="1"/>
  <c r="S23" i="15"/>
  <c r="S24" i="15" s="1"/>
  <c r="S25" i="15" s="1"/>
  <c r="S26" i="15" s="1"/>
  <c r="S27" i="15" s="1"/>
  <c r="Q23" i="15"/>
  <c r="Q24" i="15" s="1"/>
  <c r="Q25" i="15" s="1"/>
  <c r="Q26" i="15" s="1"/>
  <c r="Q27" i="15" s="1"/>
  <c r="Q28" i="15" s="1"/>
  <c r="M18" i="6" l="1"/>
  <c r="N21" i="16"/>
  <c r="N20" i="16"/>
  <c r="N19" i="16"/>
  <c r="D19" i="5"/>
  <c r="D20" i="5"/>
  <c r="D22" i="5"/>
  <c r="F19" i="5"/>
  <c r="E19" i="5"/>
  <c r="P26" i="7"/>
  <c r="P25" i="7"/>
  <c r="P24" i="7"/>
  <c r="P23" i="7"/>
  <c r="P22" i="7"/>
  <c r="P21" i="7"/>
  <c r="M19" i="6"/>
  <c r="M20" i="6"/>
  <c r="M21" i="6"/>
  <c r="F22" i="5"/>
  <c r="F21" i="5"/>
  <c r="F20" i="5"/>
  <c r="E22" i="5"/>
  <c r="E21" i="5"/>
  <c r="E20" i="5"/>
  <c r="U39" i="3"/>
  <c r="U38" i="3"/>
  <c r="U37" i="3"/>
  <c r="U36" i="3"/>
  <c r="U35" i="3"/>
  <c r="U34" i="3"/>
  <c r="U33" i="3"/>
  <c r="U32" i="3"/>
  <c r="T39" i="3"/>
  <c r="T38" i="3"/>
  <c r="T36" i="3"/>
  <c r="T34" i="3"/>
  <c r="T32" i="3"/>
  <c r="R32" i="3"/>
  <c r="R39" i="3"/>
  <c r="R38" i="3"/>
  <c r="R37" i="3"/>
  <c r="R36" i="3"/>
  <c r="R35" i="3"/>
  <c r="R34" i="3"/>
  <c r="R33" i="3"/>
  <c r="N24" i="16"/>
  <c r="N23" i="16"/>
  <c r="N22" i="16"/>
  <c r="M22" i="6" l="1"/>
  <c r="T40" i="3"/>
  <c r="T49" i="3" s="1"/>
  <c r="U40" i="3"/>
  <c r="U53" i="3" s="1"/>
  <c r="R40" i="3"/>
  <c r="N22" i="6"/>
  <c r="N20" i="6"/>
  <c r="N18" i="6"/>
  <c r="N19" i="6"/>
  <c r="N21" i="6"/>
  <c r="E23" i="5"/>
  <c r="E29" i="5" s="1"/>
  <c r="D23" i="5"/>
  <c r="D29" i="5" s="1"/>
  <c r="F23" i="5"/>
  <c r="F30" i="5" s="1"/>
  <c r="P27" i="7"/>
  <c r="E30" i="5" l="1"/>
  <c r="E28" i="5"/>
  <c r="E27" i="5"/>
  <c r="U46" i="3"/>
  <c r="U48" i="3"/>
  <c r="U50" i="3"/>
  <c r="U52" i="3"/>
  <c r="U47" i="3"/>
  <c r="U49" i="3"/>
  <c r="U51" i="3"/>
  <c r="T53" i="3"/>
  <c r="T50" i="3"/>
  <c r="T52" i="3"/>
  <c r="T47" i="3"/>
  <c r="T46" i="3"/>
  <c r="T51" i="3"/>
  <c r="T48" i="3"/>
  <c r="D28" i="5"/>
  <c r="D27" i="5"/>
  <c r="F27" i="5"/>
  <c r="D30" i="5"/>
  <c r="F29" i="5"/>
  <c r="F28" i="5"/>
  <c r="Q26" i="7"/>
  <c r="Q25" i="7"/>
  <c r="Q24" i="7"/>
  <c r="Q21" i="7"/>
  <c r="Q23" i="7"/>
  <c r="Q22" i="7"/>
</calcChain>
</file>

<file path=xl/sharedStrings.xml><?xml version="1.0" encoding="utf-8"?>
<sst xmlns="http://schemas.openxmlformats.org/spreadsheetml/2006/main" count="1607" uniqueCount="797">
  <si>
    <t>Table 1: Corporate Insolvency Resolution Process</t>
  </si>
  <si>
    <t>(Number)</t>
  </si>
  <si>
    <t xml:space="preserve">Year / Quarter </t>
  </si>
  <si>
    <t>CIRPs at the beginning of the Period</t>
  </si>
  <si>
    <t>Admitted</t>
  </si>
  <si>
    <t>CIRPs at the end of the Period</t>
  </si>
  <si>
    <t>Appeal/Review/ Settled</t>
  </si>
  <si>
    <t>Withdrawal under Section 12A</t>
  </si>
  <si>
    <t>Approval of Resolution Plan</t>
  </si>
  <si>
    <t>Commencement of Liquidation</t>
  </si>
  <si>
    <t>2016 - 17</t>
  </si>
  <si>
    <t>2017 - 18</t>
  </si>
  <si>
    <t>2018 - 19</t>
  </si>
  <si>
    <t>Apr - Jun, 2020</t>
  </si>
  <si>
    <t xml:space="preserve">Total </t>
  </si>
  <si>
    <t>NA</t>
  </si>
  <si>
    <t>Sector</t>
  </si>
  <si>
    <t>No. of CIRPs</t>
  </si>
  <si>
    <t xml:space="preserve">Closed </t>
  </si>
  <si>
    <t>Ongoing</t>
  </si>
  <si>
    <t>Withdrawal under Section 12 A</t>
  </si>
  <si>
    <t>Total</t>
  </si>
  <si>
    <t>Manufacturing</t>
  </si>
  <si>
    <t>Food, Beverages &amp; Tobacco Products</t>
  </si>
  <si>
    <t xml:space="preserve">Chemicals &amp; Chemical Products </t>
  </si>
  <si>
    <t xml:space="preserve">Electrical Machinery &amp; Apparatus </t>
  </si>
  <si>
    <t>Fabricated Metal Products</t>
  </si>
  <si>
    <t>Machinery &amp; Equipment</t>
  </si>
  <si>
    <t>Textiles, Leather &amp; Apparel Products</t>
  </si>
  <si>
    <t>Wood, Rubber, Plastic &amp; Paper Products</t>
  </si>
  <si>
    <t>Basic Metals</t>
  </si>
  <si>
    <t>Others</t>
  </si>
  <si>
    <t>Real Estate, Renting &amp; Business Activities</t>
  </si>
  <si>
    <t>Real Estate Activities</t>
  </si>
  <si>
    <t>Computer and related activities</t>
  </si>
  <si>
    <t>Research and Development</t>
  </si>
  <si>
    <t>Other Business Activities</t>
  </si>
  <si>
    <t>Construction</t>
  </si>
  <si>
    <t>Wholesale &amp; Retail Trade</t>
  </si>
  <si>
    <t>Hotels &amp; Restaurants</t>
  </si>
  <si>
    <t>Electricity &amp; Others</t>
  </si>
  <si>
    <t>Transport, Storage &amp; Communications</t>
  </si>
  <si>
    <t>Note: The distribution is based on the CIN of CDs and as per National Industrial Classification (NIC 2004).</t>
  </si>
  <si>
    <t>Table 3: Initiation of Corporate Insolvency Resolution Process</t>
  </si>
  <si>
    <t>No. of CIRPs Initiated by</t>
  </si>
  <si>
    <t>Operational Creditors</t>
  </si>
  <si>
    <t>Financial Creditors</t>
  </si>
  <si>
    <t>Corporate Debtors</t>
  </si>
  <si>
    <t>Outcome</t>
  </si>
  <si>
    <t>Description</t>
  </si>
  <si>
    <t>CIRPs initiated by</t>
  </si>
  <si>
    <t>Status of CIRPs</t>
  </si>
  <si>
    <t>Closure by Appeal/Review/Settled</t>
  </si>
  <si>
    <t>Closure by Withdrawal u/s 12A</t>
  </si>
  <si>
    <t xml:space="preserve">Closure by Approval of Resolution Plan </t>
  </si>
  <si>
    <t>Closure by Commencement of Liquidation</t>
  </si>
  <si>
    <t xml:space="preserve">Ongoing </t>
  </si>
  <si>
    <t>CIRPs yielding Resolution Plans</t>
  </si>
  <si>
    <t>Average time taken for Closure of CIRP</t>
  </si>
  <si>
    <t>CIRPs yielding Liquidations</t>
  </si>
  <si>
    <t>Liquidation Value as % of Claims</t>
  </si>
  <si>
    <t>Closed on Appeal / Review / Settled</t>
  </si>
  <si>
    <t>Closed by Withdrawal under section 12A</t>
  </si>
  <si>
    <t xml:space="preserve">Closed by Resolution </t>
  </si>
  <si>
    <t>Closed by Liquidation</t>
  </si>
  <si>
    <t>Ongoing CIRP</t>
  </si>
  <si>
    <t>&gt; 270 days</t>
  </si>
  <si>
    <t>&gt; 180 days ≤ 270 days</t>
  </si>
  <si>
    <t>&gt; 90 days ≤ 180 days</t>
  </si>
  <si>
    <t>≤ 90 days</t>
  </si>
  <si>
    <t>Amount of Claims Admitted* (₹ crore)</t>
  </si>
  <si>
    <t>≤ 01</t>
  </si>
  <si>
    <t>&gt; 01 ≤ 10</t>
  </si>
  <si>
    <t>&gt; 10 ≤ 50</t>
  </si>
  <si>
    <t>&gt; 50 ≤ 100</t>
  </si>
  <si>
    <t>&gt; 100 ≤ 1000</t>
  </si>
  <si>
    <t>&gt; 1000</t>
  </si>
  <si>
    <t xml:space="preserve"> Full settlement with the applicant</t>
  </si>
  <si>
    <t xml:space="preserve"> Full settlement with other creditors</t>
  </si>
  <si>
    <t xml:space="preserve"> Agreement to settle in future</t>
  </si>
  <si>
    <t xml:space="preserve"> Other settlements with creditors</t>
  </si>
  <si>
    <t xml:space="preserve"> Others</t>
  </si>
  <si>
    <t>State of CD at the Commencement of CIRP</t>
  </si>
  <si>
    <t>No. of CIRPs initiated by</t>
  </si>
  <si>
    <t>FC</t>
  </si>
  <si>
    <t>OC</t>
  </si>
  <si>
    <t>CD</t>
  </si>
  <si>
    <t>Either in BIFR or Non-functional or both</t>
  </si>
  <si>
    <t>Resolution Value &gt; Liquidation Value</t>
  </si>
  <si>
    <t>(Amount in ₹ crore)</t>
  </si>
  <si>
    <t>Sl. No.</t>
  </si>
  <si>
    <t>Name of CD</t>
  </si>
  <si>
    <t xml:space="preserve">Defunct  
(Yes/No)
</t>
  </si>
  <si>
    <t>Date of Commencement of CIRP</t>
  </si>
  <si>
    <t>Date of Approval of Resolution Plan</t>
  </si>
  <si>
    <t>CIRP initiated by</t>
  </si>
  <si>
    <t>Liquidation Value</t>
  </si>
  <si>
    <t>Yes</t>
  </si>
  <si>
    <t>No</t>
  </si>
  <si>
    <t>Status of Liquidation</t>
  </si>
  <si>
    <t>Number</t>
  </si>
  <si>
    <t>Initiated</t>
  </si>
  <si>
    <t>Closed by Dissolution</t>
  </si>
  <si>
    <t>Closed by Going Concern Sale</t>
  </si>
  <si>
    <t>Closed by Compromise / Arrangement</t>
  </si>
  <si>
    <t>&gt; One year ≤ Two years</t>
  </si>
  <si>
    <t>&gt; 270 days ≤ 1 year</t>
  </si>
  <si>
    <t xml:space="preserve">&gt; 180 days ≤ 270 days </t>
  </si>
  <si>
    <t xml:space="preserve">&gt; 90 days ≤ 180 days </t>
  </si>
  <si>
    <t xml:space="preserve">≤ 90 days </t>
  </si>
  <si>
    <r>
      <t xml:space="preserve">(Amount in </t>
    </r>
    <r>
      <rPr>
        <i/>
        <sz val="10"/>
        <color theme="1"/>
        <rFont val="Times New Roman"/>
        <family val="1"/>
      </rPr>
      <t>₹</t>
    </r>
    <r>
      <rPr>
        <i/>
        <sz val="10"/>
        <color rgb="FF000000"/>
        <rFont val="Times New Roman"/>
        <family val="1"/>
      </rPr>
      <t xml:space="preserve"> crore)</t>
    </r>
  </si>
  <si>
    <t>Date of Order of Liquidation</t>
  </si>
  <si>
    <t>Amount of Admitted Claims</t>
  </si>
  <si>
    <t>Sale Proceeds</t>
  </si>
  <si>
    <t>Amount Distributed to Stakeholders</t>
  </si>
  <si>
    <t>Table 11: Reasons for Liquidations</t>
  </si>
  <si>
    <t>Circumstance</t>
  </si>
  <si>
    <t xml:space="preserve">Number of Liquidations </t>
  </si>
  <si>
    <t>Where Final Reports Submitted</t>
  </si>
  <si>
    <t>Table 12: Claims in Liquidation Process</t>
  </si>
  <si>
    <r>
      <t xml:space="preserve">(Amount in </t>
    </r>
    <r>
      <rPr>
        <i/>
        <sz val="10"/>
        <color theme="1"/>
        <rFont val="Times New Roman"/>
        <family val="1"/>
      </rPr>
      <t xml:space="preserve">₹ </t>
    </r>
    <r>
      <rPr>
        <i/>
        <sz val="10"/>
        <color rgb="FF000000"/>
        <rFont val="Times New Roman"/>
        <family val="1"/>
      </rPr>
      <t>crore)</t>
    </r>
  </si>
  <si>
    <t>Stakeholders under Section</t>
  </si>
  <si>
    <t>Number of Claimants</t>
  </si>
  <si>
    <t>Amount of claims Admitted</t>
  </si>
  <si>
    <t>Amount Distributed</t>
  </si>
  <si>
    <t>53 (1) (a)</t>
  </si>
  <si>
    <t>53 (1) (b)</t>
  </si>
  <si>
    <t>53 (1) (c)</t>
  </si>
  <si>
    <t>53 (1) (d)</t>
  </si>
  <si>
    <t>53 (1) (e)</t>
  </si>
  <si>
    <t>53 (1) (f)</t>
  </si>
  <si>
    <t>53 (1) (g)</t>
  </si>
  <si>
    <t>53 (1) (h)</t>
  </si>
  <si>
    <t>Total (A)</t>
  </si>
  <si>
    <t>Not Applicable</t>
  </si>
  <si>
    <t>Total (B)</t>
  </si>
  <si>
    <t>Grand Total (A+B)</t>
  </si>
  <si>
    <t>Claims of FCs Dealt Under Resolution</t>
  </si>
  <si>
    <t>Realisation by all Claimants as a percentage of Liquidation Value</t>
  </si>
  <si>
    <t>Successful
Resolution Applicant</t>
  </si>
  <si>
    <t>Amount Admitted</t>
  </si>
  <si>
    <t>Amount Realised</t>
  </si>
  <si>
    <t>Realisation as % of Claims</t>
  </si>
  <si>
    <t>Completed</t>
  </si>
  <si>
    <t>Electrosteel Steels Limited</t>
  </si>
  <si>
    <t>Vedanta Ltd.</t>
  </si>
  <si>
    <t>Bhushan Steel Limited</t>
  </si>
  <si>
    <t>Bamnipal Steel Ltd.</t>
  </si>
  <si>
    <t>Monnet Ispat &amp; Energy Limited</t>
  </si>
  <si>
    <t>Consortium of JSW and AION Investments Pvt. Ltd.</t>
  </si>
  <si>
    <t>Essar Steel India Limited</t>
  </si>
  <si>
    <t>Arcelor Mittal India Pvt. Ltd.</t>
  </si>
  <si>
    <t>Alok Industries Limited</t>
  </si>
  <si>
    <t>Reliance Industries Limited, JM Financial Asset Reconstruction Company Ltd., JMFARC - March 2018 Trust</t>
  </si>
  <si>
    <t>Jyoti Structures Limited</t>
  </si>
  <si>
    <t>Group of HNIs led by Mr. Sharad Sanghi.</t>
  </si>
  <si>
    <t>Bhushan Power &amp; Steel Limited</t>
  </si>
  <si>
    <t>JSW Limited</t>
  </si>
  <si>
    <t>Amtek Auto Limited</t>
  </si>
  <si>
    <t xml:space="preserve">Deccan Value Investors L.P. and DVI PE (Mauritius) Ltd. </t>
  </si>
  <si>
    <t>Under Process</t>
  </si>
  <si>
    <t>Era Infra Engineering Limited</t>
  </si>
  <si>
    <t>Under CIRP</t>
  </si>
  <si>
    <t>Lanco Infratech Limited</t>
  </si>
  <si>
    <t>Under Liquidation</t>
  </si>
  <si>
    <t>ABG Shipyard Limited</t>
  </si>
  <si>
    <t>Period</t>
  </si>
  <si>
    <t>Liquidations at the beginning</t>
  </si>
  <si>
    <t>Liquidations Commenced</t>
  </si>
  <si>
    <t xml:space="preserve">Liquidation closed by </t>
  </si>
  <si>
    <t>Liquidations at the end of period</t>
  </si>
  <si>
    <t>Withdrawal</t>
  </si>
  <si>
    <t>Final Reports Submitted</t>
  </si>
  <si>
    <t xml:space="preserve">Status </t>
  </si>
  <si>
    <t>No. of Liquidations</t>
  </si>
  <si>
    <t>Closed by withdrawal</t>
  </si>
  <si>
    <t>Final Report Submitted</t>
  </si>
  <si>
    <t>&gt; Two years</t>
  </si>
  <si>
    <t xml:space="preserve">Reason for Voluntary Liquidation </t>
  </si>
  <si>
    <t>No. of Corporate Persons</t>
  </si>
  <si>
    <t>Not carrying business operations</t>
  </si>
  <si>
    <t>Commercially unviable</t>
  </si>
  <si>
    <t>Promoters unable to manage affairs</t>
  </si>
  <si>
    <t>Purpose for which company was formed accomplished / Contract Termination</t>
  </si>
  <si>
    <t>Miscellaneous</t>
  </si>
  <si>
    <t>Details of</t>
  </si>
  <si>
    <t>Assets</t>
  </si>
  <si>
    <t>Outstanding debt</t>
  </si>
  <si>
    <t>Amount paid to creditors</t>
  </si>
  <si>
    <t>Surplus</t>
  </si>
  <si>
    <t>Ongoing Liquidations</t>
  </si>
  <si>
    <t>Name of Corporate Person</t>
  </si>
  <si>
    <t>Date of Commencement</t>
  </si>
  <si>
    <t>Date of Dissolution</t>
  </si>
  <si>
    <t>Realisation of Assets</t>
  </si>
  <si>
    <t>Amount due to Creditors</t>
  </si>
  <si>
    <t>Amount paid to Creditors</t>
  </si>
  <si>
    <t>Liquidation Expenses</t>
  </si>
  <si>
    <t xml:space="preserve">Average time </t>
  </si>
  <si>
    <t>No. of Processes covered</t>
  </si>
  <si>
    <t>Time (In days)</t>
  </si>
  <si>
    <t>Including excluded time</t>
  </si>
  <si>
    <t>Excluding excluded time</t>
  </si>
  <si>
    <t>CIRPs</t>
  </si>
  <si>
    <t>From ICD to approval of resolution plans by AA</t>
  </si>
  <si>
    <t>From ICD to order for Liquidation by AA</t>
  </si>
  <si>
    <t>Liquidations</t>
  </si>
  <si>
    <t>From LCD to submission of final report under Liquidation</t>
  </si>
  <si>
    <t>From LCD to submission of final report under Voluntary Liquidation</t>
  </si>
  <si>
    <t>From LCD to order for dissolution under Liquidation</t>
  </si>
  <si>
    <t>From LCD to order for dissolution under Voluntary Liquidation</t>
  </si>
  <si>
    <r>
      <t xml:space="preserve">(Amount in </t>
    </r>
    <r>
      <rPr>
        <i/>
        <sz val="10"/>
        <color theme="1"/>
        <rFont val="Times New Roman"/>
        <family val="1"/>
      </rPr>
      <t>₹</t>
    </r>
    <r>
      <rPr>
        <i/>
        <sz val="10"/>
        <color rgb="FF000000"/>
        <rFont val="Times New Roman"/>
        <family val="1"/>
      </rPr>
      <t xml:space="preserve"> lakh)</t>
    </r>
  </si>
  <si>
    <t xml:space="preserve">Name of Account </t>
  </si>
  <si>
    <t>Opening Balance</t>
  </si>
  <si>
    <t>Deposit during the period</t>
  </si>
  <si>
    <t>Withdrawn during the period</t>
  </si>
  <si>
    <t>Balance at the end of the period</t>
  </si>
  <si>
    <t xml:space="preserve">Corporate Liquidation Account </t>
  </si>
  <si>
    <t xml:space="preserve">Corporate Voluntary Liquidation Account </t>
  </si>
  <si>
    <t>Applications filed by</t>
  </si>
  <si>
    <t>Adjudicating Authority</t>
  </si>
  <si>
    <t>Debtor
(u/s 94)</t>
  </si>
  <si>
    <t>By Creditor
(u/s 95)</t>
  </si>
  <si>
    <t>Debt Amount</t>
  </si>
  <si>
    <t>NCLT</t>
  </si>
  <si>
    <t>DRT</t>
  </si>
  <si>
    <t>City / Region</t>
  </si>
  <si>
    <t>Registered IPs</t>
  </si>
  <si>
    <t>ICSI IIP</t>
  </si>
  <si>
    <t>IPA ICAI</t>
  </si>
  <si>
    <t>New Delhi</t>
  </si>
  <si>
    <t>Rest of Northern Region</t>
  </si>
  <si>
    <t>Mumbai</t>
  </si>
  <si>
    <t>Rest of Western Region</t>
  </si>
  <si>
    <t>Chennai</t>
  </si>
  <si>
    <t>Rest of Southern Region</t>
  </si>
  <si>
    <t xml:space="preserve">Kolkata </t>
  </si>
  <si>
    <t>Rest of Eastern Region</t>
  </si>
  <si>
    <t>Year / Quarter</t>
  </si>
  <si>
    <t>Registered at the beginning of the period</t>
  </si>
  <si>
    <t>Registered during the period</t>
  </si>
  <si>
    <t>Cancelled during the period on account of</t>
  </si>
  <si>
    <t>Registered at the end of the period</t>
  </si>
  <si>
    <t>Disciplinary Process</t>
  </si>
  <si>
    <t>Death</t>
  </si>
  <si>
    <t>2016 - 17 (Jan - Mar)</t>
  </si>
  <si>
    <t>Eligibility</t>
  </si>
  <si>
    <t>No. of IPs</t>
  </si>
  <si>
    <t>Male</t>
  </si>
  <si>
    <t>Female</t>
  </si>
  <si>
    <t>Member of ICAI</t>
  </si>
  <si>
    <t>Member of ICSI</t>
  </si>
  <si>
    <t>Member of ICMAI</t>
  </si>
  <si>
    <t>Member of Bar Council</t>
  </si>
  <si>
    <t>Managerial Experience</t>
  </si>
  <si>
    <t>Age Group (in years)</t>
  </si>
  <si>
    <t>IPs having AFA</t>
  </si>
  <si>
    <t>&gt; 40 ≤ 50</t>
  </si>
  <si>
    <t>&gt; 50 ≤ 60</t>
  </si>
  <si>
    <t>&gt; 60 ≤ 70</t>
  </si>
  <si>
    <t>&gt; 70 ≤ 80</t>
  </si>
  <si>
    <t>&gt; 80 ≤ 90</t>
  </si>
  <si>
    <t>&gt; 90</t>
  </si>
  <si>
    <t>Where RP is different from the IRP</t>
  </si>
  <si>
    <t>Where RPs have been appointed</t>
  </si>
  <si>
    <t>Quarter</t>
  </si>
  <si>
    <t>No. of IPEs</t>
  </si>
  <si>
    <t>Recognised</t>
  </si>
  <si>
    <t>Derecognised</t>
  </si>
  <si>
    <t>At the end of the Period</t>
  </si>
  <si>
    <t>Number of</t>
  </si>
  <si>
    <t>Pre-registration Courses conducted</t>
  </si>
  <si>
    <t>CPE Programmes conducted</t>
  </si>
  <si>
    <t>Training Workshops for Ips</t>
  </si>
  <si>
    <t>Other Workshops/ Webinars/ Roundtables/ seminars</t>
  </si>
  <si>
    <t>Disciplinary Orders Issued</t>
  </si>
  <si>
    <t>Complaints forwarded by IBBI disposed</t>
  </si>
  <si>
    <t>2019 - 20</t>
  </si>
  <si>
    <t>Number of CPE Hours earned by members of</t>
  </si>
  <si>
    <t>(Number, except as stated)</t>
  </si>
  <si>
    <t xml:space="preserve">At the end of Year / Month </t>
  </si>
  <si>
    <t>Creditors having agreement with NeSL</t>
  </si>
  <si>
    <t>Creditors who have submitted information</t>
  </si>
  <si>
    <t xml:space="preserve">Debtors whose information is submitted by </t>
  </si>
  <si>
    <t>Loan records 
on-boarded by</t>
  </si>
  <si>
    <t xml:space="preserve">Amount of underlying debt 
(₹ crore)	</t>
  </si>
  <si>
    <t>User registrations (debtors)</t>
  </si>
  <si>
    <t>Loan records authenticated by debtors</t>
  </si>
  <si>
    <t xml:space="preserve">No. of Defaults authenticated by debtors </t>
  </si>
  <si>
    <t>FCs</t>
  </si>
  <si>
    <t>OCs</t>
  </si>
  <si>
    <t>No. of Debtors</t>
  </si>
  <si>
    <t>Jun, 2020</t>
  </si>
  <si>
    <t>Sep, 2020</t>
  </si>
  <si>
    <t>Dec, 2020</t>
  </si>
  <si>
    <t>Mar, 2021</t>
  </si>
  <si>
    <t>Registered Valuer Organisation</t>
  </si>
  <si>
    <t>Asset Class</t>
  </si>
  <si>
    <t>Land &amp; Building</t>
  </si>
  <si>
    <t>Plant &amp; Machinery</t>
  </si>
  <si>
    <t>Securities or Financial Assets</t>
  </si>
  <si>
    <t>RVO Estate Managers and Appraisers Foundation</t>
  </si>
  <si>
    <t>IOV Registered Valuers Foundation</t>
  </si>
  <si>
    <t>ICSI Registered Valuers Organisation</t>
  </si>
  <si>
    <t>ICMAI Registered Valuers Organisation</t>
  </si>
  <si>
    <t>ICAI Registered Valuers Organisation</t>
  </si>
  <si>
    <t>PVAI Valuation Professional Organisation</t>
  </si>
  <si>
    <t>CVSRTA Registered Valuers Association</t>
  </si>
  <si>
    <t xml:space="preserve">Association of Certified Valuators and Analysts </t>
  </si>
  <si>
    <t xml:space="preserve">CEV Integral Appraisers Foundation </t>
  </si>
  <si>
    <t xml:space="preserve">Divya Jyoti Foundation </t>
  </si>
  <si>
    <t>Nandadeep Valuers Foundation</t>
  </si>
  <si>
    <t>All India Institute of Valuers Foundation</t>
  </si>
  <si>
    <t>International Business Valuers Association</t>
  </si>
  <si>
    <t>All India Valuers Association</t>
  </si>
  <si>
    <t>Entities Registered</t>
  </si>
  <si>
    <t>Registration in the Asset Class</t>
  </si>
  <si>
    <t>IIV India registered Valuers Foundation</t>
  </si>
  <si>
    <t>CEV Integral Appraisers Foundation</t>
  </si>
  <si>
    <t>Divya Jyoti Foundation</t>
  </si>
  <si>
    <t xml:space="preserve">        (Number)</t>
  </si>
  <si>
    <t>2017 - 2018</t>
  </si>
  <si>
    <t>2018 - 2019</t>
  </si>
  <si>
    <t xml:space="preserve">≤ 30 </t>
  </si>
  <si>
    <t>&gt; 30 ≤ 40</t>
  </si>
  <si>
    <t xml:space="preserve">&gt; 80 </t>
  </si>
  <si>
    <t>Apr - Jun, 2021</t>
  </si>
  <si>
    <t xml:space="preserve"> </t>
  </si>
  <si>
    <t>Jun, 2021</t>
  </si>
  <si>
    <t>2019 - 2020</t>
  </si>
  <si>
    <t>2020 - 21</t>
  </si>
  <si>
    <t>Table 14: Twelve Large Accounts</t>
  </si>
  <si>
    <t>Appeal/Review/ Settled/Wtihdrawn</t>
  </si>
  <si>
    <t>Real Estate</t>
  </si>
  <si>
    <t>Retail Trade</t>
  </si>
  <si>
    <t>Hotels</t>
  </si>
  <si>
    <t>Electricity</t>
  </si>
  <si>
    <t>Transport</t>
  </si>
  <si>
    <t>Number of CIRPs</t>
  </si>
  <si>
    <t>%</t>
  </si>
  <si>
    <t>Electrosteel Steels</t>
  </si>
  <si>
    <t xml:space="preserve">Bhushan Steel </t>
  </si>
  <si>
    <t xml:space="preserve">Monnet Ispat &amp; Energy </t>
  </si>
  <si>
    <t xml:space="preserve">Essar Steel India </t>
  </si>
  <si>
    <t xml:space="preserve">Alok Industries </t>
  </si>
  <si>
    <t xml:space="preserve">Jyoti Structures </t>
  </si>
  <si>
    <t xml:space="preserve">Bhushan Power &amp; Steel </t>
  </si>
  <si>
    <t xml:space="preserve">Amtek Auto </t>
  </si>
  <si>
    <t>Commenced</t>
  </si>
  <si>
    <t>Closed</t>
  </si>
  <si>
    <t>As on March 18</t>
  </si>
  <si>
    <t>As on March 19</t>
  </si>
  <si>
    <t xml:space="preserve">No. of Records </t>
  </si>
  <si>
    <t>No. of Loan records on-boarded</t>
  </si>
  <si>
    <t>No. of debtors registered</t>
  </si>
  <si>
    <t>No. of records authenticated</t>
  </si>
  <si>
    <t>Appeal/Review/Settled</t>
  </si>
  <si>
    <t>Withdrawal u/s 12A</t>
  </si>
  <si>
    <t xml:space="preserve">Approval of Resolution Plan </t>
  </si>
  <si>
    <t>INSOLVENCY AND BANKRUPTCY BOARD OF INDIA</t>
  </si>
  <si>
    <t>INSOLVENCY AND BANKRUPTCY NEWS</t>
  </si>
  <si>
    <t>Table No.</t>
  </si>
  <si>
    <t>Table of Contents</t>
  </si>
  <si>
    <t>Figure No.</t>
  </si>
  <si>
    <t>Corporate Insolvency Resolution Process</t>
  </si>
  <si>
    <t>1, 2</t>
  </si>
  <si>
    <t>3, 4, 5, 6</t>
  </si>
  <si>
    <t>Initiation of Corporate Insolvency Resolution Process</t>
  </si>
  <si>
    <t>Reasons for Liquidations</t>
  </si>
  <si>
    <t>Claims in Liquidation Process</t>
  </si>
  <si>
    <t>Reasons for Voluntary Liquidations</t>
  </si>
  <si>
    <t>Realisations under Voluntary Liquidation</t>
  </si>
  <si>
    <t>Average time for approval of Resolution Plans/Orders for Liquidation</t>
  </si>
  <si>
    <t xml:space="preserve">Insolvency Resolution of Personal Guarantors </t>
  </si>
  <si>
    <t xml:space="preserve">Registration and Cancellation of Registrations of IPs </t>
  </si>
  <si>
    <t>Details of information with NeSL</t>
  </si>
  <si>
    <t>Go to Table of Contents</t>
  </si>
  <si>
    <t>CPE hours earned by the IPs</t>
  </si>
  <si>
    <r>
      <rPr>
        <b/>
        <u/>
        <sz val="10"/>
        <rFont val="Times New Roman"/>
        <family val="1"/>
      </rPr>
      <t>Disclaimer:</t>
    </r>
    <r>
      <rPr>
        <sz val="10"/>
        <rFont val="Times New Roman"/>
        <family val="1"/>
      </rPr>
      <t xml:space="preserve"> This E-Newsletter is meant for the sole purpose of creating awareness and must not be used as a guide for taking or recommending any action or decision, commercial or otherwise. The reader must do his/ her own research or seek professional advice if he/she intends to take any action or decision in any matter covered in this E-Newsletter. 
</t>
    </r>
  </si>
  <si>
    <t>CoC decided to liquidate the CD during CIRP (u/s 33(2))</t>
  </si>
  <si>
    <t>AA did not receive any resolution plan for approval (u/s 33(1)(a))</t>
  </si>
  <si>
    <t>CD contravened provisions of resolution plan (u/s 33(3))</t>
  </si>
  <si>
    <t>AA rejected the resolution plan for non-compliance with the requirements (u/s 33(1)(b))</t>
  </si>
  <si>
    <t>Value 
(₹ crore)</t>
  </si>
  <si>
    <t>CoC decided to liquidate the CD during CIRP 
(u/s 33(2))</t>
  </si>
  <si>
    <t>AA did not receive any resolution plan for approval 
(u/s 33(1)(a))</t>
  </si>
  <si>
    <t>AA rejected the resolution plan for non-compliance with the requirements 
(u/s 33(1)(b))</t>
  </si>
  <si>
    <t>CD contravened provisions of resolution plan 
(u/s 33(3))</t>
  </si>
  <si>
    <t>≤ ₹ 1 crore</t>
  </si>
  <si>
    <t>&gt; ₹ 1 crore ≤ ₹ 10 crore</t>
  </si>
  <si>
    <t>&gt; ₹ 10 crore  ≤ ₹ 50 crore</t>
  </si>
  <si>
    <t>&gt; ₹ 50 crore ≤ ₹ 100 crore</t>
  </si>
  <si>
    <t>&gt; ₹ 100 crore  ≤ ₹ 1000 crore</t>
  </si>
  <si>
    <t>&gt; ₹ 1000 crore</t>
  </si>
  <si>
    <t>Activities by IPAs</t>
  </si>
  <si>
    <t>Jul - Sep, 2021</t>
  </si>
  <si>
    <t>2020-2021</t>
  </si>
  <si>
    <t>≤ 30</t>
  </si>
  <si>
    <t>Sep, 2021</t>
  </si>
  <si>
    <t>2020 - 2021</t>
  </si>
  <si>
    <t>As on Sep 21</t>
  </si>
  <si>
    <t>Closure by</t>
  </si>
  <si>
    <t>Oct-Dec, 2021</t>
  </si>
  <si>
    <t>Jaypee Infratech Limited</t>
  </si>
  <si>
    <t>Dec,2021</t>
  </si>
  <si>
    <t>As on Dec 21</t>
  </si>
  <si>
    <t>GIP Qualified</t>
  </si>
  <si>
    <t>As on June 21</t>
  </si>
  <si>
    <t>NA: Not Available </t>
  </si>
  <si>
    <r>
      <t xml:space="preserve">Value of records authenticated
</t>
    </r>
    <r>
      <rPr>
        <b/>
        <i/>
        <sz val="10"/>
        <color theme="0"/>
        <rFont val="Times New Roman"/>
        <family val="1"/>
      </rPr>
      <t>(Amt. in ₹ lakh crore)</t>
    </r>
  </si>
  <si>
    <r>
      <rPr>
        <b/>
        <sz val="10"/>
        <color theme="1"/>
        <rFont val="Times New Roman"/>
        <family val="1"/>
      </rPr>
      <t xml:space="preserve">In case of query, please contact: 
</t>
    </r>
    <r>
      <rPr>
        <sz val="10"/>
        <color theme="1"/>
        <rFont val="Times New Roman"/>
        <family val="1"/>
      </rPr>
      <t xml:space="preserve">
Research Division
Insolvency and Bankruptcy Board of India
2nd Floor, Jeevan Vihar Building, Sansad Marg, New Delhi - 110001.
Email: research@ibbi.gov.in </t>
    </r>
  </si>
  <si>
    <t>Go To Table of Contents</t>
  </si>
  <si>
    <t>Date of Order of Dissolution/Closure</t>
  </si>
  <si>
    <t>Age Group 
(in years)</t>
  </si>
  <si>
    <t>2021 - 22</t>
  </si>
  <si>
    <t>Sl. No</t>
  </si>
  <si>
    <t>Nature of transactions</t>
  </si>
  <si>
    <t>Applications Filed</t>
  </si>
  <si>
    <t>Applications Disposed</t>
  </si>
  <si>
    <t>Number of transactions</t>
  </si>
  <si>
    <t>Amount involved</t>
  </si>
  <si>
    <t>Amount clawed back</t>
  </si>
  <si>
    <t>Preferential</t>
  </si>
  <si>
    <t>Undervalued</t>
  </si>
  <si>
    <t>Fraudulent</t>
  </si>
  <si>
    <t>Extortionate</t>
  </si>
  <si>
    <t>-</t>
  </si>
  <si>
    <t>Combination</t>
  </si>
  <si>
    <t>As on March, 2021</t>
  </si>
  <si>
    <t>The data are provisional. These are getting revised on continuous basis as further information is received.</t>
  </si>
  <si>
    <t xml:space="preserve"> -</t>
  </si>
  <si>
    <t>2021 - 2022</t>
  </si>
  <si>
    <t>Details of Avoidance Applications and Disposal</t>
  </si>
  <si>
    <t>Failing to Meet Eligibility Norms</t>
  </si>
  <si>
    <t>CIRPs Yielding Resolution Plans</t>
  </si>
  <si>
    <t>CIRPs Yielded Resolutions: State of CD at the commencement of CIRP</t>
  </si>
  <si>
    <t>9, 10</t>
  </si>
  <si>
    <t>Twelve Large Accounts</t>
  </si>
  <si>
    <t>Status of filed applications for initiation of insolvency resolution process of personal guarantors</t>
  </si>
  <si>
    <t>Apr - Jun, 2022</t>
  </si>
  <si>
    <t>Note: This excludes four cases wherein applications filed by RBI were admitted u/s 227 of the Code.</t>
  </si>
  <si>
    <t>Realisation by creditors as % of Liquidation Value</t>
  </si>
  <si>
    <t>Realisation by creditors as % of their Claims</t>
  </si>
  <si>
    <t xml:space="preserve">Total Admitted Claims </t>
  </si>
  <si>
    <t>Total Realisable Value</t>
  </si>
  <si>
    <t xml:space="preserve">Notes:
</t>
  </si>
  <si>
    <t>Table 6: CIRPs Yielded Resolutions: State of CD at the commencement of CIRP</t>
  </si>
  <si>
    <t>No. of resolved cases</t>
  </si>
  <si>
    <t>Earlier with BIFR/defunct</t>
  </si>
  <si>
    <t>Particulars</t>
  </si>
  <si>
    <t>No. of cases</t>
  </si>
  <si>
    <t>Final Report submitted</t>
  </si>
  <si>
    <t>Details of Closed Liquidations</t>
  </si>
  <si>
    <t>Table 9: Details of Closed Liquidations</t>
  </si>
  <si>
    <t>Resolution Value ≤ Liquidation Value</t>
  </si>
  <si>
    <t>Table 15: Details of Avoidance Applications and Disposal</t>
  </si>
  <si>
    <t>Table 18: Reasons For Voluntary Liquidations</t>
  </si>
  <si>
    <t>Table 20: Realisations under Voluntary Liquidation</t>
  </si>
  <si>
    <t>Table 21: Average Time for approval of Resolution Plans / Orders For Liquidation</t>
  </si>
  <si>
    <t>As on March, 2022</t>
  </si>
  <si>
    <t xml:space="preserve">Table 23: Insolvency Resolution of Personal Guarantors </t>
  </si>
  <si>
    <t>Before appointment of RP</t>
  </si>
  <si>
    <t>No. of applications filed</t>
  </si>
  <si>
    <t>No. of Applications withdrawn</t>
  </si>
  <si>
    <t>No. of Applications dismissed/ rejected</t>
  </si>
  <si>
    <t>After appointment of RP</t>
  </si>
  <si>
    <t>No. of cases Admitted</t>
  </si>
  <si>
    <t>Table 24: Status of filed applications for initiation of insolvency resolution process of Personal Guarantors</t>
  </si>
  <si>
    <t># Registration with validity of six months. These registrations expired by June 30, 2017.</t>
  </si>
  <si>
    <t>Assessors and Registered Valuers foundation</t>
  </si>
  <si>
    <t>IIV India Registered Valuers Foundation</t>
  </si>
  <si>
    <t>Table 5: CIRPs yielding Resolution Plans</t>
  </si>
  <si>
    <t>Amount (in ₹ crore)</t>
  </si>
  <si>
    <t xml:space="preserve">Realisable value as % of </t>
  </si>
  <si>
    <t>Admitted Claims</t>
  </si>
  <si>
    <t>Jul - Sep, 2022</t>
  </si>
  <si>
    <t xml:space="preserve"> NA: Not Available; NC: Not calculated</t>
  </si>
  <si>
    <t>Notes:</t>
  </si>
  <si>
    <t>Note: The registration of 2 RVs has since been cancelled and registration of 1 RV is under suspension.</t>
  </si>
  <si>
    <t>Fair Value</t>
  </si>
  <si>
    <t xml:space="preserve">Note: The registration of 1 entity is under suspension.
 </t>
  </si>
  <si>
    <t>CDs</t>
  </si>
  <si>
    <t>Oct - Dec, 2022</t>
  </si>
  <si>
    <t>Reason for Withdrawal</t>
  </si>
  <si>
    <t>*This excludes 20 cases where liquidation order has been set aside by NCLT / NCLAT / HC / SC.</t>
  </si>
  <si>
    <t>Name of the PG</t>
  </si>
  <si>
    <t>Name of the CD</t>
  </si>
  <si>
    <t>PIRP initiated by</t>
  </si>
  <si>
    <t>Date of commencement of IIRP</t>
  </si>
  <si>
    <t>Date of approval of plan</t>
  </si>
  <si>
    <t>Total admitted claims</t>
  </si>
  <si>
    <t>Realisable Amount</t>
  </si>
  <si>
    <t>Realisable % of realisation by creditors</t>
  </si>
  <si>
    <t>Creditor</t>
  </si>
  <si>
    <t xml:space="preserve">Table 25: PIRPs Yielding Approval of Repayment Plan                                       </t>
  </si>
  <si>
    <t>Total (Individual)</t>
  </si>
  <si>
    <t>Total (IPE as IP)</t>
  </si>
  <si>
    <t>Grant Total</t>
  </si>
  <si>
    <t xml:space="preserve">2016 - 17 (Nov - Dec) # </t>
  </si>
  <si>
    <t>Total*</t>
  </si>
  <si>
    <t>Average CPE hours</t>
  </si>
  <si>
    <t>per registered IP</t>
  </si>
  <si>
    <t xml:space="preserve"> RVO Estate Managers and Appraisers Foundation</t>
  </si>
  <si>
    <t xml:space="preserve">Table 27: Registration and Cancellation of Registrations of IPs </t>
  </si>
  <si>
    <t>Note: Data awaited in 4 cases</t>
  </si>
  <si>
    <t>Amount of Claims Admitted (₹ crore)</t>
  </si>
  <si>
    <t>Liquidations for which Final Reports submitted**</t>
  </si>
  <si>
    <t>Paid-up capital*</t>
  </si>
  <si>
    <t>0' means an amount below two decimals; '-' means no value</t>
  </si>
  <si>
    <t xml:space="preserve">PIRPs Yielding Approval of Repayment Plan  </t>
  </si>
  <si>
    <t>This E-Newsletter includes the tables, charts, and underlying data from the Quarterly Newsletter of Insolvency and Bankrupty Board of India, January - March, 2023, Vol. 26. When using the data, please refer to the Insolvency and Banruptcy News, January - March, 2023, Vol. 26.</t>
  </si>
  <si>
    <t>Sectoral Distribution of CIRPs as on March 31, 2023</t>
  </si>
  <si>
    <t>Outcome of CIRPs, initiated Stakeholder-wise, as on March 31, 2023</t>
  </si>
  <si>
    <t>Closure of CIRP by Withdrawal till March 31, 2023</t>
  </si>
  <si>
    <t>Status of Liquidation Processes as on March 31, 2023</t>
  </si>
  <si>
    <t>CIRPs Ending with Orders for Liquidation till March 31, 2023</t>
  </si>
  <si>
    <t>Status of ongoing CIRPs as on March 31, 2023</t>
  </si>
  <si>
    <t>Commencement of Voluntary Liquidations till March 31, 2023</t>
  </si>
  <si>
    <t>Status of Voluntary Liquidations as on March 31, 2023</t>
  </si>
  <si>
    <t>Corporate Liquidation Accounts as on March 31, 2023</t>
  </si>
  <si>
    <t>Registered IPs and AFAs as on March 31, 2023</t>
  </si>
  <si>
    <t>Distribution of IPs as per their Eligibility as on March 31, 2023</t>
  </si>
  <si>
    <t>Age Profile of IPs as on March 31, 2023</t>
  </si>
  <si>
    <t>Replacement of IRP with RP as on March 31, 2023</t>
  </si>
  <si>
    <t>IPEs as on March 31, 2023</t>
  </si>
  <si>
    <t>Registered Valuers as on March 31, 2023</t>
  </si>
  <si>
    <t>Registered Valuers (Entities) as on March 31, 2023</t>
  </si>
  <si>
    <t>Registration of RVs till March 31, 2023</t>
  </si>
  <si>
    <t>Region Wise Registered Valuers as on March 31, 2023</t>
  </si>
  <si>
    <t>Age profile of RVs as on March 31, 2023</t>
  </si>
  <si>
    <t>Jan - Mar, 2023</t>
  </si>
  <si>
    <t>Notes: These CIRPs are in respect of 6346 CDs.
This excludes 1 CD which has moved directly from BIFR to resolution.
Source: Compilation from website of the NCLT and filing by IPs.</t>
  </si>
  <si>
    <t>Table 2: Sectoral Distribution of CIRPs as on March 31, 2023</t>
  </si>
  <si>
    <t>Table 4: Outcome of CIRPs initiated Stakeholder-wise, as on March 31, 2023</t>
  </si>
  <si>
    <t>Part A: For Prior Period (Till December 31, 2022)</t>
  </si>
  <si>
    <t>Part B: January - March, 2023</t>
  </si>
  <si>
    <t xml:space="preserve">RG Buildestate Private Limited </t>
  </si>
  <si>
    <t>Bansal Multiflex Limited</t>
  </si>
  <si>
    <t>Srivari Alloys India Private Limited</t>
  </si>
  <si>
    <t>NAG (India) Private Limited</t>
  </si>
  <si>
    <t>Sindhura Paper Private Limited</t>
  </si>
  <si>
    <t>Superchem Coatings Private Limited</t>
  </si>
  <si>
    <t>AMW Motors Limited</t>
  </si>
  <si>
    <t>Orma Marble Palace Private Limited</t>
  </si>
  <si>
    <t>Radius Estates and Developers Private Limited</t>
  </si>
  <si>
    <t>Dagcon (India) Private Limited</t>
  </si>
  <si>
    <t>Amrit Agrovet Provate Limited</t>
  </si>
  <si>
    <t>Srithik Ispat Private Limited</t>
  </si>
  <si>
    <t>Perfect Industries Private Limited</t>
  </si>
  <si>
    <t>Harsha Exito Engineering Private Limited</t>
  </si>
  <si>
    <t>Kail Limited</t>
  </si>
  <si>
    <t>Digicable Network (India) Limited</t>
  </si>
  <si>
    <t>Pawan Doot Estate Private Limited</t>
  </si>
  <si>
    <t>Dolphin Marine Foods and Processors (India) Private Limited</t>
  </si>
  <si>
    <t>Anand Tex India Private Limited</t>
  </si>
  <si>
    <t>Krishna Oils &amp; Proteins Private Limited</t>
  </si>
  <si>
    <t>Veekay Polycoats Limited</t>
  </si>
  <si>
    <t>Vasan Health Care Private Limited</t>
  </si>
  <si>
    <t>Aarti Infra-Projects Private Limited</t>
  </si>
  <si>
    <t>Sona Alloys Private Limited</t>
  </si>
  <si>
    <t>Shreebhav Polyknits Private Limited</t>
  </si>
  <si>
    <t>Shubhmangal Exim Private Limited</t>
  </si>
  <si>
    <t>Topworth Tollways (Ujjain) Private Limited</t>
  </si>
  <si>
    <t>Ammanarul Spinners Private Limited</t>
  </si>
  <si>
    <t>Byrnihat Coal Private Limited</t>
  </si>
  <si>
    <t xml:space="preserve">Care Stationers &amp; Agencies Private Limited </t>
  </si>
  <si>
    <t>Maylari Agro Products Limited</t>
  </si>
  <si>
    <t>Andhra Cements Limited</t>
  </si>
  <si>
    <t>DSK Southern Projects Private Limited</t>
  </si>
  <si>
    <t>Stellar Investments Limited</t>
  </si>
  <si>
    <t>Hindustan Magnesium Products Private Limited</t>
  </si>
  <si>
    <t>Gangakhed Sugar &amp; Energy Limited</t>
  </si>
  <si>
    <t>Crown Realtech Private Limited</t>
  </si>
  <si>
    <t xml:space="preserve">SMS Paryavaran Limited </t>
  </si>
  <si>
    <t>Zenith Finesee (India) Private Limited</t>
  </si>
  <si>
    <t>Mcnally Sayaji Engineering Limited</t>
  </si>
  <si>
    <t>Mata Energy Limited</t>
  </si>
  <si>
    <t>Maini Construction Equipments Private Limited</t>
  </si>
  <si>
    <t>Boulevard Projects Private Limited</t>
  </si>
  <si>
    <t>Sri Mata Infratech Limited</t>
  </si>
  <si>
    <t>K &amp; K Foundry Private Limited</t>
  </si>
  <si>
    <t xml:space="preserve">Karthik Alloys Limited </t>
  </si>
  <si>
    <t>Brys Hotels Private Limited</t>
  </si>
  <si>
    <t>JBF Petrochemicals Limited</t>
  </si>
  <si>
    <t>Sintex-BAPL Limited</t>
  </si>
  <si>
    <t>Hyper Techno Buildmart Private Limited</t>
  </si>
  <si>
    <t>OCL Iron and Steel Limited</t>
  </si>
  <si>
    <t>Shop CJ Network Private Limited</t>
  </si>
  <si>
    <t>Grand Vacations Private Limited</t>
  </si>
  <si>
    <t xml:space="preserve">Infra Industries Limited </t>
  </si>
  <si>
    <t>UCAL Auto Private Limited</t>
  </si>
  <si>
    <t>Lanco Mandakini Hydro Energy Private Limited</t>
  </si>
  <si>
    <t>G.R.Cables Limited</t>
  </si>
  <si>
    <t>LN Industries India Limited</t>
  </si>
  <si>
    <t>Trimurti Corns Agro Foods Private Limited</t>
  </si>
  <si>
    <t>Anudan Properties Private Limited</t>
  </si>
  <si>
    <t>Provogue Personal Care Private Limited</t>
  </si>
  <si>
    <t>Hindustan Photo Films Mfg Co Limited</t>
  </si>
  <si>
    <t>Foodco Delicacies India Private Limited</t>
  </si>
  <si>
    <t>Karaikal Port Private Limited</t>
  </si>
  <si>
    <t>Airen Metals Pvt Ltd</t>
  </si>
  <si>
    <t>Vaishno Devi Food Products Private Limited</t>
  </si>
  <si>
    <t>Sathavahana Ispat Ltd</t>
  </si>
  <si>
    <t>Trimurti Foodtech Private Limited</t>
  </si>
  <si>
    <t>Ballarpur Industries Limited</t>
  </si>
  <si>
    <t>Total (January – March, 2023)</t>
  </si>
  <si>
    <t>Total (Till March, 2023)</t>
  </si>
  <si>
    <t>83.33*</t>
  </si>
  <si>
    <t xml:space="preserve">1. In 678 resolved CDs, 137 applications in respect of avoidance transactions to the tune of ₹ 90,811 crore have been pending before AA. </t>
  </si>
  <si>
    <t>2. CIRPs in 23 matters which yielded resolution plans and were reported earlier in this table have since moved into liquidation. The CIRPs have restarted in 20 cases and CIRPs in 2 matters, where liquidation orders were passed earlier, have yielded resolution plans.</t>
  </si>
  <si>
    <t>3. There are 6 CIRPs where the realisable value was less than the liquidation value of the CD. While realisable value is significantly influenced by the value of asset of the CD while entering the resolution process and time taken for resolution, it is also the outcome of a market determined price discovery process and commercial wisdom of the CoC.</t>
  </si>
  <si>
    <t xml:space="preserve">* Based on 586 cases where fair value has been estimated </t>
  </si>
  <si>
    <t>Table 7: Closure of CIRPs by Withdrawal till March 31, 2023</t>
  </si>
  <si>
    <t xml:space="preserve">Baid Narrow Fab Private Limited </t>
  </si>
  <si>
    <t>Dunn Foods Private Limited</t>
  </si>
  <si>
    <t>Digicontrols Northern Private Limited</t>
  </si>
  <si>
    <t>Confro Agro Ltd@</t>
  </si>
  <si>
    <t xml:space="preserve">            -   </t>
  </si>
  <si>
    <t xml:space="preserve">                -   </t>
  </si>
  <si>
    <t xml:space="preserve">               -   </t>
  </si>
  <si>
    <t>Technic Projects Constructions Private Limited@</t>
  </si>
  <si>
    <t xml:space="preserve">             -   </t>
  </si>
  <si>
    <t>Allbest Offshore Marine (India) Private Limited</t>
  </si>
  <si>
    <t>Maadurga Thermal Power Company Limited $</t>
  </si>
  <si>
    <t>Rathi Ispat Limited</t>
  </si>
  <si>
    <t>Titan Energy Systems Limited</t>
  </si>
  <si>
    <t>Taurus Agile Technology Corporation Private Limited</t>
  </si>
  <si>
    <t>Lumex Resources Private Limited@</t>
  </si>
  <si>
    <t>NC</t>
  </si>
  <si>
    <t>Electra Accumulators Limited</t>
  </si>
  <si>
    <t xml:space="preserve">Synergy Fabrics Private Limited </t>
  </si>
  <si>
    <t>Terra Energy Limited $</t>
  </si>
  <si>
    <t xml:space="preserve">Mahabir Techno Limited </t>
  </si>
  <si>
    <t>Sri Sai Sindhu Industries Limited</t>
  </si>
  <si>
    <t>Konark Power Project Limited $</t>
  </si>
  <si>
    <t>Baadl Technologies Private Limited</t>
  </si>
  <si>
    <t>FNL AAC Block Private Limited</t>
  </si>
  <si>
    <t>Lexcorp Advisory Services Private Limited.</t>
  </si>
  <si>
    <t>Sasi Power Private Limited$</t>
  </si>
  <si>
    <t>Sharp Knife Company Private Limited</t>
  </si>
  <si>
    <t>Inka Foods Private Limited</t>
  </si>
  <si>
    <t>I.C.S.A. (India) Limited $</t>
  </si>
  <si>
    <t>Gujarat State Construction Corporation Limited</t>
  </si>
  <si>
    <t>India Techs Limited</t>
  </si>
  <si>
    <t>Mehadia Sales Trade Corporation Private Limited</t>
  </si>
  <si>
    <t>Ennore Coke Limited</t>
  </si>
  <si>
    <t>GB Raja Top Weaving Private Limited</t>
  </si>
  <si>
    <t>Churakulam Tea Estates Pvt Ltd $</t>
  </si>
  <si>
    <t>#</t>
  </si>
  <si>
    <t xml:space="preserve">#                     </t>
  </si>
  <si>
    <t xml:space="preserve">Avani Impex Private Limited. </t>
  </si>
  <si>
    <t>Luxury Trains Private Limited</t>
  </si>
  <si>
    <t xml:space="preserve">           -   </t>
  </si>
  <si>
    <t>Oshiya Industries Private Limited@</t>
  </si>
  <si>
    <t>Panama Systems Private Limited</t>
  </si>
  <si>
    <t xml:space="preserve">Jai Laxmi Lighting Industries Private Limited </t>
  </si>
  <si>
    <t>KRR Infra Projects Private Limited $</t>
  </si>
  <si>
    <t>Tag Info Solutions Private Limited</t>
  </si>
  <si>
    <t>Avathera Pharma Private Limited@</t>
  </si>
  <si>
    <t xml:space="preserve">S S P Sponge Iron Private Limited </t>
  </si>
  <si>
    <t>Note: '-' means no value; @Direct dissolution, Claims pertain to CIRP period</t>
  </si>
  <si>
    <t xml:space="preserve">NC means no claims received during CIRP/ liquidation process; 0 means an amount below two decimals </t>
  </si>
  <si>
    <t>$ indicates sale as going concern</t>
  </si>
  <si>
    <t># Data awaited from liquidator; NA means Not Applicable</t>
  </si>
  <si>
    <t>Table 10: CIRPs ending with Orders for Liquidation till March 31, 2023</t>
  </si>
  <si>
    <t>Table 8: Status of Liquidation Processes as on March 31, 2023</t>
  </si>
  <si>
    <t>2030*</t>
  </si>
  <si>
    <t>520 Liquidations where Final Report Submitted##</t>
  </si>
  <si>
    <t>3886.74#</t>
  </si>
  <si>
    <t>51,541.90**</t>
  </si>
  <si>
    <t>4582.86#</t>
  </si>
  <si>
    <t>Ongoing 1295 Liquidations*</t>
  </si>
  <si>
    <t># Inclusive of unclaimed proceeds of ₹ 6.94 crore under liquidation.
## Data of 5 Final Report cases is partially available.
### The claims worth ₹ 6,644 crore receivable by CD have been assigned to third parties as per agreed terms.
*Data for other liquidations are not available. 
**Out of 1510 ongoing cases, liquidation value of only 1438 CDs is available. Liquidation value of 1221 CDs taken during liquidation process is ₹ 45,742.76 crore and liquidation value of rest of the 217 CDs captured during CIRP is ₹ 5,799.14 crore.</t>
  </si>
  <si>
    <t>Table 13: Status of ongoing CIRPs as on March 31, 2023</t>
  </si>
  <si>
    <t>Suraksha Reality Limited and Lakshdeep Investments and Finance Private Limited</t>
  </si>
  <si>
    <t>5169.59*</t>
  </si>
  <si>
    <t>5215.10*</t>
  </si>
  <si>
    <t xml:space="preserve">*In the matter of Jaypee Infra, possession of 758 acres out of total 858 acres of land was given back to the CD. The 858 acres of land was earlier valued at ₹5,500 crore. </t>
  </si>
  <si>
    <t>Table 16: Commencement of Voluntary Liquidations till March 31, 2023</t>
  </si>
  <si>
    <t>Table 17: Status of Voluntary Liquidations as on March 31, 2023</t>
  </si>
  <si>
    <t>6392***</t>
  </si>
  <si>
    <t>4737#</t>
  </si>
  <si>
    <t>2957#</t>
  </si>
  <si>
    <t>****</t>
  </si>
  <si>
    <t>Table 19: Details of 1544 Voluntary Liquidations (Excluding 15 Withdrawals)</t>
  </si>
  <si>
    <t>* Paid up capital is not available in case of seven companies as they are limited by guarantee companies where there exist no shareholders and paid-up capital. 
** Data for 38 Final Report cases are awaited.
*** Assets of 21 cases are not available.
****For ongoing liquidations, outstanding debt amount is not available.
# Paid up capital and assets of 421 and 392 cases, respectively, are available.</t>
  </si>
  <si>
    <t>Details of 1544 Voluntary Liquidations</t>
  </si>
  <si>
    <t>Indigram Supply Chain Solutions Private Limited</t>
  </si>
  <si>
    <t xml:space="preserve">              -   </t>
  </si>
  <si>
    <t>Jyothirgamaya Education Private Limited</t>
  </si>
  <si>
    <t>Foundation for Civilisational and Development Studies</t>
  </si>
  <si>
    <t>HMS Host and Lite Bite Private Limited</t>
  </si>
  <si>
    <t>SB&amp;N Freight Exchange Private Limited</t>
  </si>
  <si>
    <t>GIPCL Projects and Consultancy Company Limited</t>
  </si>
  <si>
    <t>Naiad Natural Herb India Private Limited</t>
  </si>
  <si>
    <t>Medinfi Healthcare Private Limited</t>
  </si>
  <si>
    <t>Cambridge Consultants (India) Product Development Private Limited</t>
  </si>
  <si>
    <t>Match Manufacturers Service Association</t>
  </si>
  <si>
    <t>Hirit Hydro Power Private Limited</t>
  </si>
  <si>
    <t>Suryam Projects Private Limited</t>
  </si>
  <si>
    <t>Sequenom Biosciences (India) Private Limited</t>
  </si>
  <si>
    <t>Neo Surface Technology (India) Private Limited</t>
  </si>
  <si>
    <t>Ivisa Global Facilitation Services Private Limited</t>
  </si>
  <si>
    <t>Indo Japan Air Services Private Limited</t>
  </si>
  <si>
    <t>Kingspan India Private Limited</t>
  </si>
  <si>
    <t>Alexandria Gujarat Tech Park Private Limited</t>
  </si>
  <si>
    <t>Peel Technologies (India) Private Limited</t>
  </si>
  <si>
    <t>Wells Fargo International Finance (India) Private Limited</t>
  </si>
  <si>
    <t>Dibya Housing and Finance Pvt Ltd</t>
  </si>
  <si>
    <t>Equis Housing Private Limited</t>
  </si>
  <si>
    <t>KSA Rampart Private Limited</t>
  </si>
  <si>
    <t>Henderson Equity Partners India Private Limited</t>
  </si>
  <si>
    <t>Star Capital Management Limited</t>
  </si>
  <si>
    <t>I V Share and Stock Brokers Ltd</t>
  </si>
  <si>
    <t>Transit Operations India Private Limited</t>
  </si>
  <si>
    <t>Rapid Scan Systems Limited</t>
  </si>
  <si>
    <t>Lastline Technologies Private Limited</t>
  </si>
  <si>
    <t>G D M Traders Private Limited</t>
  </si>
  <si>
    <t>LF Financial Services Private Limited</t>
  </si>
  <si>
    <t xml:space="preserve"> SRII M.P.F. Industries LLP</t>
  </si>
  <si>
    <t xml:space="preserve"> Suxxus DBS Securities Limited</t>
  </si>
  <si>
    <t xml:space="preserve"> Black Rose (Henna ) Private Limited</t>
  </si>
  <si>
    <t xml:space="preserve"> Spire Advisory Services India Private Limited</t>
  </si>
  <si>
    <t xml:space="preserve"> Hainan Constructions Private Limited</t>
  </si>
  <si>
    <t>Prodek Lektronics Private Limited</t>
  </si>
  <si>
    <t xml:space="preserve"> Colourful Eco Park Limited</t>
  </si>
  <si>
    <t>Southern Bags &amp; Chemicals Private Limited</t>
  </si>
  <si>
    <t>Yogeshwar Enterprise Private Limited</t>
  </si>
  <si>
    <t>Poseidon Diving Operators Private Limited</t>
  </si>
  <si>
    <t>Smasher Communications Private Limited</t>
  </si>
  <si>
    <t>Tadano India Private Limited</t>
  </si>
  <si>
    <t xml:space="preserve"> American Orient Capital Partners India Private Limited</t>
  </si>
  <si>
    <t>Bee Gee Developers Private Limited</t>
  </si>
  <si>
    <t>Analytics First Private Limited</t>
  </si>
  <si>
    <t xml:space="preserve"> ADS Advanced Engineering (India) Private Limited</t>
  </si>
  <si>
    <t xml:space="preserve"> Smartcooky Internet Limited</t>
  </si>
  <si>
    <t xml:space="preserve"> Wilson Tool India Private Limited</t>
  </si>
  <si>
    <t xml:space="preserve"> S R Reclamation Private Limited</t>
  </si>
  <si>
    <t>Dhandho India Private Limited</t>
  </si>
  <si>
    <t>Sandhar Ecco Green Energy Private Limited</t>
  </si>
  <si>
    <t>Maanchet Machine (India) Private Limited</t>
  </si>
  <si>
    <t>Caritor Tech Park India Private Limited</t>
  </si>
  <si>
    <t xml:space="preserve"> CAI Industries CBE Private Limited</t>
  </si>
  <si>
    <t>Hitachi Nest Control Systems Private Limited</t>
  </si>
  <si>
    <t>Commonwealth Power (India) Private Limited</t>
  </si>
  <si>
    <t xml:space="preserve"> MG and Co. Private Limited</t>
  </si>
  <si>
    <t xml:space="preserve"> Wellwisher Investment and Trading Limited</t>
  </si>
  <si>
    <t xml:space="preserve"> YBS (IFSC) Private Limited</t>
  </si>
  <si>
    <t xml:space="preserve"> BTL Builders Private Limited</t>
  </si>
  <si>
    <t>HSBC Global Shared Services (India) Private Limited</t>
  </si>
  <si>
    <t xml:space="preserve"> MAPR Technologies Research and Development India Private Limited</t>
  </si>
  <si>
    <t>IL&amp;FS Broking Services Private Limited</t>
  </si>
  <si>
    <t xml:space="preserve"> Tata Hal Technologies Limited</t>
  </si>
  <si>
    <t xml:space="preserve"> Ooyala India Private Limited</t>
  </si>
  <si>
    <t>Proterra Investment Advisors India Private Limited</t>
  </si>
  <si>
    <t>Total (January– March, 2023)</t>
  </si>
  <si>
    <t>Part B: For January– March, 2023</t>
  </si>
  <si>
    <t>April, 2022 to March, 2023</t>
  </si>
  <si>
    <t>Table 22: Corporate Liquidation Accounts as on March 31, 2023</t>
  </si>
  <si>
    <t>Debt data not available in 326 cases.</t>
  </si>
  <si>
    <t>No. of cases where RPs have been appointed*</t>
  </si>
  <si>
    <t>* This includes the admitted cases and cases which are withdrawn or dismissed or rajected after appointment of RP.</t>
  </si>
  <si>
    <t>J Vikram</t>
  </si>
  <si>
    <t>M Radha Devi</t>
  </si>
  <si>
    <t>K Vijay Kumar</t>
  </si>
  <si>
    <t>K Supriya</t>
  </si>
  <si>
    <t>M Laxmi Narayan Reddy</t>
  </si>
  <si>
    <t>K Tara Bai</t>
  </si>
  <si>
    <t>L Sridhar Reddy</t>
  </si>
  <si>
    <t>M Laxmi Prasanna</t>
  </si>
  <si>
    <t>Y Padmaja</t>
  </si>
  <si>
    <t>Yerra Srinivas</t>
  </si>
  <si>
    <t>Y Narsinga Rao</t>
  </si>
  <si>
    <t>J Sunitha</t>
  </si>
  <si>
    <t>Vishwa Infrastructures &amp; Services Pvt Ltd</t>
  </si>
  <si>
    <t>0.77%</t>
  </si>
  <si>
    <t>1.57%</t>
  </si>
  <si>
    <t>Table 26: Registered IPs and AFAs as on March 31, 2023</t>
  </si>
  <si>
    <t>IIIP ICAI</t>
  </si>
  <si>
    <t>Jan – Mar, 2023</t>
  </si>
  <si>
    <t>Table 28: Distribution of IPs as per their eligibility as on March 31, 2023</t>
  </si>
  <si>
    <t>Table 29: Age profile of IPs as on March 31, 2023</t>
  </si>
  <si>
    <t xml:space="preserve">  # Excluding 790 AFAs which are expired / not renewed.
 NA: Not Applicable.
</t>
  </si>
  <si>
    <t>All India Institute of Valuers Foundation*</t>
  </si>
  <si>
    <t xml:space="preserve">Note: NA signifies that the RVO is not recognised for that asset class.
*The RVO has merged with IOV Registered Valuers Foundation and the transfer of membership of members is under process. </t>
  </si>
  <si>
    <t>Table 39: Age profile of RVs as on March 31, 2023</t>
  </si>
  <si>
    <t>Table 38: Region Wise Registered Valuers as on March 31, 2023</t>
  </si>
  <si>
    <t>Table 37: Registration of RVs till March 31, 2023</t>
  </si>
  <si>
    <t>Table 36: Registered Valuers (Entities) as on March 31, 2023</t>
  </si>
  <si>
    <t>Table 35: Registered Valuers as on March 31, 2023</t>
  </si>
  <si>
    <t>Table 34: Details of information with NeSL</t>
  </si>
  <si>
    <t>Table 33: CPE hours earned by the IPs</t>
  </si>
  <si>
    <t>Table 32: Activities by IPAs</t>
  </si>
  <si>
    <t>Table 31: IPEs as on March 31, 2023</t>
  </si>
  <si>
    <t>Table 30: Replacement of IRP with RP as on March 31, 2023</t>
  </si>
  <si>
    <t xml:space="preserve">Notes:
1. There were 110 CIRPs, where CDs were in BIFR or non-functional but had resolution value higher than liquidation value.
2. Includes cases where no resolution plans were received and cases where liquidation value is zero or not estimated.
3. Data of 8 CIRPs is awaited. </t>
  </si>
  <si>
    <t>Data awaited in 1 CIRP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</si>
</sst>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0;[Red]0.00"/>
    <numFmt numFmtId="165" formatCode="[$-14009]dd/mm/yy;@"/>
    <numFmt numFmtId="166" formatCode="dd\-mm\-yy"/>
    <numFmt numFmtId="167" formatCode="0.0"/>
  </numFmts>
  <fonts count="57" x14ac:knownFonts="1">
    <font>
      <sz val="11"/>
      <color theme="1"/>
      <name val="Calibri"/>
      <family val="2"/>
      <scheme val="minor"/>
    </font>
    <font>
      <sz val="11"/>
      <color theme="1"/>
      <name val="Times New Roman"/>
      <family val="1"/>
    </font>
    <font>
      <b/>
      <sz val="12"/>
      <color theme="1"/>
      <name val="Times New Roman"/>
      <family val="1"/>
    </font>
    <font>
      <sz val="10"/>
      <color theme="1"/>
      <name val="Times New Roman"/>
      <family val="1"/>
    </font>
    <font>
      <i/>
      <sz val="10"/>
      <color theme="1"/>
      <name val="Times New Roman"/>
      <family val="1"/>
    </font>
    <font>
      <b/>
      <sz val="10"/>
      <name val="Times New Roman"/>
      <family val="1"/>
    </font>
    <font>
      <b/>
      <i/>
      <sz val="10"/>
      <name val="Times New Roman"/>
      <family val="1"/>
    </font>
    <font>
      <sz val="10"/>
      <color rgb="FF000000"/>
      <name val="Times New Roman"/>
      <family val="1"/>
    </font>
    <font>
      <sz val="10"/>
      <name val="Times New Roman"/>
      <family val="1"/>
    </font>
    <font>
      <b/>
      <sz val="12"/>
      <color rgb="FF000000"/>
      <name val="Times New Roman"/>
      <family val="1"/>
    </font>
    <font>
      <b/>
      <sz val="10"/>
      <color rgb="FF000000"/>
      <name val="Times New Roman"/>
      <family val="1"/>
    </font>
    <font>
      <b/>
      <sz val="10"/>
      <color theme="1"/>
      <name val="Times New Roman"/>
      <family val="1"/>
    </font>
    <font>
      <b/>
      <sz val="11"/>
      <color theme="1"/>
      <name val="Times New Roman"/>
      <family val="1"/>
    </font>
    <font>
      <b/>
      <sz val="11"/>
      <color rgb="FF000000"/>
      <name val="Times New Roman"/>
      <family val="1"/>
    </font>
    <font>
      <i/>
      <sz val="10"/>
      <color rgb="FF000000"/>
      <name val="Times New Roman"/>
      <family val="1"/>
    </font>
    <font>
      <sz val="12"/>
      <color theme="1"/>
      <name val="Calibri"/>
      <family val="2"/>
    </font>
    <font>
      <b/>
      <sz val="8"/>
      <color theme="1"/>
      <name val="Times New Roman"/>
      <family val="1"/>
    </font>
    <font>
      <i/>
      <sz val="11"/>
      <color theme="1"/>
      <name val="Times New Roman"/>
      <family val="1"/>
    </font>
    <font>
      <b/>
      <sz val="9"/>
      <color theme="1"/>
      <name val="Times New Roman"/>
      <family val="1"/>
    </font>
    <font>
      <sz val="9"/>
      <color theme="1"/>
      <name val="Times New Roman"/>
      <family val="1"/>
    </font>
    <font>
      <sz val="9"/>
      <color rgb="FF000000"/>
      <name val="Times New Roman"/>
      <family val="1"/>
    </font>
    <font>
      <sz val="8"/>
      <color rgb="FF000000"/>
      <name val="Times New Roman"/>
      <family val="1"/>
    </font>
    <font>
      <b/>
      <sz val="8"/>
      <color rgb="FF000000"/>
      <name val="Times New Roman"/>
      <family val="1"/>
    </font>
    <font>
      <sz val="11"/>
      <color theme="1"/>
      <name val="Calibri"/>
      <family val="2"/>
      <scheme val="minor"/>
    </font>
    <font>
      <sz val="11"/>
      <color rgb="FFFF0000"/>
      <name val="Calibri"/>
      <family val="2"/>
      <scheme val="minor"/>
    </font>
    <font>
      <u/>
      <sz val="11"/>
      <color theme="10"/>
      <name val="Calibri"/>
      <family val="2"/>
      <scheme val="minor"/>
    </font>
    <font>
      <sz val="16"/>
      <color theme="1"/>
      <name val="Times New Roman"/>
      <family val="1"/>
    </font>
    <font>
      <b/>
      <sz val="16"/>
      <color rgb="FF00B050"/>
      <name val="Times New Roman"/>
      <family val="1"/>
    </font>
    <font>
      <b/>
      <sz val="14"/>
      <color rgb="FF0070C0"/>
      <name val="Times New Roman"/>
      <family val="1"/>
    </font>
    <font>
      <b/>
      <sz val="12"/>
      <color rgb="FF00B050"/>
      <name val="Times New Roman"/>
      <family val="1"/>
    </font>
    <font>
      <b/>
      <sz val="11"/>
      <name val="Times New Roman"/>
      <family val="1"/>
    </font>
    <font>
      <sz val="11"/>
      <name val="Times New Roman"/>
      <family val="1"/>
    </font>
    <font>
      <b/>
      <sz val="11"/>
      <color theme="0"/>
      <name val="Times New Roman"/>
      <family val="1"/>
    </font>
    <font>
      <sz val="10"/>
      <name val="Arial"/>
      <family val="2"/>
    </font>
    <font>
      <b/>
      <u/>
      <sz val="10"/>
      <name val="Times New Roman"/>
      <family val="1"/>
    </font>
    <font>
      <u/>
      <sz val="11"/>
      <color theme="10"/>
      <name val="Calibri"/>
      <family val="2"/>
    </font>
    <font>
      <b/>
      <sz val="12"/>
      <color theme="0"/>
      <name val="Times New Roman"/>
      <family val="1"/>
    </font>
    <font>
      <u/>
      <sz val="11"/>
      <color theme="9" tint="-0.499984740745262"/>
      <name val="Times New Roman"/>
      <family val="1"/>
    </font>
    <font>
      <sz val="10"/>
      <color rgb="FF222222"/>
      <name val="Times New Roman"/>
      <family val="1"/>
    </font>
    <font>
      <sz val="9"/>
      <name val="Times New Roman"/>
      <family val="1"/>
    </font>
    <font>
      <sz val="11"/>
      <color theme="4"/>
      <name val="Times New Roman"/>
      <family val="1"/>
    </font>
    <font>
      <sz val="8"/>
      <name val="Calibri"/>
      <family val="2"/>
      <scheme val="minor"/>
    </font>
    <font>
      <sz val="11"/>
      <name val="Calibri"/>
      <family val="2"/>
      <scheme val="minor"/>
    </font>
    <font>
      <sz val="11"/>
      <color rgb="FF000000"/>
      <name val="Times New Roman"/>
      <family val="1"/>
    </font>
    <font>
      <i/>
      <sz val="11"/>
      <color theme="1"/>
      <name val="Calibri"/>
      <family val="2"/>
      <scheme val="minor"/>
    </font>
    <font>
      <sz val="11"/>
      <color theme="0"/>
      <name val="Calibri"/>
      <family val="2"/>
      <scheme val="minor"/>
    </font>
    <font>
      <b/>
      <sz val="10"/>
      <color theme="0"/>
      <name val="Times New Roman"/>
      <family val="1"/>
    </font>
    <font>
      <sz val="12"/>
      <color theme="0"/>
      <name val="Times New Roman"/>
      <family val="1"/>
    </font>
    <font>
      <sz val="11"/>
      <color theme="0"/>
      <name val="Times New Roman"/>
      <family val="1"/>
    </font>
    <font>
      <b/>
      <i/>
      <sz val="10"/>
      <color theme="0"/>
      <name val="Times New Roman"/>
      <family val="1"/>
    </font>
    <font>
      <sz val="10"/>
      <color theme="0"/>
      <name val="Times New Roman"/>
      <family val="1"/>
    </font>
    <font>
      <sz val="8"/>
      <color theme="0"/>
      <name val="Times New Roman"/>
      <family val="1"/>
    </font>
    <font>
      <i/>
      <sz val="11"/>
      <name val="Times New Roman"/>
      <family val="1"/>
    </font>
    <font>
      <sz val="10"/>
      <color theme="1"/>
      <name val="Calibri"/>
      <family val="2"/>
      <scheme val="minor"/>
    </font>
    <font>
      <sz val="12"/>
      <color theme="1"/>
      <name val="Times New Roman"/>
      <family val="1"/>
    </font>
    <font>
      <sz val="12"/>
      <color rgb="FF000000"/>
      <name val="Times New Roman"/>
      <family val="1"/>
    </font>
    <font>
      <sz val="9"/>
      <color theme="1"/>
      <name val="Calibri"/>
      <family val="2"/>
      <scheme val="minor"/>
    </font>
  </fonts>
  <fills count="1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ECE6DB"/>
        <bgColor rgb="FF000000"/>
      </patternFill>
    </fill>
    <fill>
      <patternFill patternType="solid">
        <fgColor rgb="FFECE6DB"/>
        <bgColor indexed="64"/>
      </patternFill>
    </fill>
    <fill>
      <patternFill patternType="solid">
        <fgColor theme="6" tint="0.79998168889431442"/>
        <bgColor indexed="64"/>
      </patternFill>
    </fill>
    <fill>
      <patternFill patternType="solid">
        <fgColor rgb="FFFFFFFF"/>
        <bgColor indexed="64"/>
      </patternFill>
    </fill>
    <fill>
      <patternFill patternType="solid">
        <fgColor rgb="FFFDFDFD"/>
        <bgColor indexed="64"/>
      </patternFill>
    </fill>
    <fill>
      <patternFill patternType="solid">
        <fgColor rgb="FFC00000"/>
        <bgColor indexed="64"/>
      </patternFill>
    </fill>
    <fill>
      <patternFill patternType="solid">
        <fgColor theme="5" tint="0.59999389629810485"/>
        <bgColor indexed="64"/>
      </patternFill>
    </fill>
  </fills>
  <borders count="37">
    <border>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rgb="FFFFFFFF"/>
      </left>
      <right style="thin">
        <color rgb="FFFFFFFF"/>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theme="0"/>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0"/>
      </top>
      <bottom style="thin">
        <color indexed="64"/>
      </bottom>
      <diagonal/>
    </border>
    <border>
      <left/>
      <right style="thin">
        <color theme="0"/>
      </right>
      <top style="thin">
        <color theme="0"/>
      </top>
      <bottom/>
      <diagonal/>
    </border>
    <border>
      <left style="thin">
        <color theme="0"/>
      </left>
      <right/>
      <top style="thin">
        <color theme="0"/>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s>
  <cellStyleXfs count="6">
    <xf numFmtId="0" fontId="0" fillId="0" borderId="0"/>
    <xf numFmtId="9" fontId="23" fillId="0" borderId="0" applyFont="0" applyFill="0" applyBorder="0" applyAlignment="0" applyProtection="0"/>
    <xf numFmtId="0" fontId="25" fillId="0" borderId="0" applyNumberFormat="0" applyFill="0" applyBorder="0" applyAlignment="0" applyProtection="0"/>
    <xf numFmtId="0" fontId="33" fillId="0" borderId="0"/>
    <xf numFmtId="0" fontId="35" fillId="0" borderId="0" applyNumberFormat="0" applyFill="0" applyBorder="0" applyAlignment="0" applyProtection="0">
      <alignment vertical="top"/>
      <protection locked="0"/>
    </xf>
    <xf numFmtId="43" fontId="23" fillId="0" borderId="0" applyFont="0" applyFill="0" applyBorder="0" applyAlignment="0" applyProtection="0"/>
  </cellStyleXfs>
  <cellXfs count="532">
    <xf numFmtId="0" fontId="0" fillId="0" borderId="0" xfId="0"/>
    <xf numFmtId="0" fontId="1" fillId="0" borderId="0" xfId="0" applyFont="1"/>
    <xf numFmtId="0" fontId="3" fillId="0" borderId="0" xfId="0" applyFont="1"/>
    <xf numFmtId="0" fontId="4" fillId="0" borderId="0" xfId="0" applyFont="1" applyAlignment="1">
      <alignment horizontal="right" vertical="center"/>
    </xf>
    <xf numFmtId="0" fontId="3" fillId="3" borderId="0" xfId="0" applyFont="1" applyFill="1" applyAlignment="1">
      <alignment horizontal="right" vertical="center" wrapText="1"/>
    </xf>
    <xf numFmtId="0" fontId="7" fillId="3" borderId="0" xfId="0" applyFont="1" applyFill="1" applyAlignment="1">
      <alignment horizontal="right" vertical="center" wrapText="1"/>
    </xf>
    <xf numFmtId="0" fontId="6" fillId="5" borderId="2" xfId="0" applyFont="1" applyFill="1" applyBorder="1" applyAlignment="1">
      <alignment horizontal="center" vertical="top" wrapText="1"/>
    </xf>
    <xf numFmtId="0" fontId="7" fillId="0" borderId="0" xfId="0" applyFont="1" applyAlignment="1">
      <alignment horizontal="center" vertical="center" wrapText="1"/>
    </xf>
    <xf numFmtId="0" fontId="6" fillId="5" borderId="2" xfId="0" applyFont="1" applyFill="1" applyBorder="1" applyAlignment="1">
      <alignment horizontal="center" vertical="top"/>
    </xf>
    <xf numFmtId="0" fontId="11" fillId="0" borderId="0" xfId="0" applyFont="1" applyAlignment="1">
      <alignment horizontal="left" vertical="top" wrapText="1"/>
    </xf>
    <xf numFmtId="0" fontId="3" fillId="0" borderId="0" xfId="0" applyFont="1" applyAlignment="1">
      <alignment horizontal="center" vertical="center" wrapText="1"/>
    </xf>
    <xf numFmtId="0" fontId="5" fillId="5" borderId="0" xfId="0" applyFont="1" applyFill="1" applyAlignment="1">
      <alignment horizontal="center" vertical="center" wrapText="1"/>
    </xf>
    <xf numFmtId="0" fontId="3" fillId="0" borderId="0" xfId="0" applyFont="1" applyAlignment="1">
      <alignment vertical="center"/>
    </xf>
    <xf numFmtId="0" fontId="12" fillId="0" borderId="0" xfId="0" applyFont="1" applyAlignment="1">
      <alignment vertical="center"/>
    </xf>
    <xf numFmtId="0" fontId="3" fillId="0" borderId="7" xfId="0" applyFont="1" applyBorder="1" applyAlignment="1">
      <alignment horizontal="left" vertical="center" wrapText="1"/>
    </xf>
    <xf numFmtId="0" fontId="11" fillId="5" borderId="3" xfId="0" applyFont="1" applyFill="1" applyBorder="1" applyAlignment="1">
      <alignment horizontal="center" vertical="top" wrapText="1"/>
    </xf>
    <xf numFmtId="0" fontId="5" fillId="5" borderId="13" xfId="0" applyFont="1" applyFill="1" applyBorder="1" applyAlignment="1">
      <alignment horizontal="center" vertical="top" wrapText="1"/>
    </xf>
    <xf numFmtId="0" fontId="5" fillId="5" borderId="17" xfId="0" applyFont="1" applyFill="1" applyBorder="1" applyAlignment="1">
      <alignment horizontal="center" vertical="top" wrapText="1"/>
    </xf>
    <xf numFmtId="0" fontId="7" fillId="0" borderId="0" xfId="0" applyFont="1" applyAlignment="1">
      <alignment vertical="top" wrapText="1"/>
    </xf>
    <xf numFmtId="0" fontId="0" fillId="0" borderId="0" xfId="0" applyAlignment="1">
      <alignment vertical="top"/>
    </xf>
    <xf numFmtId="0" fontId="10" fillId="5" borderId="3" xfId="0" applyFont="1" applyFill="1" applyBorder="1" applyAlignment="1">
      <alignment horizontal="center" vertical="top" wrapText="1"/>
    </xf>
    <xf numFmtId="0" fontId="10" fillId="0" borderId="0" xfId="0" applyFont="1" applyAlignment="1">
      <alignment horizontal="left" vertical="center"/>
    </xf>
    <xf numFmtId="0" fontId="10" fillId="0" borderId="0" xfId="0" applyFont="1" applyAlignment="1">
      <alignment horizontal="left" vertical="top"/>
    </xf>
    <xf numFmtId="0" fontId="11" fillId="5" borderId="2" xfId="0" applyFont="1" applyFill="1" applyBorder="1" applyAlignment="1">
      <alignment horizontal="center" vertical="top" wrapText="1"/>
    </xf>
    <xf numFmtId="0" fontId="3" fillId="0" borderId="0" xfId="0" applyFont="1" applyAlignment="1">
      <alignment vertical="top"/>
    </xf>
    <xf numFmtId="0" fontId="0" fillId="0" borderId="0" xfId="0" applyAlignment="1">
      <alignment horizontal="center" vertical="center"/>
    </xf>
    <xf numFmtId="0" fontId="11" fillId="0" borderId="0" xfId="0" applyFont="1" applyAlignment="1">
      <alignment horizontal="justify" vertical="top"/>
    </xf>
    <xf numFmtId="0" fontId="11" fillId="5" borderId="2" xfId="0" applyFont="1" applyFill="1" applyBorder="1" applyAlignment="1">
      <alignment horizontal="center" vertical="center" wrapText="1"/>
    </xf>
    <xf numFmtId="0" fontId="10" fillId="0" borderId="0" xfId="0" applyFont="1" applyAlignment="1">
      <alignment horizontal="justify" vertical="center"/>
    </xf>
    <xf numFmtId="0" fontId="3" fillId="0" borderId="0" xfId="0" applyFont="1" applyAlignment="1">
      <alignment horizontal="center" vertical="top" wrapText="1"/>
    </xf>
    <xf numFmtId="0" fontId="15" fillId="0" borderId="0" xfId="0" applyFont="1" applyAlignment="1">
      <alignment vertical="center"/>
    </xf>
    <xf numFmtId="0" fontId="16" fillId="5" borderId="3" xfId="0" applyFont="1" applyFill="1" applyBorder="1" applyAlignment="1">
      <alignment horizontal="center" vertical="top" wrapText="1"/>
    </xf>
    <xf numFmtId="0" fontId="3" fillId="3" borderId="0" xfId="0" applyFont="1" applyFill="1" applyAlignment="1">
      <alignment horizontal="left" vertical="top" wrapText="1"/>
    </xf>
    <xf numFmtId="0" fontId="11" fillId="0" borderId="0" xfId="0" applyFont="1" applyAlignment="1">
      <alignment vertical="center"/>
    </xf>
    <xf numFmtId="0" fontId="11" fillId="0" borderId="0" xfId="0" applyFont="1" applyAlignment="1">
      <alignment vertical="top"/>
    </xf>
    <xf numFmtId="0" fontId="9" fillId="0" borderId="0" xfId="0" applyFont="1" applyAlignment="1">
      <alignment vertical="top"/>
    </xf>
    <xf numFmtId="0" fontId="11" fillId="5" borderId="2" xfId="0" applyFont="1" applyFill="1" applyBorder="1" applyAlignment="1">
      <alignment horizontal="center" vertical="top"/>
    </xf>
    <xf numFmtId="0" fontId="12" fillId="0" borderId="0" xfId="0" applyFont="1" applyAlignment="1">
      <alignment horizontal="justify" vertical="center"/>
    </xf>
    <xf numFmtId="0" fontId="10" fillId="5" borderId="2" xfId="0" applyFont="1" applyFill="1" applyBorder="1" applyAlignment="1">
      <alignment horizontal="center" vertical="top" wrapText="1"/>
    </xf>
    <xf numFmtId="0" fontId="7" fillId="3" borderId="0" xfId="0" applyFont="1" applyFill="1" applyAlignment="1">
      <alignment horizontal="left" vertical="top" wrapText="1"/>
    </xf>
    <xf numFmtId="0" fontId="1" fillId="0" borderId="0" xfId="0" applyFont="1" applyAlignment="1">
      <alignment vertical="top"/>
    </xf>
    <xf numFmtId="0" fontId="11" fillId="5" borderId="13" xfId="0" applyFont="1" applyFill="1" applyBorder="1" applyAlignment="1">
      <alignment horizontal="center" vertical="top" wrapText="1"/>
    </xf>
    <xf numFmtId="0" fontId="7" fillId="0" borderId="0" xfId="0" applyFont="1" applyAlignment="1">
      <alignment horizontal="right" vertical="center" wrapText="1"/>
    </xf>
    <xf numFmtId="0" fontId="7" fillId="0" borderId="0" xfId="0" applyFont="1" applyAlignment="1">
      <alignment horizontal="justify" vertical="top" wrapText="1"/>
    </xf>
    <xf numFmtId="0" fontId="0" fillId="0" borderId="0" xfId="0" applyAlignment="1">
      <alignment horizontal="right"/>
    </xf>
    <xf numFmtId="0" fontId="7" fillId="0" borderId="0" xfId="0" applyFont="1"/>
    <xf numFmtId="0" fontId="7" fillId="0" borderId="0" xfId="0" applyFont="1" applyAlignment="1">
      <alignment horizontal="left" vertical="top" wrapText="1"/>
    </xf>
    <xf numFmtId="0" fontId="19" fillId="0" borderId="0" xfId="0" applyFont="1" applyAlignment="1">
      <alignment vertical="center" wrapText="1"/>
    </xf>
    <xf numFmtId="0" fontId="11" fillId="5" borderId="8" xfId="0" applyFont="1" applyFill="1" applyBorder="1" applyAlignment="1">
      <alignment vertical="top"/>
    </xf>
    <xf numFmtId="0" fontId="3" fillId="0" borderId="0" xfId="0" applyFont="1" applyAlignment="1">
      <alignment horizontal="justify" vertical="top"/>
    </xf>
    <xf numFmtId="0" fontId="7" fillId="0" borderId="0" xfId="0" applyFont="1" applyAlignment="1">
      <alignment horizontal="justify" vertical="top"/>
    </xf>
    <xf numFmtId="0" fontId="0" fillId="5" borderId="0" xfId="0" applyFill="1"/>
    <xf numFmtId="0" fontId="1" fillId="5" borderId="0" xfId="0" applyFont="1" applyFill="1"/>
    <xf numFmtId="0" fontId="2" fillId="0" borderId="0" xfId="0" applyFont="1" applyAlignment="1">
      <alignment horizontal="left"/>
    </xf>
    <xf numFmtId="0" fontId="2" fillId="0" borderId="0" xfId="0" applyFont="1" applyAlignment="1">
      <alignment horizontal="center"/>
    </xf>
    <xf numFmtId="0" fontId="2" fillId="0" borderId="0" xfId="0" applyFont="1"/>
    <xf numFmtId="0" fontId="3" fillId="0" borderId="0" xfId="0" applyFont="1" applyAlignment="1">
      <alignment vertical="top" wrapText="1"/>
    </xf>
    <xf numFmtId="0" fontId="3" fillId="0" borderId="0" xfId="0" applyFont="1" applyAlignment="1">
      <alignment vertical="center" wrapText="1"/>
    </xf>
    <xf numFmtId="0" fontId="7" fillId="0" borderId="0" xfId="0" applyFont="1" applyAlignment="1">
      <alignment horizontal="right" vertical="center"/>
    </xf>
    <xf numFmtId="0" fontId="3" fillId="0" borderId="0" xfId="0" applyFont="1" applyAlignment="1">
      <alignment horizontal="left" vertical="center" wrapText="1"/>
    </xf>
    <xf numFmtId="0" fontId="1" fillId="0" borderId="25" xfId="0" applyFont="1" applyBorder="1"/>
    <xf numFmtId="0" fontId="1" fillId="0" borderId="26" xfId="0" applyFont="1" applyBorder="1"/>
    <xf numFmtId="0" fontId="26" fillId="0" borderId="26" xfId="0" applyFont="1" applyBorder="1"/>
    <xf numFmtId="0" fontId="1" fillId="0" borderId="24" xfId="0" applyFont="1" applyBorder="1"/>
    <xf numFmtId="0" fontId="1" fillId="0" borderId="27" xfId="0" applyFont="1" applyBorder="1"/>
    <xf numFmtId="0" fontId="1" fillId="0" borderId="22" xfId="0" applyFont="1" applyBorder="1"/>
    <xf numFmtId="0" fontId="1" fillId="0" borderId="0" xfId="0" applyFont="1" applyAlignment="1">
      <alignment horizontal="center" vertical="center"/>
    </xf>
    <xf numFmtId="0" fontId="1" fillId="0" borderId="27" xfId="0" applyFont="1" applyBorder="1" applyAlignment="1">
      <alignment vertical="center"/>
    </xf>
    <xf numFmtId="0" fontId="1" fillId="0" borderId="22" xfId="0" applyFont="1" applyBorder="1" applyAlignment="1">
      <alignment vertical="center"/>
    </xf>
    <xf numFmtId="0" fontId="1" fillId="0" borderId="0" xfId="0" applyFont="1" applyAlignment="1">
      <alignment vertical="center"/>
    </xf>
    <xf numFmtId="0" fontId="0" fillId="0" borderId="27" xfId="0" applyBorder="1"/>
    <xf numFmtId="0" fontId="0" fillId="0" borderId="22" xfId="0" applyBorder="1"/>
    <xf numFmtId="0" fontId="1" fillId="0" borderId="23" xfId="0" applyFont="1" applyBorder="1"/>
    <xf numFmtId="0" fontId="1" fillId="0" borderId="28" xfId="0" applyFont="1" applyBorder="1"/>
    <xf numFmtId="0" fontId="1" fillId="0" borderId="21" xfId="0" applyFont="1" applyBorder="1"/>
    <xf numFmtId="0" fontId="1" fillId="5" borderId="0" xfId="0" applyFont="1" applyFill="1" applyAlignment="1">
      <alignment horizontal="center"/>
    </xf>
    <xf numFmtId="0" fontId="1" fillId="5" borderId="26" xfId="0" applyFont="1" applyFill="1" applyBorder="1"/>
    <xf numFmtId="0" fontId="30" fillId="5" borderId="2" xfId="0" applyFont="1" applyFill="1" applyBorder="1" applyAlignment="1">
      <alignment horizontal="center" vertical="center" wrapText="1"/>
    </xf>
    <xf numFmtId="0" fontId="31" fillId="5" borderId="2" xfId="0" applyFont="1" applyFill="1" applyBorder="1" applyAlignment="1">
      <alignment horizontal="center" vertical="top" wrapText="1"/>
    </xf>
    <xf numFmtId="0" fontId="1" fillId="0" borderId="0" xfId="0" applyFont="1" applyAlignment="1">
      <alignment vertical="center" wrapText="1"/>
    </xf>
    <xf numFmtId="0" fontId="7" fillId="0" borderId="0" xfId="0" applyFont="1" applyAlignment="1">
      <alignment vertical="center"/>
    </xf>
    <xf numFmtId="0" fontId="7" fillId="0" borderId="5" xfId="0" applyFont="1" applyBorder="1" applyAlignment="1">
      <alignment horizontal="center" vertical="center" wrapText="1"/>
    </xf>
    <xf numFmtId="0" fontId="7" fillId="0" borderId="5" xfId="0" applyFont="1" applyBorder="1" applyAlignment="1">
      <alignment vertical="top" wrapText="1"/>
    </xf>
    <xf numFmtId="0" fontId="24" fillId="0" borderId="0" xfId="0" applyFont="1" applyAlignment="1">
      <alignment vertical="top"/>
    </xf>
    <xf numFmtId="0" fontId="24" fillId="0" borderId="0" xfId="0" applyFont="1"/>
    <xf numFmtId="0" fontId="3" fillId="0" borderId="0" xfId="0" applyFont="1" applyAlignment="1">
      <alignment horizontal="justify" vertical="top" wrapText="1"/>
    </xf>
    <xf numFmtId="0" fontId="12" fillId="0" borderId="0" xfId="0" applyFont="1" applyAlignment="1">
      <alignment horizontal="center"/>
    </xf>
    <xf numFmtId="0" fontId="3" fillId="0" borderId="0" xfId="0" applyFont="1" applyAlignment="1">
      <alignment horizontal="right" vertical="center" wrapText="1"/>
    </xf>
    <xf numFmtId="0" fontId="5" fillId="5" borderId="8" xfId="0" applyFont="1" applyFill="1" applyBorder="1" applyAlignment="1">
      <alignment horizontal="right" vertical="top" wrapText="1"/>
    </xf>
    <xf numFmtId="0" fontId="12" fillId="0" borderId="0" xfId="0" applyFont="1"/>
    <xf numFmtId="0" fontId="20" fillId="0" borderId="0" xfId="0" applyFont="1" applyAlignment="1">
      <alignment horizontal="center" vertical="center"/>
    </xf>
    <xf numFmtId="0" fontId="7" fillId="0" borderId="0" xfId="0" applyFont="1" applyAlignment="1">
      <alignment vertical="center" wrapText="1"/>
    </xf>
    <xf numFmtId="0" fontId="0" fillId="0" borderId="0" xfId="0" applyAlignment="1">
      <alignment horizontal="center"/>
    </xf>
    <xf numFmtId="0" fontId="3" fillId="0" borderId="0" xfId="0" applyFont="1" applyAlignment="1">
      <alignment horizontal="right" vertical="center"/>
    </xf>
    <xf numFmtId="0" fontId="3" fillId="0" borderId="0" xfId="0" applyFont="1" applyAlignment="1">
      <alignment horizontal="justify" vertical="center" wrapText="1"/>
    </xf>
    <xf numFmtId="0" fontId="8" fillId="0" borderId="0" xfId="0" applyFont="1" applyAlignment="1">
      <alignment horizontal="justify" vertical="top"/>
    </xf>
    <xf numFmtId="0" fontId="3" fillId="5" borderId="2" xfId="0" applyFont="1" applyFill="1" applyBorder="1" applyAlignment="1">
      <alignment horizontal="center" vertical="top" wrapText="1"/>
    </xf>
    <xf numFmtId="0" fontId="11" fillId="5" borderId="8" xfId="0" applyFont="1" applyFill="1" applyBorder="1" applyAlignment="1">
      <alignment horizontal="left" vertical="center" wrapText="1"/>
    </xf>
    <xf numFmtId="0" fontId="11" fillId="5" borderId="8" xfId="0" applyFont="1" applyFill="1" applyBorder="1" applyAlignment="1">
      <alignment horizontal="right" vertical="center" wrapText="1"/>
    </xf>
    <xf numFmtId="0" fontId="11" fillId="5" borderId="8" xfId="0" applyFont="1" applyFill="1" applyBorder="1" applyAlignment="1">
      <alignment horizontal="right" vertical="top" wrapText="1"/>
    </xf>
    <xf numFmtId="0" fontId="11" fillId="0" borderId="0" xfId="0" applyFont="1" applyAlignment="1">
      <alignment vertical="top" wrapText="1"/>
    </xf>
    <xf numFmtId="0" fontId="10" fillId="0" borderId="0" xfId="0" applyFont="1" applyAlignment="1">
      <alignment vertical="top" wrapText="1"/>
    </xf>
    <xf numFmtId="0" fontId="3" fillId="0" borderId="0" xfId="0" applyFont="1" applyAlignment="1">
      <alignment horizontal="right" vertical="top" wrapText="1"/>
    </xf>
    <xf numFmtId="0" fontId="7" fillId="0" borderId="0" xfId="0" applyFont="1" applyAlignment="1">
      <alignment horizontal="right" vertical="top" wrapText="1"/>
    </xf>
    <xf numFmtId="2" fontId="0" fillId="0" borderId="0" xfId="0" applyNumberFormat="1"/>
    <xf numFmtId="0" fontId="1" fillId="0" borderId="0" xfId="0" applyFont="1" applyAlignment="1">
      <alignment horizontal="right" vertical="center" wrapText="1"/>
    </xf>
    <xf numFmtId="0" fontId="39" fillId="0" borderId="0" xfId="0" applyFont="1" applyAlignment="1">
      <alignment horizontal="right" vertical="center" wrapText="1"/>
    </xf>
    <xf numFmtId="0" fontId="5" fillId="5" borderId="2" xfId="0" applyFont="1" applyFill="1" applyBorder="1" applyAlignment="1">
      <alignment horizontal="right" vertical="top" wrapText="1"/>
    </xf>
    <xf numFmtId="164" fontId="5" fillId="5" borderId="2" xfId="0" applyNumberFormat="1" applyFont="1" applyFill="1" applyBorder="1" applyAlignment="1">
      <alignment horizontal="right" vertical="top" wrapText="1"/>
    </xf>
    <xf numFmtId="165" fontId="0" fillId="0" borderId="0" xfId="0" applyNumberFormat="1"/>
    <xf numFmtId="165" fontId="10" fillId="5" borderId="3" xfId="0" applyNumberFormat="1" applyFont="1" applyFill="1" applyBorder="1" applyAlignment="1">
      <alignment horizontal="center" vertical="top" wrapText="1"/>
    </xf>
    <xf numFmtId="165" fontId="0" fillId="0" borderId="0" xfId="0" applyNumberFormat="1" applyAlignment="1">
      <alignment horizontal="center"/>
    </xf>
    <xf numFmtId="0" fontId="40" fillId="0" borderId="0" xfId="0" applyFont="1" applyAlignment="1">
      <alignment horizontal="center"/>
    </xf>
    <xf numFmtId="0" fontId="40" fillId="5" borderId="26" xfId="0" applyFont="1" applyFill="1" applyBorder="1" applyAlignment="1">
      <alignment horizontal="center"/>
    </xf>
    <xf numFmtId="0" fontId="40" fillId="5" borderId="0" xfId="0" applyFont="1" applyFill="1" applyAlignment="1">
      <alignment horizontal="center"/>
    </xf>
    <xf numFmtId="0" fontId="40" fillId="0" borderId="28" xfId="0" applyFont="1" applyBorder="1" applyAlignment="1">
      <alignment horizontal="center"/>
    </xf>
    <xf numFmtId="0" fontId="3" fillId="0" borderId="0" xfId="0" applyFont="1" applyAlignment="1">
      <alignment horizontal="center" vertical="center"/>
    </xf>
    <xf numFmtId="0" fontId="7" fillId="0" borderId="0" xfId="0" applyFont="1" applyAlignment="1">
      <alignment horizontal="center" vertical="center"/>
    </xf>
    <xf numFmtId="0" fontId="8" fillId="0" borderId="0" xfId="0" applyFont="1" applyAlignment="1">
      <alignment vertical="top" wrapText="1"/>
    </xf>
    <xf numFmtId="0" fontId="8" fillId="0" borderId="0" xfId="0" applyFont="1" applyAlignment="1">
      <alignment horizontal="right" vertical="center" wrapText="1"/>
    </xf>
    <xf numFmtId="0" fontId="3" fillId="0" borderId="5" xfId="0" applyFont="1" applyBorder="1" applyAlignment="1">
      <alignment horizontal="right" vertical="center" wrapText="1"/>
    </xf>
    <xf numFmtId="0" fontId="0" fillId="0" borderId="7" xfId="0" applyBorder="1"/>
    <xf numFmtId="0" fontId="7" fillId="0" borderId="7" xfId="0" applyFont="1" applyBorder="1" applyAlignment="1">
      <alignment horizontal="center" vertical="center" wrapText="1"/>
    </xf>
    <xf numFmtId="0" fontId="7" fillId="0" borderId="7" xfId="0" applyFont="1" applyBorder="1" applyAlignment="1">
      <alignment vertical="top" wrapText="1"/>
    </xf>
    <xf numFmtId="0" fontId="7" fillId="0" borderId="7" xfId="0" applyFont="1" applyBorder="1" applyAlignment="1">
      <alignment horizontal="right" vertical="center" wrapText="1"/>
    </xf>
    <xf numFmtId="0" fontId="0" fillId="0" borderId="5" xfId="0" applyBorder="1"/>
    <xf numFmtId="0" fontId="7" fillId="0" borderId="5" xfId="0" applyFont="1" applyBorder="1" applyAlignment="1">
      <alignment horizontal="right" vertical="center" wrapText="1"/>
    </xf>
    <xf numFmtId="0" fontId="20" fillId="0" borderId="0" xfId="0" applyFont="1" applyAlignment="1">
      <alignment vertical="center" wrapText="1"/>
    </xf>
    <xf numFmtId="0" fontId="21" fillId="0" borderId="0" xfId="0" applyFont="1" applyAlignment="1">
      <alignment horizontal="right" vertical="center" wrapText="1"/>
    </xf>
    <xf numFmtId="0" fontId="22" fillId="0" borderId="0" xfId="0" applyFont="1" applyAlignment="1">
      <alignment vertical="center" wrapText="1"/>
    </xf>
    <xf numFmtId="0" fontId="22" fillId="0" borderId="0" xfId="0" applyFont="1" applyAlignment="1">
      <alignment horizontal="center" vertical="center" wrapText="1"/>
    </xf>
    <xf numFmtId="0" fontId="16" fillId="0" borderId="0" xfId="0" applyFont="1" applyAlignment="1">
      <alignment horizontal="center" vertical="center" wrapText="1"/>
    </xf>
    <xf numFmtId="0" fontId="0" fillId="0" borderId="0" xfId="0" applyAlignment="1">
      <alignment vertical="center" wrapText="1"/>
    </xf>
    <xf numFmtId="2" fontId="21" fillId="0" borderId="0" xfId="0" applyNumberFormat="1" applyFont="1" applyAlignment="1">
      <alignment horizontal="right" vertical="center" wrapText="1"/>
    </xf>
    <xf numFmtId="0" fontId="10" fillId="0" borderId="0" xfId="0" applyFont="1" applyAlignment="1">
      <alignment horizontal="center" vertical="center" wrapText="1"/>
    </xf>
    <xf numFmtId="0" fontId="30" fillId="5" borderId="0" xfId="0" applyFont="1" applyFill="1" applyAlignment="1">
      <alignment horizontal="center" vertical="center"/>
    </xf>
    <xf numFmtId="0" fontId="31" fillId="5" borderId="2" xfId="2" applyFont="1" applyFill="1" applyBorder="1" applyAlignment="1">
      <alignment horizontal="center" vertical="top" wrapText="1"/>
    </xf>
    <xf numFmtId="0" fontId="13" fillId="0" borderId="0" xfId="0" applyFont="1" applyAlignment="1">
      <alignment horizontal="left" vertical="center" wrapText="1"/>
    </xf>
    <xf numFmtId="0" fontId="8" fillId="0" borderId="0" xfId="0" applyFont="1" applyAlignment="1">
      <alignment horizontal="left" vertical="top"/>
    </xf>
    <xf numFmtId="0" fontId="3" fillId="0" borderId="0" xfId="0" applyFont="1" applyAlignment="1">
      <alignment horizontal="center" vertical="top"/>
    </xf>
    <xf numFmtId="0" fontId="3" fillId="0" borderId="0" xfId="0" applyFont="1" applyAlignment="1">
      <alignment horizontal="center"/>
    </xf>
    <xf numFmtId="2" fontId="8" fillId="0" borderId="0" xfId="0" applyNumberFormat="1" applyFont="1" applyAlignment="1">
      <alignment horizontal="right" vertical="top"/>
    </xf>
    <xf numFmtId="0" fontId="8" fillId="0" borderId="0" xfId="0" applyFont="1" applyAlignment="1">
      <alignment horizontal="center" vertical="top"/>
    </xf>
    <xf numFmtId="0" fontId="3" fillId="0" borderId="0" xfId="0" applyFont="1" applyAlignment="1">
      <alignment horizontal="right" vertical="top"/>
    </xf>
    <xf numFmtId="0" fontId="7" fillId="0" borderId="7" xfId="0" applyFont="1" applyBorder="1" applyAlignment="1">
      <alignment vertical="center" wrapText="1"/>
    </xf>
    <xf numFmtId="165" fontId="0" fillId="0" borderId="0" xfId="0" applyNumberFormat="1" applyAlignment="1">
      <alignment horizontal="right"/>
    </xf>
    <xf numFmtId="0" fontId="3" fillId="0" borderId="7" xfId="0" applyFont="1" applyBorder="1" applyAlignment="1">
      <alignment vertical="center" wrapText="1"/>
    </xf>
    <xf numFmtId="0" fontId="42" fillId="0" borderId="0" xfId="0" applyFont="1"/>
    <xf numFmtId="0" fontId="3" fillId="0" borderId="7" xfId="0" applyFont="1" applyBorder="1" applyAlignment="1">
      <alignment vertical="center"/>
    </xf>
    <xf numFmtId="0" fontId="3" fillId="0" borderId="7" xfId="0" applyFont="1" applyBorder="1" applyAlignment="1">
      <alignment horizontal="right" vertical="center"/>
    </xf>
    <xf numFmtId="0" fontId="3" fillId="0" borderId="5" xfId="0" applyFont="1" applyBorder="1" applyAlignment="1">
      <alignment horizontal="right" vertical="center"/>
    </xf>
    <xf numFmtId="0" fontId="3" fillId="0" borderId="5" xfId="0" applyFont="1" applyBorder="1" applyAlignment="1">
      <alignment vertical="center"/>
    </xf>
    <xf numFmtId="0" fontId="5" fillId="0" borderId="6" xfId="0" applyFont="1" applyBorder="1" applyAlignment="1">
      <alignment vertical="top" wrapText="1"/>
    </xf>
    <xf numFmtId="0" fontId="5" fillId="0" borderId="6" xfId="0" applyFont="1" applyBorder="1" applyAlignment="1">
      <alignment horizontal="center" vertical="center" wrapText="1"/>
    </xf>
    <xf numFmtId="0" fontId="8" fillId="0" borderId="5" xfId="0" applyFont="1" applyBorder="1" applyAlignment="1">
      <alignment vertical="top" wrapText="1"/>
    </xf>
    <xf numFmtId="0" fontId="8" fillId="0" borderId="5" xfId="0" applyFont="1" applyBorder="1" applyAlignment="1">
      <alignment horizontal="right" vertical="center" wrapText="1"/>
    </xf>
    <xf numFmtId="0" fontId="20" fillId="0" borderId="7" xfId="0" applyFont="1" applyBorder="1" applyAlignment="1">
      <alignment horizontal="center" vertical="center"/>
    </xf>
    <xf numFmtId="0" fontId="7" fillId="0" borderId="7" xfId="0" applyFont="1" applyBorder="1" applyAlignment="1">
      <alignment vertical="center"/>
    </xf>
    <xf numFmtId="0" fontId="7" fillId="0" borderId="7" xfId="0" applyFont="1" applyBorder="1" applyAlignment="1">
      <alignment horizontal="right" vertical="center"/>
    </xf>
    <xf numFmtId="0" fontId="3" fillId="0" borderId="7" xfId="0" applyFont="1" applyBorder="1" applyAlignment="1">
      <alignment vertical="top" wrapText="1"/>
    </xf>
    <xf numFmtId="0" fontId="1" fillId="0" borderId="7" xfId="0" applyFont="1" applyBorder="1" applyAlignment="1">
      <alignment horizontal="right" vertical="center" wrapText="1"/>
    </xf>
    <xf numFmtId="0" fontId="19" fillId="0" borderId="0" xfId="0" applyFont="1" applyAlignment="1">
      <alignment vertical="top" wrapText="1"/>
    </xf>
    <xf numFmtId="0" fontId="19" fillId="0" borderId="0" xfId="0" applyFont="1" applyAlignment="1">
      <alignment vertical="top"/>
    </xf>
    <xf numFmtId="0" fontId="17" fillId="0" borderId="0" xfId="0" applyFont="1"/>
    <xf numFmtId="0" fontId="44" fillId="0" borderId="0" xfId="0" applyFont="1" applyAlignment="1">
      <alignment horizontal="left" vertical="center"/>
    </xf>
    <xf numFmtId="0" fontId="1" fillId="0" borderId="0" xfId="0" applyFont="1" applyAlignment="1">
      <alignment horizontal="center" vertical="center" wrapText="1"/>
    </xf>
    <xf numFmtId="0" fontId="20" fillId="0" borderId="0" xfId="0" applyFont="1" applyAlignment="1">
      <alignment horizontal="left" vertical="top" wrapText="1"/>
    </xf>
    <xf numFmtId="0" fontId="3" fillId="0" borderId="6" xfId="0" applyFont="1" applyBorder="1" applyAlignment="1">
      <alignment horizontal="right" vertical="center"/>
    </xf>
    <xf numFmtId="0" fontId="45" fillId="0" borderId="0" xfId="0" applyFont="1" applyAlignment="1">
      <alignment vertical="top"/>
    </xf>
    <xf numFmtId="0" fontId="45" fillId="0" borderId="0" xfId="0" applyFont="1"/>
    <xf numFmtId="0" fontId="48" fillId="3" borderId="0" xfId="0" applyFont="1" applyFill="1"/>
    <xf numFmtId="0" fontId="48" fillId="0" borderId="0" xfId="0" applyFont="1"/>
    <xf numFmtId="0" fontId="45" fillId="3" borderId="0" xfId="0" applyFont="1" applyFill="1" applyAlignment="1">
      <alignment vertical="top"/>
    </xf>
    <xf numFmtId="0" fontId="45" fillId="3" borderId="0" xfId="0" applyFont="1" applyFill="1"/>
    <xf numFmtId="2" fontId="45" fillId="3" borderId="0" xfId="0" applyNumberFormat="1" applyFont="1" applyFill="1"/>
    <xf numFmtId="0" fontId="50" fillId="0" borderId="0" xfId="0" applyFont="1" applyAlignment="1">
      <alignment horizontal="right" vertical="center" wrapText="1"/>
    </xf>
    <xf numFmtId="0" fontId="46" fillId="3" borderId="8" xfId="0" applyFont="1" applyFill="1" applyBorder="1" applyAlignment="1">
      <alignment horizontal="center" vertical="center" wrapText="1"/>
    </xf>
    <xf numFmtId="0" fontId="49" fillId="3" borderId="2" xfId="0" applyFont="1" applyFill="1" applyBorder="1" applyAlignment="1">
      <alignment horizontal="center" vertical="top" wrapText="1"/>
    </xf>
    <xf numFmtId="0" fontId="46" fillId="3" borderId="0" xfId="0" applyFont="1" applyFill="1" applyAlignment="1">
      <alignment vertical="center" wrapText="1"/>
    </xf>
    <xf numFmtId="0" fontId="50" fillId="3" borderId="0" xfId="0" applyFont="1" applyFill="1" applyAlignment="1">
      <alignment horizontal="right" vertical="center" wrapText="1"/>
    </xf>
    <xf numFmtId="0" fontId="46" fillId="3" borderId="0" xfId="0" applyFont="1" applyFill="1" applyAlignment="1">
      <alignment horizontal="right" vertical="center" wrapText="1"/>
    </xf>
    <xf numFmtId="0" fontId="49" fillId="3" borderId="0" xfId="0" applyFont="1" applyFill="1" applyAlignment="1">
      <alignment horizontal="center" vertical="top" wrapText="1"/>
    </xf>
    <xf numFmtId="9" fontId="45" fillId="3" borderId="0" xfId="0" applyNumberFormat="1" applyFont="1" applyFill="1" applyAlignment="1">
      <alignment vertical="top"/>
    </xf>
    <xf numFmtId="0" fontId="46" fillId="3" borderId="0" xfId="0" applyFont="1" applyFill="1" applyAlignment="1">
      <alignment vertical="top" wrapText="1"/>
    </xf>
    <xf numFmtId="17" fontId="47" fillId="3" borderId="0" xfId="0" applyNumberFormat="1" applyFont="1" applyFill="1" applyAlignment="1">
      <alignment horizontal="left" vertical="center" wrapText="1"/>
    </xf>
    <xf numFmtId="0" fontId="46" fillId="0" borderId="12" xfId="0" applyFont="1" applyBorder="1" applyAlignment="1">
      <alignment horizontal="center" vertical="top" wrapText="1"/>
    </xf>
    <xf numFmtId="0" fontId="50" fillId="0" borderId="0" xfId="0" applyFont="1" applyAlignment="1">
      <alignment horizontal="left" vertical="center" wrapText="1"/>
    </xf>
    <xf numFmtId="9" fontId="50" fillId="0" borderId="0" xfId="0" applyNumberFormat="1" applyFont="1" applyAlignment="1">
      <alignment horizontal="right" vertical="center" wrapText="1"/>
    </xf>
    <xf numFmtId="10" fontId="50" fillId="0" borderId="0" xfId="0" applyNumberFormat="1" applyFont="1" applyAlignment="1">
      <alignment horizontal="right" vertical="center" wrapText="1"/>
    </xf>
    <xf numFmtId="0" fontId="50" fillId="3" borderId="0" xfId="0" applyFont="1" applyFill="1" applyAlignment="1">
      <alignment horizontal="left" vertical="center" wrapText="1"/>
    </xf>
    <xf numFmtId="0" fontId="46" fillId="3" borderId="13" xfId="0" applyFont="1" applyFill="1" applyBorder="1" applyAlignment="1">
      <alignment horizontal="center" vertical="center" wrapText="1"/>
    </xf>
    <xf numFmtId="0" fontId="46" fillId="3" borderId="0" xfId="0" applyFont="1" applyFill="1" applyAlignment="1">
      <alignment horizontal="center" vertical="center"/>
    </xf>
    <xf numFmtId="0" fontId="50" fillId="3" borderId="0" xfId="0" applyFont="1" applyFill="1" applyAlignment="1">
      <alignment vertical="center" wrapText="1"/>
    </xf>
    <xf numFmtId="10" fontId="48" fillId="3" borderId="0" xfId="1" applyNumberFormat="1" applyFont="1" applyFill="1"/>
    <xf numFmtId="0" fontId="50" fillId="3" borderId="0" xfId="0" applyFont="1" applyFill="1"/>
    <xf numFmtId="1" fontId="48" fillId="3" borderId="0" xfId="0" applyNumberFormat="1" applyFont="1" applyFill="1"/>
    <xf numFmtId="0" fontId="11" fillId="0" borderId="6" xfId="0" applyFont="1" applyBorder="1" applyAlignment="1">
      <alignment vertical="top" wrapText="1"/>
    </xf>
    <xf numFmtId="0" fontId="46" fillId="3" borderId="0" xfId="0" applyFont="1" applyFill="1" applyAlignment="1">
      <alignment horizontal="center" vertical="center" wrapText="1"/>
    </xf>
    <xf numFmtId="0" fontId="50" fillId="3" borderId="0" xfId="0" applyFont="1" applyFill="1" applyAlignment="1">
      <alignment horizontal="justify" vertical="center" wrapText="1"/>
    </xf>
    <xf numFmtId="0" fontId="50" fillId="3" borderId="0" xfId="0" applyFont="1" applyFill="1" applyAlignment="1">
      <alignment horizontal="right" vertical="top" wrapText="1"/>
    </xf>
    <xf numFmtId="9" fontId="50" fillId="3" borderId="0" xfId="1" applyFont="1" applyFill="1" applyBorder="1"/>
    <xf numFmtId="0" fontId="3" fillId="0" borderId="5" xfId="0" applyFont="1" applyBorder="1" applyAlignment="1">
      <alignment horizontal="left" vertical="center" wrapText="1"/>
    </xf>
    <xf numFmtId="0" fontId="46" fillId="3" borderId="3" xfId="0" applyFont="1" applyFill="1" applyBorder="1" applyAlignment="1">
      <alignment vertical="top" wrapText="1"/>
    </xf>
    <xf numFmtId="0" fontId="48" fillId="3" borderId="0" xfId="0" applyFont="1" applyFill="1" applyAlignment="1">
      <alignment vertical="center" wrapText="1"/>
    </xf>
    <xf numFmtId="0" fontId="11" fillId="5" borderId="2" xfId="0" applyFont="1" applyFill="1" applyBorder="1" applyAlignment="1">
      <alignment horizontal="left" vertical="top" wrapText="1"/>
    </xf>
    <xf numFmtId="0" fontId="11" fillId="5" borderId="2" xfId="0" applyFont="1" applyFill="1" applyBorder="1" applyAlignment="1">
      <alignment horizontal="right" vertical="top" wrapText="1"/>
    </xf>
    <xf numFmtId="0" fontId="50" fillId="3" borderId="0" xfId="0" applyFont="1" applyFill="1" applyAlignment="1">
      <alignment vertical="center"/>
    </xf>
    <xf numFmtId="9" fontId="50" fillId="3" borderId="0" xfId="1" applyFont="1" applyFill="1" applyBorder="1" applyAlignment="1">
      <alignment horizontal="right" vertical="center"/>
    </xf>
    <xf numFmtId="0" fontId="46" fillId="3" borderId="0" xfId="0" applyFont="1" applyFill="1" applyAlignment="1">
      <alignment horizontal="center" vertical="top" wrapText="1"/>
    </xf>
    <xf numFmtId="0" fontId="46" fillId="3" borderId="3" xfId="0" applyFont="1" applyFill="1" applyBorder="1" applyAlignment="1">
      <alignment horizontal="center" vertical="top" wrapText="1"/>
    </xf>
    <xf numFmtId="0" fontId="51" fillId="3" borderId="0" xfId="0" applyFont="1" applyFill="1" applyAlignment="1">
      <alignment horizontal="right" vertical="center" wrapText="1"/>
    </xf>
    <xf numFmtId="0" fontId="50" fillId="3" borderId="0" xfId="0" applyFont="1" applyFill="1" applyAlignment="1">
      <alignment wrapText="1"/>
    </xf>
    <xf numFmtId="0" fontId="51" fillId="3" borderId="0" xfId="0" applyFont="1" applyFill="1" applyAlignment="1">
      <alignment vertical="center" wrapText="1"/>
    </xf>
    <xf numFmtId="2" fontId="51" fillId="3" borderId="0" xfId="0" applyNumberFormat="1" applyFont="1" applyFill="1" applyAlignment="1">
      <alignment horizontal="right" vertical="center" wrapText="1"/>
    </xf>
    <xf numFmtId="0" fontId="51" fillId="3" borderId="0" xfId="0" applyFont="1" applyFill="1" applyAlignment="1">
      <alignment horizontal="justify" vertical="center" wrapText="1"/>
    </xf>
    <xf numFmtId="0" fontId="39" fillId="0" borderId="0" xfId="0" applyFont="1" applyAlignment="1">
      <alignment vertical="center" wrapText="1"/>
    </xf>
    <xf numFmtId="0" fontId="10" fillId="0" borderId="5" xfId="0" applyFont="1" applyBorder="1" applyAlignment="1">
      <alignment vertical="top" wrapText="1"/>
    </xf>
    <xf numFmtId="0" fontId="3" fillId="0" borderId="5" xfId="0" applyFont="1" applyBorder="1" applyAlignment="1">
      <alignment horizontal="center" vertical="center"/>
    </xf>
    <xf numFmtId="0" fontId="7" fillId="0" borderId="5" xfId="0" applyFont="1" applyBorder="1" applyAlignment="1">
      <alignment horizontal="center" vertical="center"/>
    </xf>
    <xf numFmtId="0" fontId="3" fillId="0" borderId="5" xfId="0" applyFont="1" applyBorder="1" applyAlignment="1">
      <alignment horizontal="right" vertical="top" wrapText="1"/>
    </xf>
    <xf numFmtId="0" fontId="10" fillId="0" borderId="6" xfId="0" applyFont="1" applyBorder="1" applyAlignment="1">
      <alignment vertical="top" wrapText="1"/>
    </xf>
    <xf numFmtId="0" fontId="7" fillId="0" borderId="5" xfId="0" applyFont="1" applyBorder="1" applyAlignment="1">
      <alignment horizontal="right" vertical="top" wrapText="1"/>
    </xf>
    <xf numFmtId="0" fontId="3" fillId="0" borderId="5" xfId="0" applyFont="1" applyBorder="1" applyAlignment="1">
      <alignment horizontal="center" vertical="center" wrapText="1"/>
    </xf>
    <xf numFmtId="0" fontId="7" fillId="0" borderId="5" xfId="0" applyFont="1" applyBorder="1" applyAlignment="1">
      <alignment horizontal="right" vertical="center"/>
    </xf>
    <xf numFmtId="0" fontId="3" fillId="0" borderId="6" xfId="0" applyFont="1" applyBorder="1" applyAlignment="1">
      <alignment horizontal="right" vertical="center" wrapText="1"/>
    </xf>
    <xf numFmtId="0" fontId="7" fillId="0" borderId="6" xfId="0" applyFont="1" applyBorder="1" applyAlignment="1">
      <alignment horizontal="right" vertical="center"/>
    </xf>
    <xf numFmtId="0" fontId="19" fillId="0" borderId="0" xfId="0" applyFont="1"/>
    <xf numFmtId="2" fontId="11" fillId="5" borderId="1" xfId="0" applyNumberFormat="1" applyFont="1" applyFill="1" applyBorder="1" applyAlignment="1">
      <alignment vertical="center"/>
    </xf>
    <xf numFmtId="0" fontId="11" fillId="5" borderId="33" xfId="0" applyFont="1" applyFill="1" applyBorder="1" applyAlignment="1">
      <alignment horizontal="left" vertical="top" wrapText="1"/>
    </xf>
    <xf numFmtId="0" fontId="11" fillId="5" borderId="3" xfId="0" applyFont="1" applyFill="1" applyBorder="1" applyAlignment="1">
      <alignment horizontal="left" vertical="top" wrapText="1"/>
    </xf>
    <xf numFmtId="0" fontId="11" fillId="5" borderId="3" xfId="0" applyFont="1" applyFill="1" applyBorder="1" applyAlignment="1">
      <alignment horizontal="right" vertical="top" wrapText="1"/>
    </xf>
    <xf numFmtId="0" fontId="11" fillId="5" borderId="2" xfId="0" applyFont="1" applyFill="1" applyBorder="1" applyAlignment="1">
      <alignment horizontal="left" vertical="top"/>
    </xf>
    <xf numFmtId="0" fontId="11" fillId="5" borderId="2" xfId="0" applyFont="1" applyFill="1" applyBorder="1" applyAlignment="1">
      <alignment horizontal="right" vertical="top"/>
    </xf>
    <xf numFmtId="0" fontId="11" fillId="5" borderId="2" xfId="0" applyFont="1" applyFill="1" applyBorder="1" applyAlignment="1">
      <alignment horizontal="left" vertical="center" wrapText="1"/>
    </xf>
    <xf numFmtId="0" fontId="10" fillId="5" borderId="2" xfId="0" applyFont="1" applyFill="1" applyBorder="1" applyAlignment="1">
      <alignment horizontal="left" vertical="top" wrapText="1"/>
    </xf>
    <xf numFmtId="0" fontId="3" fillId="0" borderId="0" xfId="0" applyFont="1" applyAlignment="1">
      <alignment horizontal="right" vertical="center" wrapText="1" indent="1"/>
    </xf>
    <xf numFmtId="0" fontId="7" fillId="0" borderId="0" xfId="0" applyFont="1" applyAlignment="1">
      <alignment horizontal="right" vertical="center" wrapText="1" indent="1"/>
    </xf>
    <xf numFmtId="0" fontId="11" fillId="5" borderId="3" xfId="0" applyFont="1" applyFill="1" applyBorder="1" applyAlignment="1">
      <alignment horizontal="right" vertical="top" wrapText="1" indent="1"/>
    </xf>
    <xf numFmtId="0" fontId="3" fillId="0" borderId="7" xfId="0" applyFont="1" applyBorder="1" applyAlignment="1">
      <alignment horizontal="right" vertical="center" wrapText="1"/>
    </xf>
    <xf numFmtId="0" fontId="24" fillId="3" borderId="0" xfId="0" applyFont="1" applyFill="1"/>
    <xf numFmtId="0" fontId="24" fillId="3" borderId="0" xfId="0" applyFont="1" applyFill="1" applyAlignment="1">
      <alignment vertical="top"/>
    </xf>
    <xf numFmtId="2" fontId="3" fillId="0" borderId="0" xfId="0" applyNumberFormat="1" applyFont="1" applyAlignment="1">
      <alignment horizontal="right" vertical="top"/>
    </xf>
    <xf numFmtId="2" fontId="11" fillId="5" borderId="1" xfId="1" applyNumberFormat="1" applyFont="1" applyFill="1" applyBorder="1" applyAlignment="1">
      <alignment vertical="center"/>
    </xf>
    <xf numFmtId="2" fontId="3" fillId="0" borderId="0" xfId="0" applyNumberFormat="1" applyFont="1" applyAlignment="1">
      <alignment horizontal="right" vertical="center"/>
    </xf>
    <xf numFmtId="0" fontId="0" fillId="0" borderId="0" xfId="0" applyAlignment="1">
      <alignment wrapText="1"/>
    </xf>
    <xf numFmtId="2" fontId="7" fillId="0" borderId="0" xfId="0" applyNumberFormat="1" applyFont="1" applyAlignment="1">
      <alignment horizontal="right" vertical="center"/>
    </xf>
    <xf numFmtId="2" fontId="11" fillId="5" borderId="10" xfId="0" applyNumberFormat="1" applyFont="1" applyFill="1" applyBorder="1" applyAlignment="1">
      <alignment horizontal="right" vertical="center"/>
    </xf>
    <xf numFmtId="2" fontId="11" fillId="5" borderId="11" xfId="0" applyNumberFormat="1" applyFont="1" applyFill="1" applyBorder="1" applyAlignment="1">
      <alignment horizontal="right" vertical="center"/>
    </xf>
    <xf numFmtId="2" fontId="11" fillId="5" borderId="15" xfId="0" applyNumberFormat="1" applyFont="1" applyFill="1" applyBorder="1" applyAlignment="1">
      <alignment horizontal="right" vertical="center"/>
    </xf>
    <xf numFmtId="2" fontId="11" fillId="5" borderId="16" xfId="0" applyNumberFormat="1" applyFont="1" applyFill="1" applyBorder="1" applyAlignment="1">
      <alignment horizontal="right" vertical="center"/>
    </xf>
    <xf numFmtId="2" fontId="11" fillId="5" borderId="2" xfId="0" applyNumberFormat="1" applyFont="1" applyFill="1" applyBorder="1" applyAlignment="1">
      <alignment horizontal="right" vertical="top" wrapText="1"/>
    </xf>
    <xf numFmtId="43" fontId="7" fillId="0" borderId="0" xfId="5" applyFont="1" applyBorder="1" applyAlignment="1">
      <alignment horizontal="right" vertical="center" wrapText="1"/>
    </xf>
    <xf numFmtId="2" fontId="7" fillId="0" borderId="0" xfId="0" applyNumberFormat="1" applyFont="1" applyAlignment="1">
      <alignment horizontal="right" vertical="center" wrapText="1"/>
    </xf>
    <xf numFmtId="0" fontId="3" fillId="0" borderId="5" xfId="0" applyFont="1" applyBorder="1" applyAlignment="1">
      <alignment vertical="top" wrapText="1"/>
    </xf>
    <xf numFmtId="2" fontId="1" fillId="0" borderId="0" xfId="0" applyNumberFormat="1" applyFont="1" applyAlignment="1">
      <alignment horizontal="right" vertical="center" wrapText="1"/>
    </xf>
    <xf numFmtId="2" fontId="1" fillId="0" borderId="7" xfId="0" applyNumberFormat="1" applyFont="1" applyBorder="1" applyAlignment="1">
      <alignment horizontal="right" vertical="center" wrapText="1"/>
    </xf>
    <xf numFmtId="0" fontId="20" fillId="0" borderId="5" xfId="0" applyFont="1" applyBorder="1" applyAlignment="1">
      <alignment horizontal="justify" vertical="center" wrapText="1"/>
    </xf>
    <xf numFmtId="0" fontId="20" fillId="0" borderId="5" xfId="0" applyFont="1" applyBorder="1" applyAlignment="1">
      <alignment horizontal="right" vertical="center" wrapText="1"/>
    </xf>
    <xf numFmtId="0" fontId="39" fillId="3" borderId="5" xfId="0" applyFont="1" applyFill="1" applyBorder="1" applyAlignment="1">
      <alignment horizontal="right" vertical="center" wrapText="1"/>
    </xf>
    <xf numFmtId="0" fontId="10" fillId="5" borderId="2" xfId="0" applyFont="1" applyFill="1" applyBorder="1" applyAlignment="1">
      <alignment horizontal="right" vertical="center" wrapText="1"/>
    </xf>
    <xf numFmtId="0" fontId="5" fillId="5" borderId="2" xfId="0" applyFont="1" applyFill="1" applyBorder="1" applyAlignment="1">
      <alignment horizontal="left" vertical="top" wrapText="1"/>
    </xf>
    <xf numFmtId="0" fontId="5" fillId="5" borderId="1" xfId="0" applyFont="1" applyFill="1" applyBorder="1" applyAlignment="1">
      <alignment horizontal="left" vertical="top" wrapText="1"/>
    </xf>
    <xf numFmtId="0" fontId="5" fillId="5" borderId="1" xfId="0" applyFont="1" applyFill="1" applyBorder="1" applyAlignment="1">
      <alignment horizontal="right" vertical="top" wrapText="1"/>
    </xf>
    <xf numFmtId="0" fontId="10" fillId="0" borderId="34" xfId="0" applyFont="1" applyBorder="1" applyAlignment="1">
      <alignment horizontal="left" vertical="top" wrapText="1"/>
    </xf>
    <xf numFmtId="0" fontId="11" fillId="0" borderId="6" xfId="0" applyFont="1" applyBorder="1" applyAlignment="1">
      <alignment horizontal="right" vertical="center" wrapText="1"/>
    </xf>
    <xf numFmtId="0" fontId="7" fillId="0" borderId="35" xfId="0" applyFont="1" applyBorder="1" applyAlignment="1">
      <alignment horizontal="left" vertical="top" wrapText="1"/>
    </xf>
    <xf numFmtId="0" fontId="7" fillId="0" borderId="17" xfId="0" applyFont="1" applyBorder="1" applyAlignment="1">
      <alignment horizontal="left" vertical="top" wrapText="1"/>
    </xf>
    <xf numFmtId="0" fontId="7" fillId="0" borderId="36" xfId="0" applyFont="1" applyBorder="1" applyAlignment="1">
      <alignment horizontal="left" vertical="top" wrapText="1"/>
    </xf>
    <xf numFmtId="0" fontId="3" fillId="0" borderId="0" xfId="0" applyFont="1" applyAlignment="1">
      <alignment horizontal="right" vertical="center" wrapText="1" indent="8"/>
    </xf>
    <xf numFmtId="0" fontId="11" fillId="0" borderId="6" xfId="0" applyFont="1" applyBorder="1" applyAlignment="1">
      <alignment horizontal="right" vertical="center" wrapText="1" indent="8"/>
    </xf>
    <xf numFmtId="0" fontId="8" fillId="0" borderId="0" xfId="0" applyFont="1" applyAlignment="1">
      <alignment horizontal="left" vertical="center" wrapText="1"/>
    </xf>
    <xf numFmtId="0" fontId="53" fillId="0" borderId="0" xfId="0" applyFont="1"/>
    <xf numFmtId="0" fontId="3" fillId="6" borderId="0" xfId="0" applyFont="1" applyFill="1"/>
    <xf numFmtId="0" fontId="3" fillId="0" borderId="0" xfId="0" applyFont="1" applyAlignment="1">
      <alignment horizontal="left" vertical="center"/>
    </xf>
    <xf numFmtId="166" fontId="8" fillId="0" borderId="0" xfId="0" applyNumberFormat="1" applyFont="1" applyAlignment="1">
      <alignment horizontal="center" vertical="top"/>
    </xf>
    <xf numFmtId="0" fontId="5" fillId="0" borderId="8" xfId="0" applyFont="1" applyBorder="1" applyAlignment="1">
      <alignment horizontal="right" vertical="top" wrapText="1"/>
    </xf>
    <xf numFmtId="2" fontId="11" fillId="5" borderId="1" xfId="0" applyNumberFormat="1" applyFont="1" applyFill="1" applyBorder="1" applyAlignment="1">
      <alignment horizontal="center" vertical="center"/>
    </xf>
    <xf numFmtId="166" fontId="7" fillId="0" borderId="7" xfId="0" applyNumberFormat="1" applyFont="1" applyBorder="1" applyAlignment="1">
      <alignment horizontal="center" vertical="center" wrapText="1"/>
    </xf>
    <xf numFmtId="166" fontId="7" fillId="0" borderId="0" xfId="0" applyNumberFormat="1" applyFont="1" applyAlignment="1">
      <alignment horizontal="center" vertical="center" wrapText="1"/>
    </xf>
    <xf numFmtId="166" fontId="3" fillId="0" borderId="7" xfId="0" applyNumberFormat="1" applyFont="1" applyBorder="1" applyAlignment="1">
      <alignment horizontal="center" vertical="center" wrapText="1"/>
    </xf>
    <xf numFmtId="166" fontId="3" fillId="0" borderId="0" xfId="0" applyNumberFormat="1" applyFont="1" applyAlignment="1">
      <alignment horizontal="center" vertical="center" wrapText="1"/>
    </xf>
    <xf numFmtId="0" fontId="38" fillId="8" borderId="0" xfId="0" applyFont="1" applyFill="1" applyAlignment="1">
      <alignment horizontal="right" vertical="center" wrapText="1"/>
    </xf>
    <xf numFmtId="0" fontId="7" fillId="8" borderId="0" xfId="0" applyFont="1" applyFill="1" applyAlignment="1">
      <alignment horizontal="right" vertical="center" wrapText="1"/>
    </xf>
    <xf numFmtId="0" fontId="20" fillId="0" borderId="0" xfId="0" applyFont="1" applyAlignment="1">
      <alignment horizontal="right" vertical="center" wrapText="1"/>
    </xf>
    <xf numFmtId="0" fontId="19" fillId="0" borderId="0" xfId="0" applyFont="1" applyAlignment="1">
      <alignment horizontal="right" vertical="center" wrapText="1"/>
    </xf>
    <xf numFmtId="0" fontId="39" fillId="3" borderId="0" xfId="0" applyFont="1" applyFill="1" applyAlignment="1">
      <alignment horizontal="right" vertical="center" wrapText="1"/>
    </xf>
    <xf numFmtId="0" fontId="31" fillId="5" borderId="0" xfId="2" applyFont="1" applyFill="1" applyAlignment="1">
      <alignment horizontal="center" vertical="center"/>
    </xf>
    <xf numFmtId="0" fontId="11" fillId="5" borderId="2" xfId="0" applyFont="1" applyFill="1" applyBorder="1" applyAlignment="1">
      <alignment horizontal="right" vertical="center" wrapText="1"/>
    </xf>
    <xf numFmtId="0" fontId="10" fillId="5" borderId="2" xfId="0" applyFont="1" applyFill="1" applyBorder="1" applyAlignment="1">
      <alignment horizontal="right" vertical="top" wrapText="1"/>
    </xf>
    <xf numFmtId="0" fontId="11" fillId="5" borderId="2" xfId="0" applyFont="1" applyFill="1" applyBorder="1" applyAlignment="1">
      <alignment horizontal="right" vertical="top" wrapText="1" indent="1"/>
    </xf>
    <xf numFmtId="0" fontId="10" fillId="5" borderId="2" xfId="0" applyFont="1" applyFill="1" applyBorder="1" applyAlignment="1">
      <alignment horizontal="right" vertical="top" wrapText="1" indent="1"/>
    </xf>
    <xf numFmtId="0" fontId="20" fillId="0" borderId="0" xfId="0" applyFont="1" applyAlignment="1">
      <alignment horizontal="justify" vertical="center" wrapText="1"/>
    </xf>
    <xf numFmtId="0" fontId="10" fillId="5" borderId="2" xfId="0" applyFont="1" applyFill="1" applyBorder="1" applyAlignment="1">
      <alignment horizontal="left" vertical="center" wrapText="1"/>
    </xf>
    <xf numFmtId="0" fontId="31" fillId="0" borderId="0" xfId="2" applyFont="1" applyFill="1" applyBorder="1" applyAlignment="1">
      <alignment horizontal="left"/>
    </xf>
    <xf numFmtId="0" fontId="31" fillId="0" borderId="0" xfId="2" applyFont="1" applyFill="1" applyBorder="1" applyAlignment="1">
      <alignment horizontal="left" vertical="center"/>
    </xf>
    <xf numFmtId="2" fontId="3" fillId="0" borderId="0" xfId="5" applyNumberFormat="1" applyFont="1" applyBorder="1" applyAlignment="1">
      <alignment horizontal="right" vertical="top"/>
    </xf>
    <xf numFmtId="2" fontId="8" fillId="0" borderId="0" xfId="0" applyNumberFormat="1" applyFont="1" applyAlignment="1">
      <alignment horizontal="right" vertical="center" wrapText="1"/>
    </xf>
    <xf numFmtId="0" fontId="42" fillId="3" borderId="0" xfId="0" applyFont="1" applyFill="1"/>
    <xf numFmtId="0" fontId="5" fillId="5" borderId="2" xfId="0" applyFont="1" applyFill="1" applyBorder="1" applyAlignment="1">
      <alignment horizontal="center" vertical="top" wrapText="1"/>
    </xf>
    <xf numFmtId="0" fontId="19" fillId="0" borderId="0" xfId="0" applyFont="1" applyAlignment="1">
      <alignment horizontal="left" vertical="center"/>
    </xf>
    <xf numFmtId="0" fontId="9" fillId="5" borderId="13" xfId="0" applyFont="1" applyFill="1" applyBorder="1" applyAlignment="1">
      <alignment horizontal="center" vertical="top" wrapText="1"/>
    </xf>
    <xf numFmtId="0" fontId="9" fillId="5" borderId="0" xfId="0" applyFont="1" applyFill="1" applyAlignment="1">
      <alignment horizontal="center" vertical="center" wrapText="1"/>
    </xf>
    <xf numFmtId="0" fontId="9" fillId="0" borderId="13" xfId="0" applyFont="1" applyBorder="1" applyAlignment="1">
      <alignment vertical="center" wrapText="1"/>
    </xf>
    <xf numFmtId="0" fontId="9" fillId="0" borderId="7" xfId="0" applyFont="1" applyBorder="1" applyAlignment="1">
      <alignment vertical="top" wrapText="1"/>
    </xf>
    <xf numFmtId="0" fontId="55" fillId="0" borderId="0" xfId="0" applyFont="1" applyAlignment="1">
      <alignment horizontal="left" vertical="center" wrapText="1" indent="2"/>
    </xf>
    <xf numFmtId="0" fontId="54" fillId="0" borderId="0" xfId="0" applyFont="1" applyAlignment="1">
      <alignment horizontal="right" vertical="center" wrapText="1"/>
    </xf>
    <xf numFmtId="0" fontId="55" fillId="0" borderId="0" xfId="0" applyFont="1" applyAlignment="1">
      <alignment horizontal="left" vertical="top" wrapText="1" indent="2"/>
    </xf>
    <xf numFmtId="0" fontId="9" fillId="0" borderId="6" xfId="0" applyFont="1" applyBorder="1" applyAlignment="1">
      <alignment vertical="center" wrapText="1"/>
    </xf>
    <xf numFmtId="0" fontId="2" fillId="0" borderId="6" xfId="0" applyFont="1" applyBorder="1" applyAlignment="1">
      <alignment horizontal="center"/>
    </xf>
    <xf numFmtId="0" fontId="55" fillId="0" borderId="0" xfId="0" applyFont="1" applyAlignment="1">
      <alignment vertical="top" wrapText="1"/>
    </xf>
    <xf numFmtId="0" fontId="55" fillId="0" borderId="0" xfId="0" applyFont="1" applyAlignment="1">
      <alignment vertical="center" wrapText="1"/>
    </xf>
    <xf numFmtId="0" fontId="13" fillId="3" borderId="0" xfId="0" applyFont="1" applyFill="1" applyAlignment="1">
      <alignment vertical="top" wrapText="1"/>
    </xf>
    <xf numFmtId="0" fontId="12" fillId="5" borderId="13" xfId="0" applyFont="1" applyFill="1" applyBorder="1" applyAlignment="1">
      <alignment horizontal="center" vertical="top" wrapText="1"/>
    </xf>
    <xf numFmtId="0" fontId="12" fillId="5" borderId="0" xfId="0" applyFont="1" applyFill="1" applyAlignment="1">
      <alignment horizontal="center" vertical="top" wrapText="1"/>
    </xf>
    <xf numFmtId="0" fontId="1" fillId="0" borderId="0" xfId="0" applyFont="1" applyAlignment="1">
      <alignment horizontal="justify" vertical="top" wrapText="1"/>
    </xf>
    <xf numFmtId="0" fontId="12" fillId="0" borderId="6" xfId="0" applyFont="1" applyBorder="1" applyAlignment="1">
      <alignment vertical="top" wrapText="1"/>
    </xf>
    <xf numFmtId="0" fontId="1" fillId="0" borderId="5" xfId="0" applyFont="1" applyBorder="1" applyAlignment="1">
      <alignment horizontal="justify" vertical="top" wrapText="1"/>
    </xf>
    <xf numFmtId="0" fontId="1" fillId="0" borderId="5" xfId="0" applyFont="1" applyBorder="1" applyAlignment="1">
      <alignment horizontal="right" vertical="center" wrapText="1"/>
    </xf>
    <xf numFmtId="0" fontId="5" fillId="5" borderId="8" xfId="0" applyFont="1" applyFill="1" applyBorder="1" applyAlignment="1">
      <alignment horizontal="left" vertical="top" wrapText="1"/>
    </xf>
    <xf numFmtId="2" fontId="56" fillId="0" borderId="0" xfId="0" applyNumberFormat="1" applyFont="1"/>
    <xf numFmtId="0" fontId="39" fillId="0" borderId="0" xfId="0" applyFont="1" applyAlignment="1">
      <alignment horizontal="right"/>
    </xf>
    <xf numFmtId="0" fontId="39" fillId="0" borderId="0" xfId="0" applyFont="1"/>
    <xf numFmtId="0" fontId="39" fillId="0" borderId="0" xfId="0" applyFont="1" applyAlignment="1">
      <alignment horizontal="left" vertical="center"/>
    </xf>
    <xf numFmtId="2" fontId="11" fillId="5" borderId="8" xfId="0" applyNumberFormat="1" applyFont="1" applyFill="1" applyBorder="1" applyAlignment="1">
      <alignment horizontal="center" vertical="top" wrapText="1"/>
    </xf>
    <xf numFmtId="0" fontId="19" fillId="0" borderId="12" xfId="0" applyFont="1" applyBorder="1" applyAlignment="1">
      <alignment vertical="center"/>
    </xf>
    <xf numFmtId="0" fontId="56" fillId="0" borderId="0" xfId="0" applyFont="1"/>
    <xf numFmtId="165" fontId="56" fillId="0" borderId="0" xfId="0" applyNumberFormat="1" applyFont="1"/>
    <xf numFmtId="0" fontId="30" fillId="5" borderId="8" xfId="0" applyFont="1" applyFill="1" applyBorder="1" applyAlignment="1">
      <alignment horizontal="center" vertical="top" wrapText="1"/>
    </xf>
    <xf numFmtId="0" fontId="30" fillId="5" borderId="9" xfId="0" applyFont="1" applyFill="1" applyBorder="1" applyAlignment="1">
      <alignment horizontal="center" vertical="top" wrapText="1"/>
    </xf>
    <xf numFmtId="0" fontId="2" fillId="0" borderId="7" xfId="0" applyFont="1" applyBorder="1" applyAlignment="1">
      <alignment horizontal="center" vertical="center" wrapText="1"/>
    </xf>
    <xf numFmtId="2" fontId="11" fillId="5" borderId="1" xfId="1" applyNumberFormat="1" applyFont="1" applyFill="1" applyBorder="1" applyAlignment="1">
      <alignment horizontal="right" vertical="center"/>
    </xf>
    <xf numFmtId="0" fontId="10" fillId="5" borderId="2" xfId="0" applyFont="1" applyFill="1" applyBorder="1" applyAlignment="1">
      <alignment vertical="center" wrapText="1"/>
    </xf>
    <xf numFmtId="0" fontId="7" fillId="7" borderId="0" xfId="0" applyFont="1" applyFill="1" applyAlignment="1">
      <alignment horizontal="right" vertical="center" wrapText="1"/>
    </xf>
    <xf numFmtId="9" fontId="42" fillId="3" borderId="0" xfId="0" applyNumberFormat="1" applyFont="1" applyFill="1"/>
    <xf numFmtId="2" fontId="1" fillId="0" borderId="5" xfId="0" applyNumberFormat="1" applyFont="1" applyBorder="1" applyAlignment="1">
      <alignment horizontal="right" vertical="center" wrapText="1"/>
    </xf>
    <xf numFmtId="2" fontId="3" fillId="0" borderId="7" xfId="0" applyNumberFormat="1" applyFont="1" applyBorder="1" applyAlignment="1">
      <alignment horizontal="right" vertical="center" wrapText="1"/>
    </xf>
    <xf numFmtId="167" fontId="3" fillId="0" borderId="7" xfId="0" applyNumberFormat="1" applyFont="1" applyBorder="1" applyAlignment="1">
      <alignment horizontal="right" vertical="center" wrapText="1"/>
    </xf>
    <xf numFmtId="167" fontId="3" fillId="0" borderId="0" xfId="0" applyNumberFormat="1" applyFont="1" applyAlignment="1">
      <alignment horizontal="right" vertical="center" wrapText="1"/>
    </xf>
    <xf numFmtId="0" fontId="55" fillId="0" borderId="7" xfId="0" applyFont="1" applyBorder="1" applyAlignment="1">
      <alignment horizontal="left" vertical="top" wrapText="1"/>
    </xf>
    <xf numFmtId="0" fontId="11" fillId="5" borderId="19" xfId="0" applyFont="1" applyFill="1" applyBorder="1" applyAlignment="1">
      <alignment horizontal="center" vertical="top" wrapText="1"/>
    </xf>
    <xf numFmtId="0" fontId="55" fillId="0" borderId="7" xfId="0" applyFont="1" applyBorder="1" applyAlignment="1">
      <alignment horizontal="left" vertical="top"/>
    </xf>
    <xf numFmtId="4" fontId="11" fillId="5" borderId="2" xfId="0" applyNumberFormat="1" applyFont="1" applyFill="1" applyBorder="1" applyAlignment="1">
      <alignment horizontal="right" vertical="top" wrapText="1"/>
    </xf>
    <xf numFmtId="0" fontId="0" fillId="0" borderId="0" xfId="0" applyAlignment="1">
      <alignment horizontal="left" vertical="top"/>
    </xf>
    <xf numFmtId="0" fontId="0" fillId="0" borderId="0" xfId="0" applyAlignment="1">
      <alignment horizontal="left"/>
    </xf>
    <xf numFmtId="0" fontId="4" fillId="0" borderId="0" xfId="0" applyFont="1" applyAlignment="1">
      <alignment horizontal="justify" vertical="top"/>
    </xf>
    <xf numFmtId="43" fontId="3" fillId="0" borderId="0" xfId="5" applyFont="1" applyAlignment="1">
      <alignment horizontal="right" vertical="top"/>
    </xf>
    <xf numFmtId="2" fontId="5" fillId="5" borderId="2" xfId="0" applyNumberFormat="1" applyFont="1" applyFill="1" applyBorder="1" applyAlignment="1">
      <alignment horizontal="right" vertical="top" wrapText="1"/>
    </xf>
    <xf numFmtId="0" fontId="7" fillId="0" borderId="0" xfId="0" quotePrefix="1" applyFont="1" applyAlignment="1">
      <alignment vertical="center"/>
    </xf>
    <xf numFmtId="2" fontId="43" fillId="0" borderId="0" xfId="0" applyNumberFormat="1" applyFont="1" applyAlignment="1">
      <alignment horizontal="right" vertical="center" wrapText="1"/>
    </xf>
    <xf numFmtId="2" fontId="43" fillId="0" borderId="5" xfId="0" applyNumberFormat="1" applyFont="1" applyBorder="1" applyAlignment="1">
      <alignment horizontal="right" vertical="center" wrapText="1"/>
    </xf>
    <xf numFmtId="0" fontId="11" fillId="5" borderId="20" xfId="0" applyFont="1" applyFill="1" applyBorder="1" applyAlignment="1">
      <alignment horizontal="center" vertical="top" wrapText="1"/>
    </xf>
    <xf numFmtId="0" fontId="19" fillId="0" borderId="0" xfId="0" applyFont="1" applyAlignment="1">
      <alignment horizontal="left" vertical="center" wrapText="1"/>
    </xf>
    <xf numFmtId="2" fontId="3" fillId="0" borderId="0" xfId="0" applyNumberFormat="1" applyFont="1" applyAlignment="1">
      <alignment horizontal="right" vertical="center" wrapText="1"/>
    </xf>
    <xf numFmtId="2" fontId="11" fillId="5" borderId="33" xfId="0" applyNumberFormat="1" applyFont="1" applyFill="1" applyBorder="1" applyAlignment="1">
      <alignment horizontal="right" vertical="top" wrapText="1"/>
    </xf>
    <xf numFmtId="1" fontId="3" fillId="0" borderId="7" xfId="0" applyNumberFormat="1" applyFont="1" applyBorder="1" applyAlignment="1">
      <alignment horizontal="right" vertical="center" wrapText="1"/>
    </xf>
    <xf numFmtId="1" fontId="3" fillId="0" borderId="0" xfId="0" applyNumberFormat="1" applyFont="1" applyAlignment="1">
      <alignment horizontal="right" vertical="center" wrapText="1"/>
    </xf>
    <xf numFmtId="1" fontId="11" fillId="5" borderId="33" xfId="0" applyNumberFormat="1" applyFont="1" applyFill="1" applyBorder="1" applyAlignment="1">
      <alignment horizontal="right" vertical="top" wrapText="1"/>
    </xf>
    <xf numFmtId="2" fontId="3" fillId="0" borderId="7" xfId="0" applyNumberFormat="1" applyFont="1" applyBorder="1"/>
    <xf numFmtId="2" fontId="3" fillId="0" borderId="0" xfId="5" applyNumberFormat="1" applyFont="1" applyAlignment="1">
      <alignment horizontal="right" vertical="center" wrapText="1"/>
    </xf>
    <xf numFmtId="1" fontId="7" fillId="0" borderId="0" xfId="0" applyNumberFormat="1" applyFont="1" applyAlignment="1">
      <alignment horizontal="right" vertical="center" wrapText="1"/>
    </xf>
    <xf numFmtId="1" fontId="11" fillId="5" borderId="2" xfId="0" applyNumberFormat="1" applyFont="1" applyFill="1" applyBorder="1" applyAlignment="1">
      <alignment horizontal="right" vertical="top" wrapText="1"/>
    </xf>
    <xf numFmtId="1" fontId="3" fillId="0" borderId="10" xfId="0" applyNumberFormat="1" applyFont="1" applyBorder="1" applyAlignment="1">
      <alignment horizontal="right" vertical="center" wrapText="1"/>
    </xf>
    <xf numFmtId="0" fontId="3" fillId="0" borderId="5" xfId="0" applyFont="1" applyBorder="1" applyAlignment="1">
      <alignment vertical="top"/>
    </xf>
    <xf numFmtId="0" fontId="3" fillId="0" borderId="5" xfId="0" applyFont="1" applyBorder="1" applyAlignment="1">
      <alignment horizontal="right" vertical="top"/>
    </xf>
    <xf numFmtId="0" fontId="5" fillId="0" borderId="0" xfId="0" applyFont="1" applyAlignment="1">
      <alignment horizontal="right" vertical="center" wrapText="1" indent="9"/>
    </xf>
    <xf numFmtId="0" fontId="8" fillId="0" borderId="0" xfId="0" applyFont="1" applyAlignment="1">
      <alignment horizontal="center" vertical="center" wrapText="1"/>
    </xf>
    <xf numFmtId="1" fontId="11" fillId="5" borderId="8" xfId="0" applyNumberFormat="1" applyFont="1" applyFill="1" applyBorder="1" applyAlignment="1">
      <alignment horizontal="right" vertical="center" wrapText="1"/>
    </xf>
    <xf numFmtId="14" fontId="3" fillId="0" borderId="0" xfId="0" applyNumberFormat="1" applyFont="1" applyAlignment="1">
      <alignment horizontal="center" vertical="center" wrapText="1"/>
    </xf>
    <xf numFmtId="167" fontId="11" fillId="5" borderId="11" xfId="0" applyNumberFormat="1" applyFont="1" applyFill="1" applyBorder="1" applyAlignment="1">
      <alignment horizontal="right" vertical="center"/>
    </xf>
    <xf numFmtId="49" fontId="11" fillId="5" borderId="2" xfId="0" applyNumberFormat="1" applyFont="1" applyFill="1" applyBorder="1" applyAlignment="1">
      <alignment horizontal="right" vertical="top" wrapText="1"/>
    </xf>
    <xf numFmtId="0" fontId="8" fillId="3" borderId="29" xfId="3" applyFont="1" applyFill="1" applyBorder="1" applyAlignment="1">
      <alignment horizontal="justify" vertical="center" wrapText="1"/>
    </xf>
    <xf numFmtId="0" fontId="8" fillId="3" borderId="0" xfId="3" applyFont="1" applyFill="1" applyAlignment="1">
      <alignment horizontal="justify" vertical="center" wrapText="1"/>
    </xf>
    <xf numFmtId="0" fontId="8" fillId="3" borderId="30" xfId="3" applyFont="1" applyFill="1" applyBorder="1" applyAlignment="1">
      <alignment horizontal="justify" vertical="center" wrapText="1"/>
    </xf>
    <xf numFmtId="0" fontId="8" fillId="3" borderId="31" xfId="3" applyFont="1" applyFill="1" applyBorder="1" applyAlignment="1">
      <alignment horizontal="justify" vertical="top" wrapText="1"/>
    </xf>
    <xf numFmtId="0" fontId="8" fillId="3" borderId="6" xfId="3" applyFont="1" applyFill="1" applyBorder="1" applyAlignment="1">
      <alignment horizontal="justify" vertical="top" wrapText="1"/>
    </xf>
    <xf numFmtId="0" fontId="8" fillId="3" borderId="32" xfId="3" applyFont="1" applyFill="1" applyBorder="1" applyAlignment="1">
      <alignment horizontal="justify" vertical="top" wrapText="1"/>
    </xf>
    <xf numFmtId="0" fontId="3" fillId="10" borderId="31" xfId="4" applyFont="1" applyFill="1" applyBorder="1" applyAlignment="1" applyProtection="1">
      <alignment horizontal="left" vertical="center" wrapText="1"/>
    </xf>
    <xf numFmtId="0" fontId="3" fillId="10" borderId="6" xfId="4" applyFont="1" applyFill="1" applyBorder="1" applyAlignment="1" applyProtection="1">
      <alignment horizontal="left" vertical="center"/>
    </xf>
    <xf numFmtId="0" fontId="3" fillId="10" borderId="32" xfId="4" applyFont="1" applyFill="1" applyBorder="1" applyAlignment="1" applyProtection="1">
      <alignment horizontal="left" vertical="center"/>
    </xf>
    <xf numFmtId="0" fontId="31" fillId="0" borderId="0" xfId="2" applyFont="1" applyFill="1" applyBorder="1" applyAlignment="1">
      <alignment horizontal="left"/>
    </xf>
    <xf numFmtId="0" fontId="37" fillId="5" borderId="0" xfId="2" applyFont="1" applyFill="1" applyBorder="1" applyAlignment="1">
      <alignment horizontal="left"/>
    </xf>
    <xf numFmtId="0" fontId="31" fillId="0" borderId="0" xfId="2" applyFont="1" applyFill="1" applyBorder="1" applyAlignment="1">
      <alignment horizontal="left" vertical="center"/>
    </xf>
    <xf numFmtId="0" fontId="27" fillId="0" borderId="0" xfId="0" applyFont="1" applyAlignment="1">
      <alignment horizontal="center" vertical="center" wrapText="1"/>
    </xf>
    <xf numFmtId="0" fontId="28" fillId="0" borderId="0" xfId="0" applyFont="1" applyAlignment="1">
      <alignment horizontal="center" vertical="center" wrapText="1"/>
    </xf>
    <xf numFmtId="0" fontId="29" fillId="0" borderId="0" xfId="0" applyFont="1" applyAlignment="1">
      <alignment horizontal="center" vertical="center"/>
    </xf>
    <xf numFmtId="0" fontId="30" fillId="0" borderId="0" xfId="0" applyFont="1" applyAlignment="1">
      <alignment horizontal="left" vertical="center"/>
    </xf>
    <xf numFmtId="0" fontId="36" fillId="9" borderId="0" xfId="2" applyFont="1" applyFill="1" applyAlignment="1">
      <alignment horizontal="center" vertical="center" wrapText="1"/>
    </xf>
    <xf numFmtId="0" fontId="5" fillId="4" borderId="4" xfId="0" applyFont="1" applyFill="1" applyBorder="1" applyAlignment="1">
      <alignment horizontal="center" vertical="top" wrapText="1"/>
    </xf>
    <xf numFmtId="0" fontId="5" fillId="5" borderId="1" xfId="0" applyFont="1" applyFill="1" applyBorder="1" applyAlignment="1">
      <alignment horizontal="center" vertical="top" wrapText="1"/>
    </xf>
    <xf numFmtId="0" fontId="5" fillId="5" borderId="2" xfId="0" applyFont="1" applyFill="1" applyBorder="1" applyAlignment="1">
      <alignment horizontal="center" vertical="top" wrapText="1"/>
    </xf>
    <xf numFmtId="0" fontId="39" fillId="0" borderId="0" xfId="0" applyFont="1" applyAlignment="1">
      <alignment vertical="center"/>
    </xf>
    <xf numFmtId="0" fontId="39" fillId="0" borderId="0" xfId="0" applyFont="1" applyAlignment="1">
      <alignment vertical="center" wrapText="1"/>
    </xf>
    <xf numFmtId="0" fontId="2" fillId="0" borderId="0" xfId="0" applyFont="1" applyAlignment="1">
      <alignment horizontal="left"/>
    </xf>
    <xf numFmtId="0" fontId="2" fillId="2" borderId="0" xfId="0" applyFont="1" applyFill="1" applyAlignment="1">
      <alignment horizontal="left" vertical="center"/>
    </xf>
    <xf numFmtId="0" fontId="19" fillId="0" borderId="12" xfId="0" applyFont="1" applyBorder="1" applyAlignment="1">
      <alignment horizontal="left" vertical="top" wrapText="1"/>
    </xf>
    <xf numFmtId="0" fontId="12" fillId="0" borderId="0" xfId="0" applyFont="1" applyAlignment="1">
      <alignment horizontal="left"/>
    </xf>
    <xf numFmtId="0" fontId="39" fillId="0" borderId="0" xfId="0" applyFont="1" applyAlignment="1">
      <alignment horizontal="left" vertical="center"/>
    </xf>
    <xf numFmtId="0" fontId="9" fillId="2" borderId="0" xfId="0" applyFont="1" applyFill="1" applyAlignment="1">
      <alignment horizontal="left"/>
    </xf>
    <xf numFmtId="0" fontId="5" fillId="5" borderId="3" xfId="0" applyFont="1" applyFill="1" applyBorder="1" applyAlignment="1">
      <alignment horizontal="center" vertical="top" wrapTex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3" xfId="0" applyFont="1" applyFill="1" applyBorder="1" applyAlignment="1">
      <alignment horizontal="center" vertical="center"/>
    </xf>
    <xf numFmtId="0" fontId="5" fillId="5" borderId="3" xfId="0" applyFont="1" applyFill="1" applyBorder="1" applyAlignment="1">
      <alignment horizontal="center" vertical="top"/>
    </xf>
    <xf numFmtId="0" fontId="5" fillId="5" borderId="2" xfId="0" applyFont="1" applyFill="1" applyBorder="1" applyAlignment="1">
      <alignment horizontal="center" vertical="top"/>
    </xf>
    <xf numFmtId="0" fontId="46" fillId="3" borderId="0" xfId="0" applyFont="1" applyFill="1" applyAlignment="1">
      <alignment horizontal="center" vertical="top" wrapText="1"/>
    </xf>
    <xf numFmtId="0" fontId="2" fillId="0" borderId="0" xfId="0" applyFont="1" applyAlignment="1">
      <alignment horizontal="center"/>
    </xf>
    <xf numFmtId="0" fontId="19" fillId="0" borderId="12" xfId="0" applyFont="1" applyBorder="1" applyAlignment="1">
      <alignment horizontal="justify" vertical="top" wrapText="1"/>
    </xf>
    <xf numFmtId="0" fontId="2" fillId="2" borderId="0" xfId="0" applyFont="1" applyFill="1" applyAlignment="1">
      <alignment horizontal="left" vertical="top" wrapText="1"/>
    </xf>
    <xf numFmtId="0" fontId="5" fillId="5" borderId="8" xfId="0" applyFont="1" applyFill="1" applyBorder="1" applyAlignment="1">
      <alignment horizontal="center" vertical="top" wrapText="1"/>
    </xf>
    <xf numFmtId="0" fontId="5" fillId="5" borderId="9" xfId="0" applyFont="1" applyFill="1" applyBorder="1" applyAlignment="1">
      <alignment horizontal="center" vertical="top" wrapText="1"/>
    </xf>
    <xf numFmtId="0" fontId="5" fillId="5" borderId="10" xfId="0" applyFont="1" applyFill="1" applyBorder="1" applyAlignment="1">
      <alignment horizontal="center" vertical="top" wrapText="1"/>
    </xf>
    <xf numFmtId="0" fontId="5" fillId="5" borderId="11" xfId="0" applyFont="1" applyFill="1" applyBorder="1" applyAlignment="1">
      <alignment horizontal="center" vertical="top" wrapText="1"/>
    </xf>
    <xf numFmtId="0" fontId="5" fillId="5" borderId="2" xfId="0" applyFont="1" applyFill="1" applyBorder="1" applyAlignment="1">
      <alignment horizontal="left" vertical="top" wrapText="1"/>
    </xf>
    <xf numFmtId="0" fontId="5" fillId="5" borderId="8" xfId="0" applyFont="1" applyFill="1" applyBorder="1" applyAlignment="1">
      <alignment horizontal="left" vertical="top" wrapText="1"/>
    </xf>
    <xf numFmtId="0" fontId="2" fillId="2" borderId="0" xfId="0" applyFont="1" applyFill="1" applyAlignment="1">
      <alignment horizontal="left" vertical="center" wrapText="1"/>
    </xf>
    <xf numFmtId="0" fontId="5" fillId="5" borderId="1" xfId="0" applyFont="1" applyFill="1" applyBorder="1" applyAlignment="1">
      <alignment horizontal="left" vertical="top" wrapText="1"/>
    </xf>
    <xf numFmtId="0" fontId="11" fillId="0" borderId="6" xfId="0" applyFont="1" applyBorder="1" applyAlignment="1">
      <alignment horizontal="center" vertical="center"/>
    </xf>
    <xf numFmtId="2" fontId="11" fillId="5" borderId="8" xfId="0" applyNumberFormat="1" applyFont="1" applyFill="1" applyBorder="1" applyAlignment="1">
      <alignment horizontal="center" vertical="top" wrapText="1"/>
    </xf>
    <xf numFmtId="0" fontId="39" fillId="0" borderId="0" xfId="0" applyFont="1" applyAlignment="1">
      <alignment horizontal="left" vertical="top" wrapText="1"/>
    </xf>
    <xf numFmtId="2" fontId="11" fillId="5" borderId="9" xfId="0" applyNumberFormat="1" applyFont="1" applyFill="1" applyBorder="1" applyAlignment="1">
      <alignment horizontal="left" vertical="center"/>
    </xf>
    <xf numFmtId="2" fontId="11" fillId="5" borderId="10" xfId="0" applyNumberFormat="1" applyFont="1" applyFill="1" applyBorder="1" applyAlignment="1">
      <alignment horizontal="left" vertical="center"/>
    </xf>
    <xf numFmtId="2" fontId="11" fillId="5" borderId="11" xfId="0" applyNumberFormat="1" applyFont="1" applyFill="1" applyBorder="1" applyAlignment="1">
      <alignment horizontal="left" vertical="center"/>
    </xf>
    <xf numFmtId="2" fontId="11" fillId="5" borderId="14" xfId="0" applyNumberFormat="1" applyFont="1" applyFill="1" applyBorder="1" applyAlignment="1">
      <alignment horizontal="left" vertical="center"/>
    </xf>
    <xf numFmtId="2" fontId="11" fillId="5" borderId="15" xfId="0" applyNumberFormat="1" applyFont="1" applyFill="1" applyBorder="1" applyAlignment="1">
      <alignment horizontal="left" vertical="center"/>
    </xf>
    <xf numFmtId="2" fontId="11" fillId="5" borderId="16" xfId="0" applyNumberFormat="1" applyFont="1" applyFill="1" applyBorder="1" applyAlignment="1">
      <alignment horizontal="left" vertical="center"/>
    </xf>
    <xf numFmtId="2" fontId="11" fillId="5" borderId="9" xfId="0" applyNumberFormat="1" applyFont="1" applyFill="1" applyBorder="1" applyAlignment="1">
      <alignment horizontal="center" vertical="top" wrapText="1"/>
    </xf>
    <xf numFmtId="2" fontId="11" fillId="5" borderId="10" xfId="0" applyNumberFormat="1" applyFont="1" applyFill="1" applyBorder="1" applyAlignment="1">
      <alignment horizontal="center" vertical="top" wrapText="1"/>
    </xf>
    <xf numFmtId="2" fontId="11" fillId="5" borderId="11" xfId="0" applyNumberFormat="1" applyFont="1" applyFill="1" applyBorder="1" applyAlignment="1">
      <alignment horizontal="center" vertical="top" wrapText="1"/>
    </xf>
    <xf numFmtId="2" fontId="11" fillId="5" borderId="8" xfId="0" applyNumberFormat="1" applyFont="1" applyFill="1" applyBorder="1" applyAlignment="1">
      <alignment horizontal="center" vertical="top"/>
    </xf>
    <xf numFmtId="0" fontId="12" fillId="6" borderId="0" xfId="0" applyFont="1" applyFill="1" applyAlignment="1">
      <alignment horizontal="center" vertical="center" wrapText="1"/>
    </xf>
    <xf numFmtId="0" fontId="4" fillId="0" borderId="0" xfId="0" applyFont="1" applyAlignment="1">
      <alignment horizontal="right" vertical="center"/>
    </xf>
    <xf numFmtId="0" fontId="3" fillId="0" borderId="12" xfId="0" applyFont="1" applyBorder="1" applyAlignment="1">
      <alignment horizontal="justify" vertical="center" wrapText="1"/>
    </xf>
    <xf numFmtId="0" fontId="12" fillId="2" borderId="0" xfId="0" applyFont="1" applyFill="1" applyAlignment="1">
      <alignment horizontal="left" vertical="top" wrapText="1"/>
    </xf>
    <xf numFmtId="0" fontId="13" fillId="2" borderId="0" xfId="0" applyFont="1" applyFill="1" applyAlignment="1">
      <alignment horizontal="left" vertical="center" wrapText="1"/>
    </xf>
    <xf numFmtId="0" fontId="9" fillId="6" borderId="0" xfId="0" applyFont="1" applyFill="1" applyAlignment="1">
      <alignment horizontal="left" vertical="center" wrapText="1"/>
    </xf>
    <xf numFmtId="0" fontId="9" fillId="0" borderId="0" xfId="0" applyFont="1" applyAlignment="1">
      <alignment horizontal="left" vertical="center" wrapText="1"/>
    </xf>
    <xf numFmtId="0" fontId="3" fillId="0" borderId="0" xfId="0" applyFont="1" applyAlignment="1">
      <alignment horizontal="left" vertical="center" wrapText="1"/>
    </xf>
    <xf numFmtId="0" fontId="13" fillId="6" borderId="0" xfId="0" applyFont="1" applyFill="1" applyAlignment="1">
      <alignment horizontal="left" vertical="center" wrapText="1"/>
    </xf>
    <xf numFmtId="0" fontId="14" fillId="0" borderId="0" xfId="0" applyFont="1" applyAlignment="1">
      <alignment horizontal="right" vertical="center"/>
    </xf>
    <xf numFmtId="0" fontId="10" fillId="0" borderId="12" xfId="0" applyFont="1" applyBorder="1" applyAlignment="1">
      <alignment horizontal="center" vertical="center" wrapText="1"/>
    </xf>
    <xf numFmtId="0" fontId="11" fillId="0" borderId="6" xfId="0" applyFont="1" applyBorder="1" applyAlignment="1">
      <alignment horizontal="center" vertical="center" wrapText="1"/>
    </xf>
    <xf numFmtId="0" fontId="19" fillId="0" borderId="0" xfId="0" applyFont="1" applyAlignment="1">
      <alignment horizontal="left" vertical="center" wrapText="1"/>
    </xf>
    <xf numFmtId="0" fontId="36" fillId="9" borderId="0" xfId="2" applyFont="1" applyFill="1" applyAlignment="1">
      <alignment horizontal="center" wrapText="1"/>
    </xf>
    <xf numFmtId="0" fontId="11" fillId="5" borderId="2" xfId="0" applyFont="1" applyFill="1" applyBorder="1" applyAlignment="1">
      <alignment horizontal="center" vertical="top" wrapText="1"/>
    </xf>
    <xf numFmtId="0" fontId="11" fillId="5" borderId="8" xfId="0" applyFont="1" applyFill="1" applyBorder="1" applyAlignment="1">
      <alignment horizontal="center" vertical="top" wrapText="1"/>
    </xf>
    <xf numFmtId="0" fontId="11" fillId="5" borderId="14" xfId="0" applyFont="1" applyFill="1" applyBorder="1" applyAlignment="1">
      <alignment horizontal="center" vertical="top" wrapText="1"/>
    </xf>
    <xf numFmtId="0" fontId="11" fillId="5" borderId="15" xfId="0" applyFont="1" applyFill="1" applyBorder="1" applyAlignment="1">
      <alignment horizontal="center" vertical="top" wrapText="1"/>
    </xf>
    <xf numFmtId="0" fontId="11" fillId="5" borderId="16" xfId="0" applyFont="1" applyFill="1" applyBorder="1" applyAlignment="1">
      <alignment horizontal="center" vertical="top" wrapText="1"/>
    </xf>
    <xf numFmtId="0" fontId="13" fillId="2" borderId="0" xfId="0" applyFont="1" applyFill="1" applyAlignment="1">
      <alignment horizontal="left" vertical="center"/>
    </xf>
    <xf numFmtId="0" fontId="11" fillId="5" borderId="3" xfId="0" applyFont="1" applyFill="1" applyBorder="1" applyAlignment="1">
      <alignment horizontal="center" vertical="top" wrapText="1"/>
    </xf>
    <xf numFmtId="0" fontId="8" fillId="0" borderId="0" xfId="0" applyFont="1" applyAlignment="1">
      <alignment horizontal="left" vertical="center" wrapText="1"/>
    </xf>
    <xf numFmtId="0" fontId="32" fillId="9" borderId="0" xfId="2" applyFont="1" applyFill="1" applyAlignment="1">
      <alignment horizontal="center" vertical="center" wrapText="1"/>
    </xf>
    <xf numFmtId="0" fontId="3" fillId="0" borderId="7" xfId="0" applyFont="1" applyBorder="1" applyAlignment="1">
      <alignment horizontal="center" vertical="center" wrapText="1"/>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5" xfId="0" applyFont="1" applyBorder="1" applyAlignment="1">
      <alignment horizontal="center" vertical="center" wrapText="1"/>
    </xf>
    <xf numFmtId="2" fontId="3" fillId="0" borderId="0" xfId="5" applyNumberFormat="1" applyFont="1" applyAlignment="1">
      <alignment horizontal="right" vertical="center"/>
    </xf>
    <xf numFmtId="2" fontId="3" fillId="0" borderId="10" xfId="5" applyNumberFormat="1" applyFont="1" applyBorder="1" applyAlignment="1">
      <alignment horizontal="right" vertical="center"/>
    </xf>
    <xf numFmtId="2" fontId="3" fillId="0" borderId="0" xfId="0" applyNumberFormat="1" applyFont="1" applyAlignment="1">
      <alignment horizontal="right" vertical="center"/>
    </xf>
    <xf numFmtId="2" fontId="3" fillId="0" borderId="10" xfId="0" applyNumberFormat="1" applyFont="1" applyBorder="1" applyAlignment="1">
      <alignment horizontal="right" vertical="center"/>
    </xf>
    <xf numFmtId="0" fontId="12" fillId="2" borderId="0" xfId="0" applyFont="1" applyFill="1" applyAlignment="1">
      <alignment horizontal="left" vertical="center" wrapText="1"/>
    </xf>
    <xf numFmtId="0" fontId="12" fillId="0" borderId="0" xfId="0" applyFont="1" applyAlignment="1">
      <alignment horizontal="center"/>
    </xf>
    <xf numFmtId="0" fontId="3" fillId="0" borderId="5" xfId="0" applyFont="1" applyBorder="1" applyAlignment="1">
      <alignment vertical="center"/>
    </xf>
    <xf numFmtId="0" fontId="11" fillId="5" borderId="3"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3" fillId="0" borderId="0" xfId="0" applyFont="1" applyAlignment="1">
      <alignment vertical="center"/>
    </xf>
    <xf numFmtId="0" fontId="3" fillId="0" borderId="0" xfId="0" applyFont="1" applyAlignment="1">
      <alignment horizontal="left" vertical="center"/>
    </xf>
    <xf numFmtId="0" fontId="32" fillId="9" borderId="0" xfId="2" applyFont="1" applyFill="1" applyAlignment="1">
      <alignment horizontal="center" wrapText="1"/>
    </xf>
    <xf numFmtId="0" fontId="3" fillId="3" borderId="0" xfId="0" applyFont="1" applyFill="1" applyAlignment="1">
      <alignment horizontal="left" vertical="center" wrapText="1"/>
    </xf>
    <xf numFmtId="0" fontId="52" fillId="0" borderId="10" xfId="0" applyFont="1" applyBorder="1" applyAlignment="1">
      <alignment horizontal="right" vertical="center" wrapText="1"/>
    </xf>
    <xf numFmtId="0" fontId="11" fillId="5" borderId="20" xfId="0" applyFont="1" applyFill="1" applyBorder="1" applyAlignment="1">
      <alignment horizontal="center" vertical="top" wrapText="1"/>
    </xf>
    <xf numFmtId="0" fontId="11" fillId="5" borderId="9" xfId="0" applyFont="1" applyFill="1" applyBorder="1" applyAlignment="1">
      <alignment horizontal="center" vertical="top" wrapText="1"/>
    </xf>
    <xf numFmtId="0" fontId="5" fillId="5" borderId="20" xfId="0" applyFont="1" applyFill="1" applyBorder="1" applyAlignment="1">
      <alignment horizontal="center" vertical="top" wrapText="1"/>
    </xf>
    <xf numFmtId="0" fontId="5" fillId="5" borderId="19" xfId="0" applyFont="1" applyFill="1" applyBorder="1" applyAlignment="1">
      <alignment horizontal="center" vertical="top" wrapText="1"/>
    </xf>
    <xf numFmtId="0" fontId="5" fillId="5" borderId="20" xfId="0" applyFont="1" applyFill="1" applyBorder="1" applyAlignment="1">
      <alignment horizontal="left" vertical="top" wrapText="1"/>
    </xf>
    <xf numFmtId="0" fontId="5" fillId="5" borderId="19" xfId="0" applyFont="1" applyFill="1" applyBorder="1" applyAlignment="1">
      <alignment horizontal="left" vertical="top" wrapText="1"/>
    </xf>
    <xf numFmtId="0" fontId="3" fillId="0" borderId="0" xfId="0" applyFont="1" applyAlignment="1">
      <alignment horizontal="justify" vertical="center" wrapText="1"/>
    </xf>
    <xf numFmtId="0" fontId="9" fillId="2" borderId="0" xfId="0" applyFont="1" applyFill="1" applyAlignment="1">
      <alignment horizontal="left" wrapText="1"/>
    </xf>
    <xf numFmtId="0" fontId="11" fillId="5" borderId="3" xfId="0" applyFont="1" applyFill="1" applyBorder="1" applyAlignment="1">
      <alignment vertical="center" wrapText="1"/>
    </xf>
    <xf numFmtId="0" fontId="11" fillId="5" borderId="1" xfId="0" applyFont="1" applyFill="1" applyBorder="1" applyAlignment="1">
      <alignment vertical="center" wrapText="1"/>
    </xf>
    <xf numFmtId="0" fontId="3" fillId="0" borderId="0" xfId="0" applyFont="1" applyAlignment="1">
      <alignment horizontal="left" vertical="top" wrapText="1"/>
    </xf>
    <xf numFmtId="0" fontId="3" fillId="0" borderId="0" xfId="0" applyFont="1" applyAlignment="1">
      <alignment horizontal="left" vertical="top"/>
    </xf>
    <xf numFmtId="0" fontId="9" fillId="2" borderId="0" xfId="0" applyFont="1" applyFill="1" applyAlignment="1">
      <alignment horizontal="left" vertical="center" wrapText="1"/>
    </xf>
    <xf numFmtId="0" fontId="14" fillId="0" borderId="10" xfId="0" applyFont="1" applyBorder="1" applyAlignment="1">
      <alignment horizontal="right" vertical="center"/>
    </xf>
    <xf numFmtId="0" fontId="10" fillId="0" borderId="5" xfId="0" applyFont="1" applyBorder="1" applyAlignment="1">
      <alignment horizontal="center" vertical="center" wrapText="1"/>
    </xf>
    <xf numFmtId="0" fontId="11" fillId="5" borderId="1" xfId="0" applyFont="1" applyFill="1" applyBorder="1" applyAlignment="1">
      <alignment horizontal="center" vertical="top" wrapText="1"/>
    </xf>
    <xf numFmtId="0" fontId="10" fillId="5" borderId="0" xfId="0" applyFont="1" applyFill="1" applyAlignment="1">
      <alignment horizontal="center" vertical="center"/>
    </xf>
    <xf numFmtId="0" fontId="18" fillId="5" borderId="2" xfId="0" applyFont="1" applyFill="1" applyBorder="1" applyAlignment="1">
      <alignment horizontal="center" vertical="top" wrapText="1"/>
    </xf>
    <xf numFmtId="0" fontId="18" fillId="5" borderId="1" xfId="0" applyFont="1" applyFill="1" applyBorder="1" applyAlignment="1">
      <alignment horizontal="center" vertical="top" wrapText="1"/>
    </xf>
    <xf numFmtId="0" fontId="16" fillId="5" borderId="3" xfId="0" applyFont="1" applyFill="1" applyBorder="1" applyAlignment="1">
      <alignment horizontal="center" vertical="top" wrapText="1"/>
    </xf>
    <xf numFmtId="0" fontId="10" fillId="0" borderId="18"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2" fillId="6" borderId="0" xfId="0" applyFont="1" applyFill="1" applyAlignment="1">
      <alignment horizontal="left" wrapText="1"/>
    </xf>
    <xf numFmtId="0" fontId="11" fillId="0" borderId="12" xfId="0" applyFont="1" applyBorder="1" applyAlignment="1">
      <alignment horizontal="center" wrapText="1"/>
    </xf>
    <xf numFmtId="0" fontId="13" fillId="6" borderId="0" xfId="0" applyFont="1" applyFill="1" applyAlignment="1">
      <alignment horizontal="left" vertical="center"/>
    </xf>
    <xf numFmtId="0" fontId="17" fillId="0" borderId="0" xfId="0" applyFont="1" applyAlignment="1">
      <alignment horizontal="right" vertical="center"/>
    </xf>
    <xf numFmtId="0" fontId="3" fillId="0" borderId="0" xfId="0" applyFont="1" applyAlignment="1">
      <alignment horizontal="right" vertical="center" wrapText="1"/>
    </xf>
    <xf numFmtId="10" fontId="3" fillId="0" borderId="0" xfId="0" applyNumberFormat="1" applyFont="1" applyAlignment="1">
      <alignment horizontal="right" vertical="center" wrapText="1"/>
    </xf>
    <xf numFmtId="0" fontId="7" fillId="0" borderId="0" xfId="0" applyFont="1" applyAlignment="1">
      <alignment horizontal="center" vertical="center" wrapText="1"/>
    </xf>
    <xf numFmtId="0" fontId="11" fillId="5" borderId="3" xfId="0" applyFont="1" applyFill="1" applyBorder="1" applyAlignment="1">
      <alignment horizontal="center" vertical="top"/>
    </xf>
    <xf numFmtId="0" fontId="19" fillId="0" borderId="0" xfId="0" applyFont="1" applyAlignment="1">
      <alignment horizontal="left" vertical="center"/>
    </xf>
    <xf numFmtId="0" fontId="12" fillId="6" borderId="0" xfId="0" applyFont="1" applyFill="1" applyAlignment="1">
      <alignment horizontal="left" vertical="center" wrapText="1"/>
    </xf>
    <xf numFmtId="0" fontId="4" fillId="0" borderId="10" xfId="0" applyFont="1" applyBorder="1" applyAlignment="1">
      <alignment horizontal="right" vertical="center"/>
    </xf>
    <xf numFmtId="0" fontId="11" fillId="5" borderId="19" xfId="0" applyFont="1" applyFill="1" applyBorder="1" applyAlignment="1">
      <alignment horizontal="center" vertical="top" wrapText="1"/>
    </xf>
    <xf numFmtId="0" fontId="11" fillId="5" borderId="13" xfId="0" applyFont="1" applyFill="1" applyBorder="1" applyAlignment="1">
      <alignment horizontal="center" vertical="top" wrapText="1"/>
    </xf>
    <xf numFmtId="0" fontId="11" fillId="5" borderId="14" xfId="0" applyFont="1" applyFill="1" applyBorder="1" applyAlignment="1">
      <alignment horizontal="center" vertical="center" wrapText="1"/>
    </xf>
    <xf numFmtId="0" fontId="11" fillId="5" borderId="16" xfId="0" applyFont="1" applyFill="1" applyBorder="1" applyAlignment="1">
      <alignment horizontal="center" vertical="center" wrapText="1"/>
    </xf>
    <xf numFmtId="0" fontId="11" fillId="5" borderId="17" xfId="0" applyFont="1" applyFill="1" applyBorder="1" applyAlignment="1">
      <alignment horizontal="center" vertical="top" wrapText="1"/>
    </xf>
    <xf numFmtId="0" fontId="11" fillId="5" borderId="0" xfId="0" applyFont="1" applyFill="1" applyAlignment="1">
      <alignment horizontal="center" vertical="top" wrapText="1"/>
    </xf>
    <xf numFmtId="0" fontId="11" fillId="0" borderId="5" xfId="0" applyFont="1" applyBorder="1" applyAlignment="1">
      <alignment horizontal="center" vertical="top" wrapText="1"/>
    </xf>
    <xf numFmtId="0" fontId="12" fillId="6" borderId="0" xfId="0" applyFont="1" applyFill="1" applyAlignment="1">
      <alignment horizontal="left" vertical="center"/>
    </xf>
    <xf numFmtId="0" fontId="10" fillId="5" borderId="3" xfId="0" applyFont="1" applyFill="1" applyBorder="1" applyAlignment="1">
      <alignment horizontal="center" vertical="top" wrapText="1"/>
    </xf>
    <xf numFmtId="0" fontId="10" fillId="5" borderId="2" xfId="0" applyFont="1" applyFill="1" applyBorder="1" applyAlignment="1">
      <alignment horizontal="center" vertical="top" wrapText="1"/>
    </xf>
    <xf numFmtId="0" fontId="10" fillId="5" borderId="14" xfId="0" applyFont="1" applyFill="1" applyBorder="1" applyAlignment="1">
      <alignment horizontal="center" vertical="top" wrapText="1"/>
    </xf>
    <xf numFmtId="0" fontId="10" fillId="5" borderId="15" xfId="0" applyFont="1" applyFill="1" applyBorder="1" applyAlignment="1">
      <alignment horizontal="center" vertical="top" wrapText="1"/>
    </xf>
    <xf numFmtId="0" fontId="10" fillId="5" borderId="16" xfId="0" applyFont="1" applyFill="1" applyBorder="1" applyAlignment="1">
      <alignment horizontal="center" vertical="top" wrapText="1"/>
    </xf>
    <xf numFmtId="0" fontId="21" fillId="0" borderId="0" xfId="0" applyFont="1" applyAlignment="1">
      <alignment horizontal="right" vertical="center" wrapText="1"/>
    </xf>
    <xf numFmtId="3" fontId="21" fillId="0" borderId="0" xfId="0" applyNumberFormat="1" applyFont="1" applyAlignment="1">
      <alignment horizontal="right" vertical="center" wrapText="1"/>
    </xf>
    <xf numFmtId="0" fontId="4" fillId="0" borderId="0" xfId="0" applyFont="1" applyAlignment="1">
      <alignment horizontal="right" vertical="center" wrapText="1"/>
    </xf>
    <xf numFmtId="0" fontId="11" fillId="5" borderId="12" xfId="0" applyFont="1" applyFill="1" applyBorder="1" applyAlignment="1">
      <alignment horizontal="center" vertical="top" wrapText="1"/>
    </xf>
    <xf numFmtId="0" fontId="22" fillId="0" borderId="0" xfId="0" applyFont="1" applyAlignment="1">
      <alignment horizontal="center" vertical="center" wrapText="1"/>
    </xf>
    <xf numFmtId="0" fontId="16" fillId="0" borderId="0" xfId="0" applyFont="1" applyAlignment="1">
      <alignment horizontal="center" vertical="center" wrapText="1"/>
    </xf>
    <xf numFmtId="2" fontId="21" fillId="0" borderId="0" xfId="0" applyNumberFormat="1" applyFont="1" applyAlignment="1">
      <alignment horizontal="right" vertical="center" wrapText="1"/>
    </xf>
    <xf numFmtId="0" fontId="21" fillId="0" borderId="0" xfId="0" applyFont="1" applyAlignment="1">
      <alignment horizontal="center" vertical="center" wrapText="1"/>
    </xf>
    <xf numFmtId="0" fontId="46" fillId="3" borderId="0" xfId="0" applyFont="1" applyFill="1" applyAlignment="1">
      <alignment horizontal="center" vertical="center" wrapText="1"/>
    </xf>
    <xf numFmtId="0" fontId="2" fillId="6" borderId="0" xfId="0" applyFont="1" applyFill="1" applyAlignment="1">
      <alignment horizontal="left" vertical="center"/>
    </xf>
    <xf numFmtId="0" fontId="12" fillId="2" borderId="0" xfId="0" applyFont="1" applyFill="1" applyAlignment="1">
      <alignment horizontal="left" vertical="center"/>
    </xf>
    <xf numFmtId="0" fontId="4" fillId="0" borderId="10" xfId="0" applyFont="1" applyBorder="1" applyAlignment="1">
      <alignment horizontal="right"/>
    </xf>
    <xf numFmtId="0" fontId="3" fillId="0" borderId="0" xfId="0" applyFont="1" applyAlignment="1">
      <alignment horizontal="left"/>
    </xf>
  </cellXfs>
  <cellStyles count="6">
    <cellStyle name="Comma" xfId="5" builtinId="3"/>
    <cellStyle name="Hyperlink" xfId="2" builtinId="8"/>
    <cellStyle name="Hyperlink 4" xfId="4" xr:uid="{00000000-0005-0000-0000-000002000000}"/>
    <cellStyle name="Normal" xfId="0" builtinId="0"/>
    <cellStyle name="Normal 2" xfId="3" xr:uid="{00000000-0005-0000-0000-000004000000}"/>
    <cellStyle name="Percent" xfId="1" builtinId="5"/>
  </cellStyles>
  <dxfs count="0"/>
  <tableStyles count="0" defaultTableStyle="TableStyleMedium2" defaultPivotStyle="PivotStyleLight16"/>
  <colors>
    <mruColors>
      <color rgb="FFECE6DB"/>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11</xdr:col>
      <xdr:colOff>304800</xdr:colOff>
      <xdr:row>4</xdr:row>
      <xdr:rowOff>121920</xdr:rowOff>
    </xdr:to>
    <xdr:sp macro="" textlink="">
      <xdr:nvSpPr>
        <xdr:cNvPr id="1025" name="AutoShape 1">
          <a:extLst>
            <a:ext uri="{FF2B5EF4-FFF2-40B4-BE49-F238E27FC236}">
              <a16:creationId xmlns:a16="http://schemas.microsoft.com/office/drawing/2014/main" id="{22CF7181-0A06-8B16-4F0A-6A050DF36018}"/>
            </a:ext>
          </a:extLst>
        </xdr:cNvPr>
        <xdr:cNvSpPr>
          <a:spLocks noChangeAspect="1" noChangeArrowheads="1"/>
        </xdr:cNvSpPr>
      </xdr:nvSpPr>
      <xdr:spPr bwMode="auto">
        <a:xfrm>
          <a:off x="7368540" y="5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19050</xdr:colOff>
      <xdr:row>0</xdr:row>
      <xdr:rowOff>0</xdr:rowOff>
    </xdr:from>
    <xdr:to>
      <xdr:col>11</xdr:col>
      <xdr:colOff>9525</xdr:colOff>
      <xdr:row>47</xdr:row>
      <xdr:rowOff>7868</xdr:rowOff>
    </xdr:to>
    <xdr:pic>
      <xdr:nvPicPr>
        <xdr:cNvPr id="3" name="Picture 2">
          <a:extLst>
            <a:ext uri="{FF2B5EF4-FFF2-40B4-BE49-F238E27FC236}">
              <a16:creationId xmlns:a16="http://schemas.microsoft.com/office/drawing/2014/main" id="{30BD6A3F-E47C-7AE6-E6FA-2DE526669CE4}"/>
            </a:ext>
          </a:extLst>
        </xdr:cNvPr>
        <xdr:cNvPicPr>
          <a:picLocks noChangeAspect="1"/>
        </xdr:cNvPicPr>
      </xdr:nvPicPr>
      <xdr:blipFill>
        <a:blip xmlns:r="http://schemas.openxmlformats.org/officeDocument/2006/relationships" r:embed="rId1"/>
        <a:stretch>
          <a:fillRect/>
        </a:stretch>
      </xdr:blipFill>
      <xdr:spPr>
        <a:xfrm>
          <a:off x="19050" y="0"/>
          <a:ext cx="6762750" cy="88089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47625</xdr:colOff>
      <xdr:row>0</xdr:row>
      <xdr:rowOff>95251</xdr:rowOff>
    </xdr:from>
    <xdr:to>
      <xdr:col>9</xdr:col>
      <xdr:colOff>47625</xdr:colOff>
      <xdr:row>15</xdr:row>
      <xdr:rowOff>180909</xdr:rowOff>
    </xdr:to>
    <xdr:pic>
      <xdr:nvPicPr>
        <xdr:cNvPr id="2" name="Picture 1">
          <a:extLst>
            <a:ext uri="{FF2B5EF4-FFF2-40B4-BE49-F238E27FC236}">
              <a16:creationId xmlns:a16="http://schemas.microsoft.com/office/drawing/2014/main" id="{FE4CC0CF-8E40-ED53-711F-CB245AA061EB}"/>
            </a:ext>
          </a:extLst>
        </xdr:cNvPr>
        <xdr:cNvPicPr>
          <a:picLocks noChangeAspect="1"/>
        </xdr:cNvPicPr>
      </xdr:nvPicPr>
      <xdr:blipFill>
        <a:blip xmlns:r="http://schemas.openxmlformats.org/officeDocument/2006/relationships" r:embed="rId1"/>
        <a:stretch>
          <a:fillRect/>
        </a:stretch>
      </xdr:blipFill>
      <xdr:spPr>
        <a:xfrm>
          <a:off x="47625" y="95251"/>
          <a:ext cx="5000625" cy="34765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19050</xdr:colOff>
      <xdr:row>0</xdr:row>
      <xdr:rowOff>95250</xdr:rowOff>
    </xdr:from>
    <xdr:to>
      <xdr:col>8</xdr:col>
      <xdr:colOff>28575</xdr:colOff>
      <xdr:row>13</xdr:row>
      <xdr:rowOff>69049</xdr:rowOff>
    </xdr:to>
    <xdr:pic>
      <xdr:nvPicPr>
        <xdr:cNvPr id="3" name="Picture 2">
          <a:extLst>
            <a:ext uri="{FF2B5EF4-FFF2-40B4-BE49-F238E27FC236}">
              <a16:creationId xmlns:a16="http://schemas.microsoft.com/office/drawing/2014/main" id="{7E7B7AB9-FDE0-6E71-4C33-AFDE888A74B2}"/>
            </a:ext>
          </a:extLst>
        </xdr:cNvPr>
        <xdr:cNvPicPr>
          <a:picLocks noChangeAspect="1"/>
        </xdr:cNvPicPr>
      </xdr:nvPicPr>
      <xdr:blipFill>
        <a:blip xmlns:r="http://schemas.openxmlformats.org/officeDocument/2006/relationships" r:embed="rId1"/>
        <a:stretch>
          <a:fillRect/>
        </a:stretch>
      </xdr:blipFill>
      <xdr:spPr>
        <a:xfrm>
          <a:off x="19050" y="95250"/>
          <a:ext cx="4400550" cy="241219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0</xdr:row>
      <xdr:rowOff>148304</xdr:rowOff>
    </xdr:from>
    <xdr:to>
      <xdr:col>9</xdr:col>
      <xdr:colOff>57150</xdr:colOff>
      <xdr:row>16</xdr:row>
      <xdr:rowOff>0</xdr:rowOff>
    </xdr:to>
    <xdr:pic>
      <xdr:nvPicPr>
        <xdr:cNvPr id="3" name="Picture 2">
          <a:extLst>
            <a:ext uri="{FF2B5EF4-FFF2-40B4-BE49-F238E27FC236}">
              <a16:creationId xmlns:a16="http://schemas.microsoft.com/office/drawing/2014/main" id="{5A98145E-DB7A-BA42-5133-6771C891DA7D}"/>
            </a:ext>
          </a:extLst>
        </xdr:cNvPr>
        <xdr:cNvPicPr>
          <a:picLocks noChangeAspect="1"/>
        </xdr:cNvPicPr>
      </xdr:nvPicPr>
      <xdr:blipFill>
        <a:blip xmlns:r="http://schemas.openxmlformats.org/officeDocument/2006/relationships" r:embed="rId1"/>
        <a:stretch>
          <a:fillRect/>
        </a:stretch>
      </xdr:blipFill>
      <xdr:spPr>
        <a:xfrm>
          <a:off x="76200" y="148304"/>
          <a:ext cx="4733925" cy="35854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42333</xdr:colOff>
      <xdr:row>0</xdr:row>
      <xdr:rowOff>10583</xdr:rowOff>
    </xdr:from>
    <xdr:to>
      <xdr:col>11</xdr:col>
      <xdr:colOff>31750</xdr:colOff>
      <xdr:row>18</xdr:row>
      <xdr:rowOff>129409</xdr:rowOff>
    </xdr:to>
    <xdr:pic>
      <xdr:nvPicPr>
        <xdr:cNvPr id="2" name="Picture 1">
          <a:extLst>
            <a:ext uri="{FF2B5EF4-FFF2-40B4-BE49-F238E27FC236}">
              <a16:creationId xmlns:a16="http://schemas.microsoft.com/office/drawing/2014/main" id="{87DAC0F1-BDFD-88A1-C9FE-BA22A1FA0730}"/>
            </a:ext>
          </a:extLst>
        </xdr:cNvPr>
        <xdr:cNvPicPr>
          <a:picLocks noChangeAspect="1"/>
        </xdr:cNvPicPr>
      </xdr:nvPicPr>
      <xdr:blipFill>
        <a:blip xmlns:r="http://schemas.openxmlformats.org/officeDocument/2006/relationships" r:embed="rId1"/>
        <a:stretch>
          <a:fillRect/>
        </a:stretch>
      </xdr:blipFill>
      <xdr:spPr>
        <a:xfrm>
          <a:off x="42333" y="10583"/>
          <a:ext cx="5767917" cy="451090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9525</xdr:colOff>
      <xdr:row>0</xdr:row>
      <xdr:rowOff>123825</xdr:rowOff>
    </xdr:from>
    <xdr:to>
      <xdr:col>9</xdr:col>
      <xdr:colOff>66675</xdr:colOff>
      <xdr:row>13</xdr:row>
      <xdr:rowOff>93013</xdr:rowOff>
    </xdr:to>
    <xdr:pic>
      <xdr:nvPicPr>
        <xdr:cNvPr id="2" name="Picture 1">
          <a:extLst>
            <a:ext uri="{FF2B5EF4-FFF2-40B4-BE49-F238E27FC236}">
              <a16:creationId xmlns:a16="http://schemas.microsoft.com/office/drawing/2014/main" id="{7DEBC5C5-C168-03F6-FD55-4B6997825D90}"/>
            </a:ext>
          </a:extLst>
        </xdr:cNvPr>
        <xdr:cNvPicPr>
          <a:picLocks noChangeAspect="1"/>
        </xdr:cNvPicPr>
      </xdr:nvPicPr>
      <xdr:blipFill>
        <a:blip xmlns:r="http://schemas.openxmlformats.org/officeDocument/2006/relationships" r:embed="rId1"/>
        <a:stretch>
          <a:fillRect/>
        </a:stretch>
      </xdr:blipFill>
      <xdr:spPr>
        <a:xfrm>
          <a:off x="9525" y="123825"/>
          <a:ext cx="5057775" cy="241711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104776</xdr:rowOff>
    </xdr:from>
    <xdr:to>
      <xdr:col>10</xdr:col>
      <xdr:colOff>95823</xdr:colOff>
      <xdr:row>14</xdr:row>
      <xdr:rowOff>114301</xdr:rowOff>
    </xdr:to>
    <xdr:pic>
      <xdr:nvPicPr>
        <xdr:cNvPr id="3" name="Picture 2">
          <a:extLst>
            <a:ext uri="{FF2B5EF4-FFF2-40B4-BE49-F238E27FC236}">
              <a16:creationId xmlns:a16="http://schemas.microsoft.com/office/drawing/2014/main" id="{3A1A60ED-7B2D-A03A-ACE8-3101BFFD2FF3}"/>
            </a:ext>
          </a:extLst>
        </xdr:cNvPr>
        <xdr:cNvPicPr>
          <a:picLocks noChangeAspect="1"/>
        </xdr:cNvPicPr>
      </xdr:nvPicPr>
      <xdr:blipFill>
        <a:blip xmlns:r="http://schemas.openxmlformats.org/officeDocument/2006/relationships" r:embed="rId1"/>
        <a:stretch>
          <a:fillRect/>
        </a:stretch>
      </xdr:blipFill>
      <xdr:spPr>
        <a:xfrm>
          <a:off x="0" y="104776"/>
          <a:ext cx="5372673" cy="29527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11</xdr:col>
      <xdr:colOff>180975</xdr:colOff>
      <xdr:row>3</xdr:row>
      <xdr:rowOff>114300</xdr:rowOff>
    </xdr:to>
    <xdr:sp macro="" textlink="">
      <xdr:nvSpPr>
        <xdr:cNvPr id="2049" name="AutoShape 1" descr="https://email.gov.in/service/home/~/?auth=co&amp;loc=en&amp;id=25847&amp;part=22">
          <a:extLst>
            <a:ext uri="{FF2B5EF4-FFF2-40B4-BE49-F238E27FC236}">
              <a16:creationId xmlns:a16="http://schemas.microsoft.com/office/drawing/2014/main" id="{00000000-0008-0000-1800-000001080000}"/>
            </a:ext>
          </a:extLst>
        </xdr:cNvPr>
        <xdr:cNvSpPr>
          <a:spLocks noChangeAspect="1" noChangeArrowheads="1"/>
        </xdr:cNvSpPr>
      </xdr:nvSpPr>
      <xdr:spPr bwMode="auto">
        <a:xfrm>
          <a:off x="1343025" y="333375"/>
          <a:ext cx="304800" cy="304800"/>
        </a:xfrm>
        <a:prstGeom prst="rect">
          <a:avLst/>
        </a:prstGeom>
        <a:noFill/>
      </xdr:spPr>
    </xdr:sp>
    <xdr:clientData/>
  </xdr:twoCellAnchor>
  <xdr:twoCellAnchor editAs="oneCell">
    <xdr:from>
      <xdr:col>0</xdr:col>
      <xdr:colOff>95249</xdr:colOff>
      <xdr:row>0</xdr:row>
      <xdr:rowOff>85725</xdr:rowOff>
    </xdr:from>
    <xdr:to>
      <xdr:col>8</xdr:col>
      <xdr:colOff>523874</xdr:colOff>
      <xdr:row>31</xdr:row>
      <xdr:rowOff>179025</xdr:rowOff>
    </xdr:to>
    <xdr:pic>
      <xdr:nvPicPr>
        <xdr:cNvPr id="2" name="Picture 1">
          <a:extLst>
            <a:ext uri="{FF2B5EF4-FFF2-40B4-BE49-F238E27FC236}">
              <a16:creationId xmlns:a16="http://schemas.microsoft.com/office/drawing/2014/main" id="{3BAA1D7E-2C69-3C0C-5B35-557643CFA38A}"/>
            </a:ext>
          </a:extLst>
        </xdr:cNvPr>
        <xdr:cNvPicPr>
          <a:picLocks noChangeAspect="1"/>
        </xdr:cNvPicPr>
      </xdr:nvPicPr>
      <xdr:blipFill>
        <a:blip xmlns:r="http://schemas.openxmlformats.org/officeDocument/2006/relationships" r:embed="rId1"/>
        <a:stretch>
          <a:fillRect/>
        </a:stretch>
      </xdr:blipFill>
      <xdr:spPr>
        <a:xfrm>
          <a:off x="95249" y="85725"/>
          <a:ext cx="5305425" cy="59511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66676</xdr:rowOff>
    </xdr:from>
    <xdr:to>
      <xdr:col>9</xdr:col>
      <xdr:colOff>21803</xdr:colOff>
      <xdr:row>9</xdr:row>
      <xdr:rowOff>180975</xdr:rowOff>
    </xdr:to>
    <xdr:pic>
      <xdr:nvPicPr>
        <xdr:cNvPr id="3" name="Picture 2">
          <a:extLst>
            <a:ext uri="{FF2B5EF4-FFF2-40B4-BE49-F238E27FC236}">
              <a16:creationId xmlns:a16="http://schemas.microsoft.com/office/drawing/2014/main" id="{984F5ED9-173E-B614-0DCB-DE1D49F4F989}"/>
            </a:ext>
          </a:extLst>
        </xdr:cNvPr>
        <xdr:cNvPicPr>
          <a:picLocks noChangeAspect="1"/>
        </xdr:cNvPicPr>
      </xdr:nvPicPr>
      <xdr:blipFill>
        <a:blip xmlns:r="http://schemas.openxmlformats.org/officeDocument/2006/relationships" r:embed="rId1"/>
        <a:stretch>
          <a:fillRect/>
        </a:stretch>
      </xdr:blipFill>
      <xdr:spPr>
        <a:xfrm>
          <a:off x="0" y="66676"/>
          <a:ext cx="4784303" cy="209549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95250</xdr:rowOff>
    </xdr:from>
    <xdr:to>
      <xdr:col>10</xdr:col>
      <xdr:colOff>600075</xdr:colOff>
      <xdr:row>16</xdr:row>
      <xdr:rowOff>74816</xdr:rowOff>
    </xdr:to>
    <xdr:pic>
      <xdr:nvPicPr>
        <xdr:cNvPr id="3" name="Picture 2">
          <a:extLst>
            <a:ext uri="{FF2B5EF4-FFF2-40B4-BE49-F238E27FC236}">
              <a16:creationId xmlns:a16="http://schemas.microsoft.com/office/drawing/2014/main" id="{DF0DE5E7-B43B-D4A0-ADCF-A5C7D0BBBBA9}"/>
            </a:ext>
          </a:extLst>
        </xdr:cNvPr>
        <xdr:cNvPicPr>
          <a:picLocks noChangeAspect="1"/>
        </xdr:cNvPicPr>
      </xdr:nvPicPr>
      <xdr:blipFill>
        <a:blip xmlns:r="http://schemas.openxmlformats.org/officeDocument/2006/relationships" r:embed="rId1"/>
        <a:stretch>
          <a:fillRect/>
        </a:stretch>
      </xdr:blipFill>
      <xdr:spPr>
        <a:xfrm>
          <a:off x="123825" y="95250"/>
          <a:ext cx="6086475" cy="375146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180975</xdr:colOff>
      <xdr:row>3</xdr:row>
      <xdr:rowOff>304800</xdr:rowOff>
    </xdr:to>
    <xdr:sp macro="" textlink="">
      <xdr:nvSpPr>
        <xdr:cNvPr id="3073" name="AutoShape 1" descr="https://email.gov.in/service/home/~/?auth=co&amp;loc=en&amp;id=25847&amp;part=25">
          <a:extLst>
            <a:ext uri="{FF2B5EF4-FFF2-40B4-BE49-F238E27FC236}">
              <a16:creationId xmlns:a16="http://schemas.microsoft.com/office/drawing/2014/main" id="{00000000-0008-0000-2400-0000010C0000}"/>
            </a:ext>
          </a:extLst>
        </xdr:cNvPr>
        <xdr:cNvSpPr>
          <a:spLocks noChangeAspect="1" noChangeArrowheads="1"/>
        </xdr:cNvSpPr>
      </xdr:nvSpPr>
      <xdr:spPr bwMode="auto">
        <a:xfrm>
          <a:off x="4086225" y="523875"/>
          <a:ext cx="304800" cy="304800"/>
        </a:xfrm>
        <a:prstGeom prst="rect">
          <a:avLst/>
        </a:prstGeom>
        <a:noFill/>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19051</xdr:rowOff>
    </xdr:from>
    <xdr:to>
      <xdr:col>12</xdr:col>
      <xdr:colOff>295275</xdr:colOff>
      <xdr:row>9</xdr:row>
      <xdr:rowOff>133351</xdr:rowOff>
    </xdr:to>
    <xdr:pic>
      <xdr:nvPicPr>
        <xdr:cNvPr id="2" name="Picture 1">
          <a:extLst>
            <a:ext uri="{FF2B5EF4-FFF2-40B4-BE49-F238E27FC236}">
              <a16:creationId xmlns:a16="http://schemas.microsoft.com/office/drawing/2014/main" id="{18ED3E4C-2C0F-13CF-B1A8-79706AE08F3A}"/>
            </a:ext>
          </a:extLst>
        </xdr:cNvPr>
        <xdr:cNvPicPr>
          <a:picLocks noChangeAspect="1"/>
        </xdr:cNvPicPr>
      </xdr:nvPicPr>
      <xdr:blipFill>
        <a:blip xmlns:r="http://schemas.openxmlformats.org/officeDocument/2006/relationships" r:embed="rId1"/>
        <a:stretch>
          <a:fillRect/>
        </a:stretch>
      </xdr:blipFill>
      <xdr:spPr>
        <a:xfrm>
          <a:off x="161925" y="219076"/>
          <a:ext cx="7867650" cy="1828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133351</xdr:colOff>
      <xdr:row>1</xdr:row>
      <xdr:rowOff>133350</xdr:rowOff>
    </xdr:from>
    <xdr:to>
      <xdr:col>13</xdr:col>
      <xdr:colOff>1</xdr:colOff>
      <xdr:row>3</xdr:row>
      <xdr:rowOff>167489</xdr:rowOff>
    </xdr:to>
    <xdr:sp macro="" textlink="">
      <xdr:nvSpPr>
        <xdr:cNvPr id="4" name="Title 1">
          <a:extLst>
            <a:ext uri="{FF2B5EF4-FFF2-40B4-BE49-F238E27FC236}">
              <a16:creationId xmlns:a16="http://schemas.microsoft.com/office/drawing/2014/main" id="{495A0BC6-E44A-4C55-93B5-B299C45AD2FC}"/>
            </a:ext>
          </a:extLst>
        </xdr:cNvPr>
        <xdr:cNvSpPr>
          <a:spLocks noGrp="1"/>
        </xdr:cNvSpPr>
      </xdr:nvSpPr>
      <xdr:spPr>
        <a:xfrm>
          <a:off x="247651" y="285750"/>
          <a:ext cx="10515600" cy="624689"/>
        </a:xfrm>
        <a:prstGeom prst="rect">
          <a:avLst/>
        </a:prstGeom>
      </xdr:spPr>
      <xdr:txBody>
        <a:bodyPr vert="horz" wrap="square" lIns="91440" tIns="45720" rIns="91440" bIns="45720" rtlCol="0" anchor="ctr">
          <a:normAutofit/>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pPr algn="ctr"/>
          <a:endParaRPr lang="en-IN" sz="3600">
            <a:solidFill>
              <a:schemeClr val="accent1"/>
            </a:solidFill>
            <a:latin typeface="Tw Cen MT" panose="020B0602020104020603" pitchFamily="34" charset="0"/>
          </a:endParaRPr>
        </a:p>
      </xdr:txBody>
    </xdr:sp>
    <xdr:clientData/>
  </xdr:twoCellAnchor>
  <xdr:twoCellAnchor editAs="oneCell">
    <xdr:from>
      <xdr:col>0</xdr:col>
      <xdr:colOff>0</xdr:colOff>
      <xdr:row>1</xdr:row>
      <xdr:rowOff>9526</xdr:rowOff>
    </xdr:from>
    <xdr:to>
      <xdr:col>3</xdr:col>
      <xdr:colOff>2066925</xdr:colOff>
      <xdr:row>16</xdr:row>
      <xdr:rowOff>419100</xdr:rowOff>
    </xdr:to>
    <xdr:pic>
      <xdr:nvPicPr>
        <xdr:cNvPr id="2" name="Picture 1">
          <a:extLst>
            <a:ext uri="{FF2B5EF4-FFF2-40B4-BE49-F238E27FC236}">
              <a16:creationId xmlns:a16="http://schemas.microsoft.com/office/drawing/2014/main" id="{7977CBA0-D027-07B8-F133-3EA263905C64}"/>
            </a:ext>
          </a:extLst>
        </xdr:cNvPr>
        <xdr:cNvPicPr>
          <a:picLocks noChangeAspect="1"/>
        </xdr:cNvPicPr>
      </xdr:nvPicPr>
      <xdr:blipFill>
        <a:blip xmlns:r="http://schemas.openxmlformats.org/officeDocument/2006/relationships" r:embed="rId1"/>
        <a:stretch>
          <a:fillRect/>
        </a:stretch>
      </xdr:blipFill>
      <xdr:spPr>
        <a:xfrm>
          <a:off x="0" y="161926"/>
          <a:ext cx="4619625" cy="3657599"/>
        </a:xfrm>
        <a:prstGeom prst="rect">
          <a:avLst/>
        </a:prstGeom>
      </xdr:spPr>
    </xdr:pic>
    <xdr:clientData/>
  </xdr:twoCellAnchor>
  <xdr:twoCellAnchor editAs="oneCell">
    <xdr:from>
      <xdr:col>3</xdr:col>
      <xdr:colOff>2085975</xdr:colOff>
      <xdr:row>0</xdr:row>
      <xdr:rowOff>28575</xdr:rowOff>
    </xdr:from>
    <xdr:to>
      <xdr:col>9</xdr:col>
      <xdr:colOff>66674</xdr:colOff>
      <xdr:row>16</xdr:row>
      <xdr:rowOff>448207</xdr:rowOff>
    </xdr:to>
    <xdr:pic>
      <xdr:nvPicPr>
        <xdr:cNvPr id="3" name="Picture 2">
          <a:extLst>
            <a:ext uri="{FF2B5EF4-FFF2-40B4-BE49-F238E27FC236}">
              <a16:creationId xmlns:a16="http://schemas.microsoft.com/office/drawing/2014/main" id="{2C00C834-37CD-C85C-80EA-5224741415D2}"/>
            </a:ext>
          </a:extLst>
        </xdr:cNvPr>
        <xdr:cNvPicPr>
          <a:picLocks noChangeAspect="1"/>
        </xdr:cNvPicPr>
      </xdr:nvPicPr>
      <xdr:blipFill>
        <a:blip xmlns:r="http://schemas.openxmlformats.org/officeDocument/2006/relationships" r:embed="rId2"/>
        <a:stretch>
          <a:fillRect/>
        </a:stretch>
      </xdr:blipFill>
      <xdr:spPr>
        <a:xfrm>
          <a:off x="4638675" y="28575"/>
          <a:ext cx="4476749" cy="38200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0</xdr:row>
      <xdr:rowOff>85725</xdr:rowOff>
    </xdr:from>
    <xdr:to>
      <xdr:col>6</xdr:col>
      <xdr:colOff>276225</xdr:colOff>
      <xdr:row>10</xdr:row>
      <xdr:rowOff>104543</xdr:rowOff>
    </xdr:to>
    <xdr:pic>
      <xdr:nvPicPr>
        <xdr:cNvPr id="6" name="Picture 5">
          <a:extLst>
            <a:ext uri="{FF2B5EF4-FFF2-40B4-BE49-F238E27FC236}">
              <a16:creationId xmlns:a16="http://schemas.microsoft.com/office/drawing/2014/main" id="{4CB03C4C-9055-C10B-44F1-DD886B3B61F2}"/>
            </a:ext>
          </a:extLst>
        </xdr:cNvPr>
        <xdr:cNvPicPr>
          <a:picLocks noChangeAspect="1"/>
        </xdr:cNvPicPr>
      </xdr:nvPicPr>
      <xdr:blipFill>
        <a:blip xmlns:r="http://schemas.openxmlformats.org/officeDocument/2006/relationships" r:embed="rId1"/>
        <a:stretch>
          <a:fillRect/>
        </a:stretch>
      </xdr:blipFill>
      <xdr:spPr>
        <a:xfrm>
          <a:off x="114300" y="85725"/>
          <a:ext cx="3743325" cy="2590568"/>
        </a:xfrm>
        <a:prstGeom prst="rect">
          <a:avLst/>
        </a:prstGeom>
      </xdr:spPr>
    </xdr:pic>
    <xdr:clientData/>
  </xdr:twoCellAnchor>
  <xdr:twoCellAnchor editAs="oneCell">
    <xdr:from>
      <xdr:col>6</xdr:col>
      <xdr:colOff>628650</xdr:colOff>
      <xdr:row>1</xdr:row>
      <xdr:rowOff>9526</xdr:rowOff>
    </xdr:from>
    <xdr:to>
      <xdr:col>13</xdr:col>
      <xdr:colOff>86209</xdr:colOff>
      <xdr:row>10</xdr:row>
      <xdr:rowOff>104775</xdr:rowOff>
    </xdr:to>
    <xdr:pic>
      <xdr:nvPicPr>
        <xdr:cNvPr id="7" name="Picture 6">
          <a:extLst>
            <a:ext uri="{FF2B5EF4-FFF2-40B4-BE49-F238E27FC236}">
              <a16:creationId xmlns:a16="http://schemas.microsoft.com/office/drawing/2014/main" id="{18A245B2-2F56-9FC0-54BA-AFB377A3A050}"/>
            </a:ext>
          </a:extLst>
        </xdr:cNvPr>
        <xdr:cNvPicPr>
          <a:picLocks noChangeAspect="1"/>
        </xdr:cNvPicPr>
      </xdr:nvPicPr>
      <xdr:blipFill>
        <a:blip xmlns:r="http://schemas.openxmlformats.org/officeDocument/2006/relationships" r:embed="rId2"/>
        <a:stretch>
          <a:fillRect/>
        </a:stretch>
      </xdr:blipFill>
      <xdr:spPr>
        <a:xfrm>
          <a:off x="4210050" y="161926"/>
          <a:ext cx="3820009" cy="2514599"/>
        </a:xfrm>
        <a:prstGeom prst="rect">
          <a:avLst/>
        </a:prstGeom>
      </xdr:spPr>
    </xdr:pic>
    <xdr:clientData/>
  </xdr:twoCellAnchor>
  <xdr:twoCellAnchor editAs="oneCell">
    <xdr:from>
      <xdr:col>0</xdr:col>
      <xdr:colOff>76200</xdr:colOff>
      <xdr:row>11</xdr:row>
      <xdr:rowOff>47626</xdr:rowOff>
    </xdr:from>
    <xdr:to>
      <xdr:col>6</xdr:col>
      <xdr:colOff>304800</xdr:colOff>
      <xdr:row>24</xdr:row>
      <xdr:rowOff>19051</xdr:rowOff>
    </xdr:to>
    <xdr:pic>
      <xdr:nvPicPr>
        <xdr:cNvPr id="8" name="Picture 7">
          <a:extLst>
            <a:ext uri="{FF2B5EF4-FFF2-40B4-BE49-F238E27FC236}">
              <a16:creationId xmlns:a16="http://schemas.microsoft.com/office/drawing/2014/main" id="{06B209EE-730B-7A19-A17D-D0D366FAAC32}"/>
            </a:ext>
          </a:extLst>
        </xdr:cNvPr>
        <xdr:cNvPicPr>
          <a:picLocks noChangeAspect="1"/>
        </xdr:cNvPicPr>
      </xdr:nvPicPr>
      <xdr:blipFill>
        <a:blip xmlns:r="http://schemas.openxmlformats.org/officeDocument/2006/relationships" r:embed="rId3"/>
        <a:stretch>
          <a:fillRect/>
        </a:stretch>
      </xdr:blipFill>
      <xdr:spPr>
        <a:xfrm>
          <a:off x="76200" y="2809876"/>
          <a:ext cx="3810000" cy="2552700"/>
        </a:xfrm>
        <a:prstGeom prst="rect">
          <a:avLst/>
        </a:prstGeom>
      </xdr:spPr>
    </xdr:pic>
    <xdr:clientData/>
  </xdr:twoCellAnchor>
  <xdr:twoCellAnchor editAs="oneCell">
    <xdr:from>
      <xdr:col>6</xdr:col>
      <xdr:colOff>542925</xdr:colOff>
      <xdr:row>11</xdr:row>
      <xdr:rowOff>28575</xdr:rowOff>
    </xdr:from>
    <xdr:to>
      <xdr:col>13</xdr:col>
      <xdr:colOff>9525</xdr:colOff>
      <xdr:row>23</xdr:row>
      <xdr:rowOff>152400</xdr:rowOff>
    </xdr:to>
    <xdr:pic>
      <xdr:nvPicPr>
        <xdr:cNvPr id="9" name="Picture 8">
          <a:extLst>
            <a:ext uri="{FF2B5EF4-FFF2-40B4-BE49-F238E27FC236}">
              <a16:creationId xmlns:a16="http://schemas.microsoft.com/office/drawing/2014/main" id="{C65F6631-8728-1354-0CC9-937726915DA9}"/>
            </a:ext>
          </a:extLst>
        </xdr:cNvPr>
        <xdr:cNvPicPr>
          <a:picLocks noChangeAspect="1"/>
        </xdr:cNvPicPr>
      </xdr:nvPicPr>
      <xdr:blipFill>
        <a:blip xmlns:r="http://schemas.openxmlformats.org/officeDocument/2006/relationships" r:embed="rId4"/>
        <a:stretch>
          <a:fillRect/>
        </a:stretch>
      </xdr:blipFill>
      <xdr:spPr>
        <a:xfrm>
          <a:off x="4124325" y="2790825"/>
          <a:ext cx="3829050" cy="251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0</xdr:row>
      <xdr:rowOff>57150</xdr:rowOff>
    </xdr:from>
    <xdr:to>
      <xdr:col>9</xdr:col>
      <xdr:colOff>571500</xdr:colOff>
      <xdr:row>17</xdr:row>
      <xdr:rowOff>48088</xdr:rowOff>
    </xdr:to>
    <xdr:pic>
      <xdr:nvPicPr>
        <xdr:cNvPr id="2" name="Picture 1">
          <a:extLst>
            <a:ext uri="{FF2B5EF4-FFF2-40B4-BE49-F238E27FC236}">
              <a16:creationId xmlns:a16="http://schemas.microsoft.com/office/drawing/2014/main" id="{1326C872-5A9B-79FB-C07D-833F92414203}"/>
            </a:ext>
          </a:extLst>
        </xdr:cNvPr>
        <xdr:cNvPicPr>
          <a:picLocks noChangeAspect="1"/>
        </xdr:cNvPicPr>
      </xdr:nvPicPr>
      <xdr:blipFill>
        <a:blip xmlns:r="http://schemas.openxmlformats.org/officeDocument/2006/relationships" r:embed="rId1"/>
        <a:stretch>
          <a:fillRect/>
        </a:stretch>
      </xdr:blipFill>
      <xdr:spPr>
        <a:xfrm>
          <a:off x="114300" y="57150"/>
          <a:ext cx="5514975" cy="33151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0</xdr:row>
      <xdr:rowOff>152400</xdr:rowOff>
    </xdr:from>
    <xdr:to>
      <xdr:col>7</xdr:col>
      <xdr:colOff>413972</xdr:colOff>
      <xdr:row>12</xdr:row>
      <xdr:rowOff>142875</xdr:rowOff>
    </xdr:to>
    <xdr:pic>
      <xdr:nvPicPr>
        <xdr:cNvPr id="4" name="Picture 3">
          <a:extLst>
            <a:ext uri="{FF2B5EF4-FFF2-40B4-BE49-F238E27FC236}">
              <a16:creationId xmlns:a16="http://schemas.microsoft.com/office/drawing/2014/main" id="{08C240E4-AC9B-AB7D-B52B-D687CCB9EBFD}"/>
            </a:ext>
          </a:extLst>
        </xdr:cNvPr>
        <xdr:cNvPicPr>
          <a:picLocks noChangeAspect="1"/>
        </xdr:cNvPicPr>
      </xdr:nvPicPr>
      <xdr:blipFill>
        <a:blip xmlns:r="http://schemas.openxmlformats.org/officeDocument/2006/relationships" r:embed="rId1"/>
        <a:stretch>
          <a:fillRect/>
        </a:stretch>
      </xdr:blipFill>
      <xdr:spPr>
        <a:xfrm>
          <a:off x="114300" y="152400"/>
          <a:ext cx="4138247" cy="220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123826</xdr:colOff>
      <xdr:row>0</xdr:row>
      <xdr:rowOff>0</xdr:rowOff>
    </xdr:from>
    <xdr:to>
      <xdr:col>9</xdr:col>
      <xdr:colOff>314325</xdr:colOff>
      <xdr:row>13</xdr:row>
      <xdr:rowOff>69530</xdr:rowOff>
    </xdr:to>
    <xdr:pic>
      <xdr:nvPicPr>
        <xdr:cNvPr id="2" name="Picture 1">
          <a:extLst>
            <a:ext uri="{FF2B5EF4-FFF2-40B4-BE49-F238E27FC236}">
              <a16:creationId xmlns:a16="http://schemas.microsoft.com/office/drawing/2014/main" id="{A3E701B8-3C46-CF23-34B6-2CE177C03135}"/>
            </a:ext>
          </a:extLst>
        </xdr:cNvPr>
        <xdr:cNvPicPr>
          <a:picLocks noChangeAspect="1"/>
        </xdr:cNvPicPr>
      </xdr:nvPicPr>
      <xdr:blipFill>
        <a:blip xmlns:r="http://schemas.openxmlformats.org/officeDocument/2006/relationships" r:embed="rId1"/>
        <a:stretch>
          <a:fillRect/>
        </a:stretch>
      </xdr:blipFill>
      <xdr:spPr>
        <a:xfrm>
          <a:off x="123826" y="0"/>
          <a:ext cx="5248274" cy="2631755"/>
        </a:xfrm>
        <a:prstGeom prst="rect">
          <a:avLst/>
        </a:prstGeom>
      </xdr:spPr>
    </xdr:pic>
    <xdr:clientData/>
  </xdr:twoCellAnchor>
  <xdr:twoCellAnchor editAs="oneCell">
    <xdr:from>
      <xdr:col>0</xdr:col>
      <xdr:colOff>104775</xdr:colOff>
      <xdr:row>13</xdr:row>
      <xdr:rowOff>38101</xdr:rowOff>
    </xdr:from>
    <xdr:to>
      <xdr:col>10</xdr:col>
      <xdr:colOff>0</xdr:colOff>
      <xdr:row>29</xdr:row>
      <xdr:rowOff>152401</xdr:rowOff>
    </xdr:to>
    <xdr:pic>
      <xdr:nvPicPr>
        <xdr:cNvPr id="4" name="Picture 3">
          <a:extLst>
            <a:ext uri="{FF2B5EF4-FFF2-40B4-BE49-F238E27FC236}">
              <a16:creationId xmlns:a16="http://schemas.microsoft.com/office/drawing/2014/main" id="{708D9C21-6350-F523-375E-70A7110265F0}"/>
            </a:ext>
          </a:extLst>
        </xdr:cNvPr>
        <xdr:cNvPicPr>
          <a:picLocks noChangeAspect="1"/>
        </xdr:cNvPicPr>
      </xdr:nvPicPr>
      <xdr:blipFill>
        <a:blip xmlns:r="http://schemas.openxmlformats.org/officeDocument/2006/relationships" r:embed="rId2"/>
        <a:stretch>
          <a:fillRect/>
        </a:stretch>
      </xdr:blipFill>
      <xdr:spPr>
        <a:xfrm>
          <a:off x="104775" y="2600326"/>
          <a:ext cx="5286375" cy="3162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63499</xdr:colOff>
      <xdr:row>0</xdr:row>
      <xdr:rowOff>116418</xdr:rowOff>
    </xdr:from>
    <xdr:to>
      <xdr:col>10</xdr:col>
      <xdr:colOff>402166</xdr:colOff>
      <xdr:row>15</xdr:row>
      <xdr:rowOff>167546</xdr:rowOff>
    </xdr:to>
    <xdr:pic>
      <xdr:nvPicPr>
        <xdr:cNvPr id="3" name="Picture 2">
          <a:extLst>
            <a:ext uri="{FF2B5EF4-FFF2-40B4-BE49-F238E27FC236}">
              <a16:creationId xmlns:a16="http://schemas.microsoft.com/office/drawing/2014/main" id="{A6549CC2-A402-80A0-6FF5-EA928E6721D6}"/>
            </a:ext>
          </a:extLst>
        </xdr:cNvPr>
        <xdr:cNvPicPr>
          <a:picLocks noChangeAspect="1"/>
        </xdr:cNvPicPr>
      </xdr:nvPicPr>
      <xdr:blipFill>
        <a:blip xmlns:r="http://schemas.openxmlformats.org/officeDocument/2006/relationships" r:embed="rId1"/>
        <a:stretch>
          <a:fillRect/>
        </a:stretch>
      </xdr:blipFill>
      <xdr:spPr>
        <a:xfrm>
          <a:off x="63499" y="116418"/>
          <a:ext cx="5535084" cy="31308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123826</xdr:rowOff>
    </xdr:from>
    <xdr:to>
      <xdr:col>13</xdr:col>
      <xdr:colOff>642</xdr:colOff>
      <xdr:row>10</xdr:row>
      <xdr:rowOff>0</xdr:rowOff>
    </xdr:to>
    <xdr:pic>
      <xdr:nvPicPr>
        <xdr:cNvPr id="3" name="Picture 2">
          <a:extLst>
            <a:ext uri="{FF2B5EF4-FFF2-40B4-BE49-F238E27FC236}">
              <a16:creationId xmlns:a16="http://schemas.microsoft.com/office/drawing/2014/main" id="{82E1733E-87E2-61BD-75DF-4624419D8F7A}"/>
            </a:ext>
          </a:extLst>
        </xdr:cNvPr>
        <xdr:cNvPicPr>
          <a:picLocks noChangeAspect="1"/>
        </xdr:cNvPicPr>
      </xdr:nvPicPr>
      <xdr:blipFill>
        <a:blip xmlns:r="http://schemas.openxmlformats.org/officeDocument/2006/relationships" r:embed="rId1"/>
        <a:stretch>
          <a:fillRect/>
        </a:stretch>
      </xdr:blipFill>
      <xdr:spPr>
        <a:xfrm>
          <a:off x="142875" y="123826"/>
          <a:ext cx="5429892" cy="28098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23:K52"/>
  <sheetViews>
    <sheetView showGridLines="0" tabSelected="1" zoomScaleNormal="100" workbookViewId="0">
      <selection activeCell="O12" sqref="O12"/>
    </sheetView>
  </sheetViews>
  <sheetFormatPr defaultRowHeight="15" x14ac:dyDescent="0.25"/>
  <cols>
    <col min="11" max="11" width="10.140625" customWidth="1"/>
  </cols>
  <sheetData>
    <row r="23" ht="9" customHeight="1" x14ac:dyDescent="0.25"/>
    <row r="47" spans="1:11" ht="9" customHeight="1" x14ac:dyDescent="0.25"/>
    <row r="48" spans="1:11" x14ac:dyDescent="0.25">
      <c r="A48" s="370" t="s">
        <v>510</v>
      </c>
      <c r="B48" s="371"/>
      <c r="C48" s="371"/>
      <c r="D48" s="371"/>
      <c r="E48" s="371"/>
      <c r="F48" s="371"/>
      <c r="G48" s="371"/>
      <c r="H48" s="371"/>
      <c r="I48" s="371"/>
      <c r="J48" s="371"/>
      <c r="K48" s="372"/>
    </row>
    <row r="49" spans="1:11" x14ac:dyDescent="0.25">
      <c r="A49" s="370"/>
      <c r="B49" s="371"/>
      <c r="C49" s="371"/>
      <c r="D49" s="371"/>
      <c r="E49" s="371"/>
      <c r="F49" s="371"/>
      <c r="G49" s="371"/>
      <c r="H49" s="371"/>
      <c r="I49" s="371"/>
      <c r="J49" s="371"/>
      <c r="K49" s="372"/>
    </row>
    <row r="50" spans="1:11" ht="12" customHeight="1" x14ac:dyDescent="0.25">
      <c r="A50" s="370"/>
      <c r="B50" s="371"/>
      <c r="C50" s="371"/>
      <c r="D50" s="371"/>
      <c r="E50" s="371"/>
      <c r="F50" s="371"/>
      <c r="G50" s="371"/>
      <c r="H50" s="371"/>
      <c r="I50" s="371"/>
      <c r="J50" s="371"/>
      <c r="K50" s="372"/>
    </row>
    <row r="51" spans="1:11" ht="42.75" customHeight="1" x14ac:dyDescent="0.25">
      <c r="A51" s="373" t="s">
        <v>378</v>
      </c>
      <c r="B51" s="374"/>
      <c r="C51" s="374"/>
      <c r="D51" s="374"/>
      <c r="E51" s="374"/>
      <c r="F51" s="374"/>
      <c r="G51" s="374"/>
      <c r="H51" s="374"/>
      <c r="I51" s="374"/>
      <c r="J51" s="374"/>
      <c r="K51" s="375"/>
    </row>
    <row r="52" spans="1:11" ht="85.5" customHeight="1" x14ac:dyDescent="0.25">
      <c r="A52" s="376" t="s">
        <v>410</v>
      </c>
      <c r="B52" s="377"/>
      <c r="C52" s="377"/>
      <c r="D52" s="377"/>
      <c r="E52" s="377"/>
      <c r="F52" s="377"/>
      <c r="G52" s="377"/>
      <c r="H52" s="377"/>
      <c r="I52" s="377"/>
      <c r="J52" s="377"/>
      <c r="K52" s="378"/>
    </row>
  </sheetData>
  <mergeCells count="3">
    <mergeCell ref="A48:K50"/>
    <mergeCell ref="A51:K51"/>
    <mergeCell ref="A52:K5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S17"/>
  <sheetViews>
    <sheetView showGridLines="0" zoomScale="90" zoomScaleNormal="90" workbookViewId="0">
      <selection activeCell="R2" sqref="R2:S3"/>
    </sheetView>
  </sheetViews>
  <sheetFormatPr defaultRowHeight="15" x14ac:dyDescent="0.25"/>
  <cols>
    <col min="1" max="1" width="1.85546875" customWidth="1"/>
    <col min="2" max="2" width="2.42578125" customWidth="1"/>
    <col min="12" max="12" width="1.85546875" customWidth="1"/>
    <col min="13" max="13" width="1.85546875" style="51" customWidth="1"/>
    <col min="14" max="14" width="1.85546875" customWidth="1"/>
    <col min="15" max="15" width="64.5703125" customWidth="1"/>
    <col min="16" max="16" width="20.7109375" customWidth="1"/>
    <col min="17" max="17" width="8.42578125" customWidth="1"/>
    <col min="18" max="19" width="7" customWidth="1"/>
  </cols>
  <sheetData>
    <row r="1" spans="2:19" ht="12" customHeight="1" x14ac:dyDescent="0.25"/>
    <row r="2" spans="2:19" ht="15.75" x14ac:dyDescent="0.25">
      <c r="B2" s="392"/>
      <c r="C2" s="392"/>
      <c r="D2" s="392"/>
      <c r="E2" s="392"/>
      <c r="F2" s="392"/>
      <c r="G2" s="392"/>
      <c r="H2" s="392"/>
      <c r="I2" s="392"/>
      <c r="J2" s="392"/>
      <c r="K2" s="392"/>
      <c r="O2" s="435" t="s">
        <v>665</v>
      </c>
      <c r="P2" s="435"/>
      <c r="R2" s="386" t="s">
        <v>411</v>
      </c>
      <c r="S2" s="386"/>
    </row>
    <row r="3" spans="2:19" ht="24.75" customHeight="1" x14ac:dyDescent="0.25">
      <c r="O3" s="436"/>
      <c r="P3" s="436"/>
      <c r="Q3" s="137"/>
      <c r="R3" s="386"/>
      <c r="S3" s="386"/>
    </row>
    <row r="4" spans="2:19" ht="15.75" x14ac:dyDescent="0.25">
      <c r="O4" s="300" t="s">
        <v>99</v>
      </c>
      <c r="P4" s="301" t="s">
        <v>100</v>
      </c>
      <c r="Q4" s="137"/>
    </row>
    <row r="5" spans="2:19" ht="15.75" x14ac:dyDescent="0.25">
      <c r="O5" s="302" t="s">
        <v>101</v>
      </c>
      <c r="P5" s="54" t="s">
        <v>666</v>
      </c>
      <c r="Q5" s="89"/>
    </row>
    <row r="6" spans="2:19" ht="15.75" x14ac:dyDescent="0.25">
      <c r="O6" s="303" t="s">
        <v>451</v>
      </c>
      <c r="P6" s="329">
        <v>520</v>
      </c>
      <c r="Q6" s="165"/>
    </row>
    <row r="7" spans="2:19" ht="15.75" x14ac:dyDescent="0.25">
      <c r="O7" s="304" t="s">
        <v>102</v>
      </c>
      <c r="P7" s="305">
        <v>275</v>
      </c>
      <c r="Q7" s="105"/>
    </row>
    <row r="8" spans="2:19" ht="15.75" x14ac:dyDescent="0.25">
      <c r="O8" s="306" t="s">
        <v>103</v>
      </c>
      <c r="P8" s="305">
        <v>27</v>
      </c>
      <c r="Q8" s="105"/>
    </row>
    <row r="9" spans="2:19" ht="15.75" x14ac:dyDescent="0.25">
      <c r="O9" s="304" t="s">
        <v>104</v>
      </c>
      <c r="P9" s="305">
        <v>8</v>
      </c>
      <c r="Q9" s="105"/>
    </row>
    <row r="10" spans="2:19" ht="15.75" x14ac:dyDescent="0.25">
      <c r="O10" s="307" t="s">
        <v>19</v>
      </c>
      <c r="P10" s="308">
        <v>1510</v>
      </c>
      <c r="Q10" s="89"/>
    </row>
    <row r="11" spans="2:19" ht="15.75" x14ac:dyDescent="0.25">
      <c r="O11" s="309" t="s">
        <v>177</v>
      </c>
      <c r="P11" s="305">
        <v>835</v>
      </c>
      <c r="Q11" s="105"/>
    </row>
    <row r="12" spans="2:19" ht="15.75" x14ac:dyDescent="0.25">
      <c r="O12" s="310" t="s">
        <v>105</v>
      </c>
      <c r="P12" s="305">
        <v>287</v>
      </c>
      <c r="Q12" s="105"/>
    </row>
    <row r="13" spans="2:19" ht="15.75" x14ac:dyDescent="0.25">
      <c r="O13" s="309" t="s">
        <v>106</v>
      </c>
      <c r="P13" s="305">
        <v>97</v>
      </c>
      <c r="Q13" s="105"/>
    </row>
    <row r="14" spans="2:19" ht="15.75" x14ac:dyDescent="0.25">
      <c r="O14" s="309" t="s">
        <v>107</v>
      </c>
      <c r="P14" s="305">
        <v>95</v>
      </c>
      <c r="Q14" s="105"/>
    </row>
    <row r="15" spans="2:19" ht="15.75" x14ac:dyDescent="0.25">
      <c r="O15" s="309" t="s">
        <v>108</v>
      </c>
      <c r="P15" s="305">
        <v>79</v>
      </c>
      <c r="Q15" s="105"/>
    </row>
    <row r="16" spans="2:19" ht="15.75" x14ac:dyDescent="0.25">
      <c r="O16" s="309" t="s">
        <v>109</v>
      </c>
      <c r="P16" s="305">
        <v>117</v>
      </c>
      <c r="Q16" s="105"/>
    </row>
    <row r="17" spans="15:17" ht="18" customHeight="1" x14ac:dyDescent="0.25">
      <c r="O17" s="340" t="s">
        <v>484</v>
      </c>
      <c r="P17" s="338"/>
      <c r="Q17" s="166"/>
    </row>
  </sheetData>
  <mergeCells count="4">
    <mergeCell ref="O2:P2"/>
    <mergeCell ref="B2:K2"/>
    <mergeCell ref="R2:S3"/>
    <mergeCell ref="O3:P3"/>
  </mergeCells>
  <phoneticPr fontId="41" type="noConversion"/>
  <hyperlinks>
    <hyperlink ref="R2:S3" location="'Table of Contents'!A1" display="Go To Table Of Contents" xr:uid="{00000000-0004-0000-0A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52"/>
  <sheetViews>
    <sheetView showGridLines="0" workbookViewId="0">
      <selection activeCell="K2" sqref="K2:K3"/>
    </sheetView>
  </sheetViews>
  <sheetFormatPr defaultRowHeight="15" x14ac:dyDescent="0.25"/>
  <cols>
    <col min="1" max="1" width="3.28515625" customWidth="1"/>
    <col min="2" max="2" width="7.85546875" customWidth="1"/>
    <col min="3" max="3" width="44.28515625" style="19" customWidth="1"/>
    <col min="4" max="4" width="13.7109375" style="111" customWidth="1"/>
    <col min="5" max="8" width="13.7109375" customWidth="1"/>
    <col min="9" max="9" width="17.7109375" style="145" customWidth="1"/>
    <col min="10" max="10" width="2.85546875" customWidth="1"/>
    <col min="11" max="11" width="13" customWidth="1"/>
  </cols>
  <sheetData>
    <row r="2" spans="2:11" x14ac:dyDescent="0.25">
      <c r="B2" s="438" t="s">
        <v>453</v>
      </c>
      <c r="C2" s="438"/>
      <c r="D2" s="438"/>
      <c r="E2" s="438"/>
      <c r="F2" s="438"/>
      <c r="G2" s="438"/>
      <c r="H2" s="438"/>
      <c r="I2" s="438"/>
      <c r="K2" s="386" t="s">
        <v>411</v>
      </c>
    </row>
    <row r="3" spans="2:11" x14ac:dyDescent="0.25">
      <c r="B3" s="439" t="s">
        <v>110</v>
      </c>
      <c r="C3" s="439"/>
      <c r="D3" s="439"/>
      <c r="E3" s="439"/>
      <c r="F3" s="439"/>
      <c r="G3" s="439"/>
      <c r="H3" s="439"/>
      <c r="I3" s="439"/>
      <c r="K3" s="386"/>
    </row>
    <row r="4" spans="2:11" ht="38.25" x14ac:dyDescent="0.25">
      <c r="B4" s="20" t="s">
        <v>90</v>
      </c>
      <c r="C4" s="20" t="s">
        <v>91</v>
      </c>
      <c r="D4" s="110" t="s">
        <v>111</v>
      </c>
      <c r="E4" s="20" t="s">
        <v>112</v>
      </c>
      <c r="F4" s="20" t="s">
        <v>96</v>
      </c>
      <c r="G4" s="20" t="s">
        <v>113</v>
      </c>
      <c r="H4" s="20" t="s">
        <v>114</v>
      </c>
      <c r="I4" s="110" t="s">
        <v>412</v>
      </c>
    </row>
    <row r="5" spans="2:11" x14ac:dyDescent="0.25">
      <c r="B5" s="440" t="s">
        <v>534</v>
      </c>
      <c r="C5" s="440"/>
      <c r="D5" s="440"/>
      <c r="E5" s="440"/>
      <c r="F5" s="440"/>
      <c r="G5" s="440"/>
      <c r="H5" s="440"/>
      <c r="I5" s="440"/>
    </row>
    <row r="6" spans="2:11" x14ac:dyDescent="0.25">
      <c r="B6" s="122">
        <v>1</v>
      </c>
      <c r="C6" s="144" t="s">
        <v>613</v>
      </c>
      <c r="D6" s="277">
        <v>44204</v>
      </c>
      <c r="E6" s="124">
        <v>90.25</v>
      </c>
      <c r="F6" s="124">
        <v>0.6</v>
      </c>
      <c r="G6" s="124">
        <v>0.32</v>
      </c>
      <c r="H6" s="124">
        <v>0.22</v>
      </c>
      <c r="I6" s="277">
        <v>44719</v>
      </c>
    </row>
    <row r="7" spans="2:11" x14ac:dyDescent="0.25">
      <c r="B7" s="7">
        <v>2</v>
      </c>
      <c r="C7" s="91" t="s">
        <v>614</v>
      </c>
      <c r="D7" s="278">
        <v>43137</v>
      </c>
      <c r="E7" s="42">
        <v>122.5</v>
      </c>
      <c r="F7" s="42">
        <v>25.92</v>
      </c>
      <c r="G7" s="42">
        <v>14.48</v>
      </c>
      <c r="H7" s="42">
        <v>13.35</v>
      </c>
      <c r="I7" s="278">
        <v>44755</v>
      </c>
    </row>
    <row r="8" spans="2:11" x14ac:dyDescent="0.25">
      <c r="B8" s="7">
        <v>3</v>
      </c>
      <c r="C8" s="91" t="s">
        <v>615</v>
      </c>
      <c r="D8" s="278">
        <v>44631</v>
      </c>
      <c r="E8" s="42">
        <v>0</v>
      </c>
      <c r="F8" s="42">
        <v>0.01</v>
      </c>
      <c r="G8" s="42">
        <v>0.01</v>
      </c>
      <c r="H8" s="42">
        <v>0</v>
      </c>
      <c r="I8" s="278">
        <v>44771</v>
      </c>
    </row>
    <row r="9" spans="2:11" x14ac:dyDescent="0.25">
      <c r="B9" s="7">
        <v>4</v>
      </c>
      <c r="C9" s="91" t="s">
        <v>616</v>
      </c>
      <c r="D9" s="278">
        <v>44791</v>
      </c>
      <c r="E9" s="42">
        <v>1.75</v>
      </c>
      <c r="F9" s="42" t="s">
        <v>617</v>
      </c>
      <c r="G9" s="42" t="s">
        <v>618</v>
      </c>
      <c r="H9" s="42" t="s">
        <v>619</v>
      </c>
      <c r="I9" s="278">
        <v>44791</v>
      </c>
    </row>
    <row r="10" spans="2:11" x14ac:dyDescent="0.25">
      <c r="B10" s="7">
        <v>5</v>
      </c>
      <c r="C10" s="91" t="s">
        <v>620</v>
      </c>
      <c r="D10" s="278">
        <v>44823</v>
      </c>
      <c r="E10" s="42">
        <v>0.5</v>
      </c>
      <c r="F10" s="42" t="s">
        <v>621</v>
      </c>
      <c r="G10" s="42" t="s">
        <v>618</v>
      </c>
      <c r="H10" s="42" t="s">
        <v>619</v>
      </c>
      <c r="I10" s="278">
        <v>44823</v>
      </c>
    </row>
    <row r="11" spans="2:11" x14ac:dyDescent="0.25">
      <c r="B11" s="7">
        <v>6</v>
      </c>
      <c r="C11" s="91" t="s">
        <v>622</v>
      </c>
      <c r="D11" s="278">
        <v>44511</v>
      </c>
      <c r="E11" s="42">
        <v>0.37</v>
      </c>
      <c r="F11" s="42">
        <v>0.04</v>
      </c>
      <c r="G11" s="42">
        <v>0.04</v>
      </c>
      <c r="H11" s="42">
        <v>0</v>
      </c>
      <c r="I11" s="278">
        <v>44867</v>
      </c>
    </row>
    <row r="12" spans="2:11" x14ac:dyDescent="0.25">
      <c r="B12" s="7">
        <v>7</v>
      </c>
      <c r="C12" s="91" t="s">
        <v>623</v>
      </c>
      <c r="D12" s="278">
        <v>43641</v>
      </c>
      <c r="E12" s="42">
        <v>805.45</v>
      </c>
      <c r="F12" s="42">
        <v>77</v>
      </c>
      <c r="G12" s="42">
        <v>59.6</v>
      </c>
      <c r="H12" s="42">
        <v>50.19</v>
      </c>
      <c r="I12" s="278">
        <v>44872</v>
      </c>
    </row>
    <row r="13" spans="2:11" x14ac:dyDescent="0.25">
      <c r="B13" s="7">
        <v>8</v>
      </c>
      <c r="C13" s="91" t="s">
        <v>624</v>
      </c>
      <c r="D13" s="278">
        <v>44069</v>
      </c>
      <c r="E13" s="42">
        <v>580.57000000000005</v>
      </c>
      <c r="F13" s="42">
        <v>100.58</v>
      </c>
      <c r="G13" s="42">
        <v>55</v>
      </c>
      <c r="H13" s="42">
        <v>53.91</v>
      </c>
      <c r="I13" s="278">
        <v>44893</v>
      </c>
    </row>
    <row r="14" spans="2:11" x14ac:dyDescent="0.25">
      <c r="B14" s="7">
        <v>9</v>
      </c>
      <c r="C14" s="91" t="s">
        <v>625</v>
      </c>
      <c r="D14" s="278">
        <v>43685</v>
      </c>
      <c r="E14" s="42">
        <v>253.23</v>
      </c>
      <c r="F14" s="42">
        <v>2.68</v>
      </c>
      <c r="G14" s="42">
        <v>7.96</v>
      </c>
      <c r="H14" s="42">
        <v>6.73</v>
      </c>
      <c r="I14" s="278">
        <v>44903</v>
      </c>
    </row>
    <row r="15" spans="2:11" x14ac:dyDescent="0.25">
      <c r="B15" s="441" t="s">
        <v>535</v>
      </c>
      <c r="C15" s="441"/>
      <c r="D15" s="441"/>
      <c r="E15" s="441"/>
      <c r="F15" s="441"/>
      <c r="G15" s="441"/>
      <c r="H15" s="441"/>
      <c r="I15" s="441"/>
    </row>
    <row r="16" spans="2:11" x14ac:dyDescent="0.25">
      <c r="B16" s="7">
        <v>1</v>
      </c>
      <c r="C16" s="91" t="s">
        <v>626</v>
      </c>
      <c r="D16" s="278">
        <v>43734</v>
      </c>
      <c r="E16" s="42">
        <v>197.55</v>
      </c>
      <c r="F16" s="252">
        <v>33.67</v>
      </c>
      <c r="G16" s="42">
        <v>22.56</v>
      </c>
      <c r="H16" s="252">
        <v>21.42</v>
      </c>
      <c r="I16" s="278">
        <v>44928</v>
      </c>
    </row>
    <row r="17" spans="2:9" x14ac:dyDescent="0.25">
      <c r="B17" s="7">
        <v>2</v>
      </c>
      <c r="C17" s="91" t="s">
        <v>627</v>
      </c>
      <c r="D17" s="278">
        <v>44936</v>
      </c>
      <c r="E17" s="42" t="s">
        <v>628</v>
      </c>
      <c r="F17" s="42" t="s">
        <v>621</v>
      </c>
      <c r="G17" s="42" t="s">
        <v>426</v>
      </c>
      <c r="H17" s="42" t="s">
        <v>426</v>
      </c>
      <c r="I17" s="278">
        <v>44936</v>
      </c>
    </row>
    <row r="18" spans="2:9" x14ac:dyDescent="0.25">
      <c r="B18" s="7">
        <v>3</v>
      </c>
      <c r="C18" s="91" t="s">
        <v>629</v>
      </c>
      <c r="D18" s="278">
        <v>44298</v>
      </c>
      <c r="E18" s="42">
        <v>50.39</v>
      </c>
      <c r="F18" s="42">
        <v>0.31</v>
      </c>
      <c r="G18" s="42">
        <v>0.92</v>
      </c>
      <c r="H18" s="42">
        <v>0.47</v>
      </c>
      <c r="I18" s="278">
        <v>44937</v>
      </c>
    </row>
    <row r="19" spans="2:9" x14ac:dyDescent="0.25">
      <c r="B19" s="7">
        <v>4</v>
      </c>
      <c r="C19" s="91" t="s">
        <v>630</v>
      </c>
      <c r="D19" s="278">
        <v>44405</v>
      </c>
      <c r="E19" s="42">
        <v>9.1</v>
      </c>
      <c r="F19" s="42">
        <v>0.18</v>
      </c>
      <c r="G19" s="42">
        <v>0.13</v>
      </c>
      <c r="H19" s="42">
        <v>0.13</v>
      </c>
      <c r="I19" s="278">
        <v>44942</v>
      </c>
    </row>
    <row r="20" spans="2:9" x14ac:dyDescent="0.25">
      <c r="B20" s="7">
        <v>5</v>
      </c>
      <c r="C20" s="91" t="s">
        <v>631</v>
      </c>
      <c r="D20" s="278">
        <v>44609</v>
      </c>
      <c r="E20" s="42">
        <v>549.36</v>
      </c>
      <c r="F20" s="42">
        <v>27.65</v>
      </c>
      <c r="G20" s="42">
        <v>23.05</v>
      </c>
      <c r="H20" s="42">
        <v>21.9</v>
      </c>
      <c r="I20" s="278">
        <v>44944</v>
      </c>
    </row>
    <row r="21" spans="2:9" x14ac:dyDescent="0.25">
      <c r="B21" s="7">
        <v>6</v>
      </c>
      <c r="C21" s="91" t="s">
        <v>632</v>
      </c>
      <c r="D21" s="278">
        <v>43518</v>
      </c>
      <c r="E21" s="42">
        <v>57.3</v>
      </c>
      <c r="F21" s="42">
        <v>4.28</v>
      </c>
      <c r="G21" s="42">
        <v>8.68</v>
      </c>
      <c r="H21" s="42">
        <v>8.42</v>
      </c>
      <c r="I21" s="278">
        <v>44945</v>
      </c>
    </row>
    <row r="22" spans="2:9" x14ac:dyDescent="0.25">
      <c r="B22" s="7">
        <v>7</v>
      </c>
      <c r="C22" s="91" t="s">
        <v>633</v>
      </c>
      <c r="D22" s="278">
        <v>44249</v>
      </c>
      <c r="E22" s="42">
        <v>16.55</v>
      </c>
      <c r="F22" s="42">
        <v>1.46</v>
      </c>
      <c r="G22" s="42">
        <v>0.71</v>
      </c>
      <c r="H22" s="42">
        <v>0.41</v>
      </c>
      <c r="I22" s="278">
        <v>44945</v>
      </c>
    </row>
    <row r="23" spans="2:9" x14ac:dyDescent="0.25">
      <c r="B23" s="7">
        <v>8</v>
      </c>
      <c r="C23" s="91" t="s">
        <v>634</v>
      </c>
      <c r="D23" s="278">
        <v>43819</v>
      </c>
      <c r="E23" s="42">
        <v>31.3</v>
      </c>
      <c r="F23" s="42">
        <v>6.72</v>
      </c>
      <c r="G23" s="42">
        <v>7.05</v>
      </c>
      <c r="H23" s="42">
        <v>6.33</v>
      </c>
      <c r="I23" s="278">
        <v>44949</v>
      </c>
    </row>
    <row r="24" spans="2:9" x14ac:dyDescent="0.25">
      <c r="B24" s="7">
        <v>9</v>
      </c>
      <c r="C24" s="91" t="s">
        <v>635</v>
      </c>
      <c r="D24" s="278">
        <v>43504</v>
      </c>
      <c r="E24" s="42">
        <v>0.57999999999999996</v>
      </c>
      <c r="F24" s="42">
        <v>0.04</v>
      </c>
      <c r="G24" s="42">
        <v>0.03</v>
      </c>
      <c r="H24" s="42">
        <v>0</v>
      </c>
      <c r="I24" s="278">
        <v>44950</v>
      </c>
    </row>
    <row r="25" spans="2:9" x14ac:dyDescent="0.25">
      <c r="B25" s="7">
        <v>10</v>
      </c>
      <c r="C25" s="91" t="s">
        <v>636</v>
      </c>
      <c r="D25" s="278">
        <v>44460</v>
      </c>
      <c r="E25" s="42">
        <v>25.97</v>
      </c>
      <c r="F25" s="42">
        <v>5.3</v>
      </c>
      <c r="G25" s="42">
        <v>12.15</v>
      </c>
      <c r="H25" s="42">
        <v>10.5</v>
      </c>
      <c r="I25" s="278">
        <v>44951</v>
      </c>
    </row>
    <row r="26" spans="2:9" x14ac:dyDescent="0.25">
      <c r="B26" s="7">
        <v>11</v>
      </c>
      <c r="C26" s="91" t="s">
        <v>637</v>
      </c>
      <c r="D26" s="278">
        <v>44662</v>
      </c>
      <c r="E26" s="42">
        <v>3.74</v>
      </c>
      <c r="F26" s="42">
        <v>0.05</v>
      </c>
      <c r="G26" s="42" t="s">
        <v>426</v>
      </c>
      <c r="H26" s="42" t="s">
        <v>426</v>
      </c>
      <c r="I26" s="278">
        <v>44953</v>
      </c>
    </row>
    <row r="27" spans="2:9" x14ac:dyDescent="0.25">
      <c r="B27" s="7">
        <v>12</v>
      </c>
      <c r="C27" s="91" t="s">
        <v>638</v>
      </c>
      <c r="D27" s="278">
        <v>44664</v>
      </c>
      <c r="E27" s="42">
        <v>11.92</v>
      </c>
      <c r="F27" s="42">
        <v>4.96</v>
      </c>
      <c r="G27" s="42">
        <v>3.73</v>
      </c>
      <c r="H27" s="42">
        <v>2.88</v>
      </c>
      <c r="I27" s="278">
        <v>44960</v>
      </c>
    </row>
    <row r="28" spans="2:9" x14ac:dyDescent="0.25">
      <c r="B28" s="7">
        <v>13</v>
      </c>
      <c r="C28" s="91" t="s">
        <v>639</v>
      </c>
      <c r="D28" s="278">
        <v>43739</v>
      </c>
      <c r="E28" s="42">
        <v>57.23</v>
      </c>
      <c r="F28" s="42">
        <v>8.09</v>
      </c>
      <c r="G28" s="42">
        <v>14.54</v>
      </c>
      <c r="H28" s="42">
        <v>13.43</v>
      </c>
      <c r="I28" s="278">
        <v>44963</v>
      </c>
    </row>
    <row r="29" spans="2:9" x14ac:dyDescent="0.25">
      <c r="B29" s="7">
        <v>14</v>
      </c>
      <c r="C29" s="91" t="s">
        <v>640</v>
      </c>
      <c r="D29" s="278">
        <v>43840</v>
      </c>
      <c r="E29" s="42">
        <v>31.01</v>
      </c>
      <c r="F29" s="42">
        <v>4.43</v>
      </c>
      <c r="G29" s="42">
        <v>5.8</v>
      </c>
      <c r="H29" s="42">
        <v>5.35</v>
      </c>
      <c r="I29" s="278">
        <v>44964</v>
      </c>
    </row>
    <row r="30" spans="2:9" x14ac:dyDescent="0.25">
      <c r="B30" s="7">
        <v>15</v>
      </c>
      <c r="C30" s="91" t="s">
        <v>641</v>
      </c>
      <c r="D30" s="278">
        <v>44061</v>
      </c>
      <c r="E30" s="42">
        <v>4743.53</v>
      </c>
      <c r="F30" s="42">
        <v>6.91</v>
      </c>
      <c r="G30" s="42">
        <v>11.04</v>
      </c>
      <c r="H30" s="42">
        <v>10.24</v>
      </c>
      <c r="I30" s="278">
        <v>44964</v>
      </c>
    </row>
    <row r="31" spans="2:9" x14ac:dyDescent="0.25">
      <c r="B31" s="7">
        <v>16</v>
      </c>
      <c r="C31" s="91" t="s">
        <v>642</v>
      </c>
      <c r="D31" s="278">
        <v>44622</v>
      </c>
      <c r="E31" s="42">
        <v>58.2</v>
      </c>
      <c r="F31" s="42">
        <v>0.02</v>
      </c>
      <c r="G31" s="42">
        <v>0.06</v>
      </c>
      <c r="H31" s="42">
        <v>0</v>
      </c>
      <c r="I31" s="278">
        <v>44965</v>
      </c>
    </row>
    <row r="32" spans="2:9" x14ac:dyDescent="0.25">
      <c r="B32" s="7">
        <v>17</v>
      </c>
      <c r="C32" s="91" t="s">
        <v>643</v>
      </c>
      <c r="D32" s="278">
        <v>44260</v>
      </c>
      <c r="E32" s="42">
        <v>99.11</v>
      </c>
      <c r="F32" s="42">
        <v>4.79</v>
      </c>
      <c r="G32" s="42">
        <v>5.97</v>
      </c>
      <c r="H32" s="42">
        <v>5.42</v>
      </c>
      <c r="I32" s="278">
        <v>44965</v>
      </c>
    </row>
    <row r="33" spans="2:9" x14ac:dyDescent="0.25">
      <c r="B33" s="7">
        <v>18</v>
      </c>
      <c r="C33" s="91" t="s">
        <v>644</v>
      </c>
      <c r="D33" s="278">
        <v>43207</v>
      </c>
      <c r="E33" s="42">
        <v>122.72</v>
      </c>
      <c r="F33" s="42">
        <v>4.18</v>
      </c>
      <c r="G33" s="42">
        <v>4.24</v>
      </c>
      <c r="H33" s="42">
        <v>0.11</v>
      </c>
      <c r="I33" s="278">
        <v>44967</v>
      </c>
    </row>
    <row r="34" spans="2:9" x14ac:dyDescent="0.25">
      <c r="B34" s="7">
        <v>19</v>
      </c>
      <c r="C34" s="91" t="s">
        <v>645</v>
      </c>
      <c r="D34" s="278">
        <v>43182</v>
      </c>
      <c r="E34" s="42">
        <v>215.87</v>
      </c>
      <c r="F34" s="42">
        <v>42.85</v>
      </c>
      <c r="G34" s="42">
        <v>17.940000000000001</v>
      </c>
      <c r="H34" s="42">
        <v>11.69</v>
      </c>
      <c r="I34" s="278">
        <v>44972</v>
      </c>
    </row>
    <row r="35" spans="2:9" x14ac:dyDescent="0.25">
      <c r="B35" s="7">
        <v>20</v>
      </c>
      <c r="C35" s="91" t="s">
        <v>646</v>
      </c>
      <c r="D35" s="278">
        <v>43706</v>
      </c>
      <c r="E35" s="42">
        <v>130.30000000000001</v>
      </c>
      <c r="F35" s="42">
        <v>10.54</v>
      </c>
      <c r="G35" s="42">
        <v>10.08</v>
      </c>
      <c r="H35" s="42">
        <v>8.61</v>
      </c>
      <c r="I35" s="278">
        <v>44972</v>
      </c>
    </row>
    <row r="36" spans="2:9" x14ac:dyDescent="0.25">
      <c r="B36" s="7">
        <v>21</v>
      </c>
      <c r="C36" s="91" t="s">
        <v>647</v>
      </c>
      <c r="D36" s="278">
        <v>44377</v>
      </c>
      <c r="E36" s="42" t="s">
        <v>648</v>
      </c>
      <c r="F36" s="42" t="s">
        <v>649</v>
      </c>
      <c r="G36" s="42" t="s">
        <v>648</v>
      </c>
      <c r="H36" s="42" t="s">
        <v>648</v>
      </c>
      <c r="I36" s="278">
        <v>44981</v>
      </c>
    </row>
    <row r="37" spans="2:9" x14ac:dyDescent="0.25">
      <c r="B37" s="7">
        <v>22</v>
      </c>
      <c r="C37" s="91" t="s">
        <v>650</v>
      </c>
      <c r="D37" s="278">
        <v>44516</v>
      </c>
      <c r="E37" s="42">
        <v>2.95</v>
      </c>
      <c r="F37" s="42">
        <v>6.81</v>
      </c>
      <c r="G37" s="42">
        <v>3.12</v>
      </c>
      <c r="H37" s="42">
        <v>2.95</v>
      </c>
      <c r="I37" s="278">
        <v>44981</v>
      </c>
    </row>
    <row r="38" spans="2:9" x14ac:dyDescent="0.25">
      <c r="B38" s="7">
        <v>23</v>
      </c>
      <c r="C38" s="91" t="s">
        <v>651</v>
      </c>
      <c r="D38" s="278">
        <v>43381</v>
      </c>
      <c r="E38" s="42">
        <v>9.14</v>
      </c>
      <c r="F38" s="42" t="s">
        <v>652</v>
      </c>
      <c r="G38" s="42" t="s">
        <v>426</v>
      </c>
      <c r="H38" s="42" t="s">
        <v>426</v>
      </c>
      <c r="I38" s="278">
        <v>44987</v>
      </c>
    </row>
    <row r="39" spans="2:9" x14ac:dyDescent="0.25">
      <c r="B39" s="7">
        <v>24</v>
      </c>
      <c r="C39" s="91" t="s">
        <v>653</v>
      </c>
      <c r="D39" s="278">
        <v>44988</v>
      </c>
      <c r="E39" s="42">
        <v>85.78</v>
      </c>
      <c r="F39" s="42" t="s">
        <v>621</v>
      </c>
      <c r="G39" s="42" t="s">
        <v>426</v>
      </c>
      <c r="H39" s="42" t="s">
        <v>426</v>
      </c>
      <c r="I39" s="278">
        <v>44988</v>
      </c>
    </row>
    <row r="40" spans="2:9" x14ac:dyDescent="0.25">
      <c r="B40" s="7">
        <v>25</v>
      </c>
      <c r="C40" s="91" t="s">
        <v>654</v>
      </c>
      <c r="D40" s="278">
        <v>44175</v>
      </c>
      <c r="E40" s="42">
        <v>3.02</v>
      </c>
      <c r="F40" s="42">
        <v>0.71</v>
      </c>
      <c r="G40" s="42">
        <v>0.77</v>
      </c>
      <c r="H40" s="42">
        <v>0.55000000000000004</v>
      </c>
      <c r="I40" s="278">
        <v>44991</v>
      </c>
    </row>
    <row r="41" spans="2:9" x14ac:dyDescent="0.25">
      <c r="B41" s="7">
        <v>26</v>
      </c>
      <c r="C41" s="91" t="s">
        <v>655</v>
      </c>
      <c r="D41" s="278">
        <v>43517</v>
      </c>
      <c r="E41" s="42">
        <v>32.44</v>
      </c>
      <c r="F41" s="42">
        <v>1.41</v>
      </c>
      <c r="G41" s="42">
        <v>1.7</v>
      </c>
      <c r="H41" s="42">
        <v>1.24</v>
      </c>
      <c r="I41" s="278">
        <v>44991</v>
      </c>
    </row>
    <row r="42" spans="2:9" x14ac:dyDescent="0.25">
      <c r="B42" s="7">
        <v>27</v>
      </c>
      <c r="C42" s="91" t="s">
        <v>656</v>
      </c>
      <c r="D42" s="278">
        <v>44642</v>
      </c>
      <c r="E42" s="42">
        <v>344.93</v>
      </c>
      <c r="F42" s="42">
        <v>2.37</v>
      </c>
      <c r="G42" s="42">
        <v>2.68</v>
      </c>
      <c r="H42" s="42">
        <v>2.19</v>
      </c>
      <c r="I42" s="278">
        <v>44995</v>
      </c>
    </row>
    <row r="43" spans="2:9" x14ac:dyDescent="0.25">
      <c r="B43" s="7">
        <v>28</v>
      </c>
      <c r="C43" s="91" t="s">
        <v>657</v>
      </c>
      <c r="D43" s="278">
        <v>44411</v>
      </c>
      <c r="E43" s="42">
        <v>0.5</v>
      </c>
      <c r="F43" s="42" t="s">
        <v>621</v>
      </c>
      <c r="G43" s="42">
        <v>0</v>
      </c>
      <c r="H43" s="42">
        <v>0</v>
      </c>
      <c r="I43" s="278">
        <v>45000</v>
      </c>
    </row>
    <row r="44" spans="2:9" x14ac:dyDescent="0.25">
      <c r="B44" s="7">
        <v>29</v>
      </c>
      <c r="C44" s="91" t="s">
        <v>658</v>
      </c>
      <c r="D44" s="278">
        <v>45006</v>
      </c>
      <c r="E44" s="42">
        <v>1.82</v>
      </c>
      <c r="F44" s="42" t="s">
        <v>621</v>
      </c>
      <c r="G44" s="42">
        <v>0</v>
      </c>
      <c r="H44" s="42">
        <v>0</v>
      </c>
      <c r="I44" s="278">
        <v>45006</v>
      </c>
    </row>
    <row r="45" spans="2:9" x14ac:dyDescent="0.25">
      <c r="B45" s="7">
        <v>30</v>
      </c>
      <c r="C45" s="91" t="s">
        <v>659</v>
      </c>
      <c r="D45" s="278">
        <v>44385</v>
      </c>
      <c r="E45" s="42">
        <v>56.67</v>
      </c>
      <c r="F45" s="42">
        <v>1.48</v>
      </c>
      <c r="G45" s="42">
        <v>0.56000000000000005</v>
      </c>
      <c r="H45" s="42">
        <v>0.45</v>
      </c>
      <c r="I45" s="278">
        <v>45014</v>
      </c>
    </row>
    <row r="46" spans="2:9" ht="14.45" customHeight="1" x14ac:dyDescent="0.25">
      <c r="B46" s="420" t="s">
        <v>605</v>
      </c>
      <c r="C46" s="421"/>
      <c r="D46" s="422"/>
      <c r="E46" s="227">
        <v>6948.98</v>
      </c>
      <c r="F46" s="227">
        <v>179.21</v>
      </c>
      <c r="G46" s="227">
        <v>157.51</v>
      </c>
      <c r="H46" s="227">
        <v>134.69</v>
      </c>
      <c r="I46" s="276" t="s">
        <v>15</v>
      </c>
    </row>
    <row r="47" spans="2:9" ht="14.45" customHeight="1" x14ac:dyDescent="0.25">
      <c r="B47" s="423" t="s">
        <v>606</v>
      </c>
      <c r="C47" s="424"/>
      <c r="D47" s="425"/>
      <c r="E47" s="227">
        <v>71089.2</v>
      </c>
      <c r="F47" s="227">
        <v>2740.86</v>
      </c>
      <c r="G47" s="227">
        <v>2654.37</v>
      </c>
      <c r="H47" s="227">
        <v>2447.21</v>
      </c>
      <c r="I47" s="276" t="s">
        <v>15</v>
      </c>
    </row>
    <row r="48" spans="2:9" x14ac:dyDescent="0.25">
      <c r="B48" s="12" t="s">
        <v>660</v>
      </c>
    </row>
    <row r="49" spans="2:9" x14ac:dyDescent="0.25">
      <c r="B49" s="12" t="s">
        <v>661</v>
      </c>
    </row>
    <row r="50" spans="2:9" x14ac:dyDescent="0.25">
      <c r="B50" s="437" t="s">
        <v>662</v>
      </c>
      <c r="C50" s="437"/>
      <c r="D50" s="437"/>
      <c r="E50" s="437"/>
      <c r="F50" s="437"/>
      <c r="G50" s="437"/>
      <c r="H50" s="437"/>
      <c r="I50" s="437"/>
    </row>
    <row r="51" spans="2:9" x14ac:dyDescent="0.25">
      <c r="B51" s="437" t="s">
        <v>663</v>
      </c>
      <c r="C51" s="437"/>
      <c r="D51" s="437"/>
      <c r="E51" s="437"/>
      <c r="F51" s="437"/>
      <c r="G51" s="437"/>
      <c r="H51" s="437"/>
      <c r="I51" s="437"/>
    </row>
    <row r="52" spans="2:9" x14ac:dyDescent="0.25">
      <c r="C52"/>
    </row>
  </sheetData>
  <mergeCells count="9">
    <mergeCell ref="B51:I51"/>
    <mergeCell ref="B50:I50"/>
    <mergeCell ref="K2:K3"/>
    <mergeCell ref="B47:D47"/>
    <mergeCell ref="B2:I2"/>
    <mergeCell ref="B3:I3"/>
    <mergeCell ref="B5:I5"/>
    <mergeCell ref="B15:I15"/>
    <mergeCell ref="B46:D46"/>
  </mergeCells>
  <hyperlinks>
    <hyperlink ref="K2:K3" location="'Table of Contents'!A1" display="Go To Table Of Contents" xr:uid="{00000000-0004-0000-0B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W16"/>
  <sheetViews>
    <sheetView showGridLines="0" workbookViewId="0">
      <selection activeCell="W2" sqref="W2:W3"/>
    </sheetView>
  </sheetViews>
  <sheetFormatPr defaultRowHeight="15" x14ac:dyDescent="0.25"/>
  <cols>
    <col min="1" max="1" width="2.140625" customWidth="1"/>
    <col min="2" max="5" width="7.7109375" customWidth="1"/>
    <col min="6" max="9" width="4.7109375" customWidth="1"/>
    <col min="10" max="12" width="7.7109375" customWidth="1"/>
    <col min="13" max="13" width="8.5703125" customWidth="1"/>
    <col min="14" max="14" width="2" customWidth="1"/>
    <col min="15" max="15" width="1.85546875" style="51" customWidth="1"/>
    <col min="16" max="16" width="1.85546875" customWidth="1"/>
    <col min="17" max="17" width="41.140625" customWidth="1"/>
    <col min="18" max="18" width="14.28515625" customWidth="1"/>
    <col min="19" max="19" width="11.28515625" customWidth="1"/>
    <col min="20" max="20" width="12.28515625" customWidth="1"/>
    <col min="21" max="21" width="15" customWidth="1"/>
    <col min="22" max="22" width="3.28515625" customWidth="1"/>
    <col min="23" max="23" width="14" customWidth="1"/>
  </cols>
  <sheetData>
    <row r="1" spans="2:23" ht="12" customHeight="1" x14ac:dyDescent="0.25"/>
    <row r="2" spans="2:23" ht="15.75" x14ac:dyDescent="0.25">
      <c r="B2" s="392"/>
      <c r="C2" s="392"/>
      <c r="D2" s="392"/>
      <c r="E2" s="392"/>
      <c r="F2" s="392"/>
      <c r="G2" s="392"/>
      <c r="H2" s="392"/>
      <c r="I2" s="392"/>
      <c r="J2" s="392"/>
      <c r="K2" s="392"/>
      <c r="L2" s="392"/>
      <c r="M2" s="392"/>
      <c r="Q2" s="434" t="s">
        <v>664</v>
      </c>
      <c r="R2" s="434"/>
      <c r="S2" s="434"/>
      <c r="T2" s="434"/>
      <c r="U2" s="434"/>
      <c r="W2" s="443" t="s">
        <v>411</v>
      </c>
    </row>
    <row r="3" spans="2:23" x14ac:dyDescent="0.25">
      <c r="Q3" s="12"/>
      <c r="R3" s="13"/>
      <c r="S3" s="13"/>
      <c r="T3" s="13"/>
      <c r="U3" s="13"/>
      <c r="W3" s="443"/>
    </row>
    <row r="4" spans="2:23" x14ac:dyDescent="0.25">
      <c r="Q4" s="444" t="s">
        <v>82</v>
      </c>
      <c r="R4" s="446" t="s">
        <v>83</v>
      </c>
      <c r="S4" s="447"/>
      <c r="T4" s="447"/>
      <c r="U4" s="448"/>
    </row>
    <row r="5" spans="2:23" x14ac:dyDescent="0.25">
      <c r="Q5" s="445"/>
      <c r="R5" s="23" t="s">
        <v>84</v>
      </c>
      <c r="S5" s="23" t="s">
        <v>85</v>
      </c>
      <c r="T5" s="23" t="s">
        <v>86</v>
      </c>
      <c r="U5" s="41" t="s">
        <v>21</v>
      </c>
    </row>
    <row r="6" spans="2:23" ht="22.5" customHeight="1" x14ac:dyDescent="0.25">
      <c r="Q6" s="59" t="s">
        <v>87</v>
      </c>
      <c r="R6" s="87">
        <v>685</v>
      </c>
      <c r="S6" s="87">
        <v>703</v>
      </c>
      <c r="T6" s="87">
        <v>160</v>
      </c>
      <c r="U6" s="87">
        <v>1548</v>
      </c>
    </row>
    <row r="7" spans="2:23" ht="17.25" customHeight="1" x14ac:dyDescent="0.25">
      <c r="Q7" s="14" t="s">
        <v>88</v>
      </c>
      <c r="R7" s="238">
        <v>120</v>
      </c>
      <c r="S7" s="238">
        <v>70</v>
      </c>
      <c r="T7" s="238">
        <v>39</v>
      </c>
      <c r="U7" s="238">
        <v>229</v>
      </c>
    </row>
    <row r="8" spans="2:23" ht="18" customHeight="1" x14ac:dyDescent="0.25">
      <c r="Q8" s="201" t="s">
        <v>454</v>
      </c>
      <c r="R8" s="120">
        <v>802</v>
      </c>
      <c r="S8" s="120">
        <v>825</v>
      </c>
      <c r="T8" s="120">
        <v>166</v>
      </c>
      <c r="U8" s="120">
        <v>1793</v>
      </c>
    </row>
    <row r="9" spans="2:23" ht="50.45" customHeight="1" x14ac:dyDescent="0.25">
      <c r="Q9" s="442" t="s">
        <v>795</v>
      </c>
      <c r="R9" s="442"/>
      <c r="S9" s="442"/>
      <c r="T9" s="442"/>
      <c r="U9" s="442"/>
    </row>
    <row r="10" spans="2:23" ht="50.45" customHeight="1" x14ac:dyDescent="0.25">
      <c r="Q10" s="59"/>
      <c r="R10" s="59"/>
      <c r="S10" s="59"/>
      <c r="T10" s="59"/>
      <c r="U10" s="59"/>
    </row>
    <row r="11" spans="2:23" x14ac:dyDescent="0.25">
      <c r="Q11" s="173"/>
      <c r="T11" s="173"/>
    </row>
    <row r="12" spans="2:23" x14ac:dyDescent="0.25">
      <c r="Q12" s="189" t="s">
        <v>87</v>
      </c>
      <c r="T12" s="173"/>
    </row>
    <row r="13" spans="2:23" ht="15" customHeight="1" x14ac:dyDescent="0.25">
      <c r="Q13" s="189">
        <f>1581*76/100</f>
        <v>1201.56</v>
      </c>
      <c r="T13" s="173"/>
    </row>
    <row r="16" spans="2:23" ht="15" customHeight="1" x14ac:dyDescent="0.25"/>
  </sheetData>
  <mergeCells count="6">
    <mergeCell ref="Q9:U9"/>
    <mergeCell ref="B2:M2"/>
    <mergeCell ref="W2:W3"/>
    <mergeCell ref="Q2:U2"/>
    <mergeCell ref="Q4:Q5"/>
    <mergeCell ref="R4:U4"/>
  </mergeCells>
  <hyperlinks>
    <hyperlink ref="W2:W3" location="'Table of Contents'!A1" display="Go To Table Of Contents" xr:uid="{00000000-0004-0000-08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R21"/>
  <sheetViews>
    <sheetView showGridLines="0" workbookViewId="0">
      <selection activeCell="Q2" sqref="Q2:R3"/>
    </sheetView>
  </sheetViews>
  <sheetFormatPr defaultRowHeight="15" x14ac:dyDescent="0.25"/>
  <cols>
    <col min="1" max="1" width="1.85546875" customWidth="1"/>
    <col min="10" max="10" width="1.85546875" customWidth="1"/>
    <col min="11" max="11" width="1.85546875" style="51" customWidth="1"/>
    <col min="12" max="12" width="1.85546875" customWidth="1"/>
    <col min="13" max="13" width="76.42578125" style="19" customWidth="1"/>
    <col min="14" max="15" width="19.28515625" customWidth="1"/>
    <col min="16" max="16" width="4" customWidth="1"/>
    <col min="17" max="18" width="6.7109375" customWidth="1"/>
  </cols>
  <sheetData>
    <row r="1" spans="2:18" ht="12" customHeight="1" x14ac:dyDescent="0.25"/>
    <row r="2" spans="2:18" ht="15.75" x14ac:dyDescent="0.25">
      <c r="B2" s="392"/>
      <c r="C2" s="392"/>
      <c r="D2" s="392"/>
      <c r="E2" s="392"/>
      <c r="F2" s="392"/>
      <c r="G2" s="392"/>
      <c r="H2" s="392"/>
      <c r="I2" s="392"/>
      <c r="M2" s="449" t="s">
        <v>115</v>
      </c>
      <c r="N2" s="449"/>
      <c r="O2" s="449"/>
      <c r="Q2" s="386" t="s">
        <v>376</v>
      </c>
      <c r="R2" s="386"/>
    </row>
    <row r="3" spans="2:18" x14ac:dyDescent="0.25">
      <c r="M3" s="22"/>
      <c r="N3" s="21"/>
      <c r="O3" s="21"/>
      <c r="Q3" s="386"/>
      <c r="R3" s="386"/>
    </row>
    <row r="4" spans="2:18" x14ac:dyDescent="0.25">
      <c r="M4" s="450" t="s">
        <v>116</v>
      </c>
      <c r="N4" s="450" t="s">
        <v>117</v>
      </c>
      <c r="O4" s="450"/>
    </row>
    <row r="5" spans="2:18" ht="25.5" x14ac:dyDescent="0.25">
      <c r="M5" s="444"/>
      <c r="N5" s="23" t="s">
        <v>118</v>
      </c>
      <c r="O5" s="23" t="s">
        <v>19</v>
      </c>
      <c r="Q5" s="173"/>
      <c r="R5" s="173"/>
    </row>
    <row r="6" spans="2:18" x14ac:dyDescent="0.25">
      <c r="M6" s="79" t="s">
        <v>379</v>
      </c>
      <c r="N6" s="105">
        <v>300</v>
      </c>
      <c r="O6" s="105">
        <v>1009</v>
      </c>
      <c r="Q6" s="173">
        <f>SUM(N6:O6)</f>
        <v>1309</v>
      </c>
      <c r="R6" s="173"/>
    </row>
    <row r="7" spans="2:18" x14ac:dyDescent="0.25">
      <c r="M7" s="79" t="s">
        <v>380</v>
      </c>
      <c r="N7" s="105">
        <v>206</v>
      </c>
      <c r="O7" s="105">
        <v>437</v>
      </c>
      <c r="Q7" s="173">
        <f>SUM(N7:O7)</f>
        <v>643</v>
      </c>
      <c r="R7" s="173"/>
    </row>
    <row r="8" spans="2:18" ht="18" customHeight="1" x14ac:dyDescent="0.25">
      <c r="M8" s="79" t="s">
        <v>382</v>
      </c>
      <c r="N8" s="105">
        <v>13</v>
      </c>
      <c r="O8" s="105">
        <v>45</v>
      </c>
      <c r="Q8" s="173">
        <f>SUM(N8:O8)</f>
        <v>58</v>
      </c>
      <c r="R8" s="173"/>
    </row>
    <row r="9" spans="2:18" ht="15.75" customHeight="1" x14ac:dyDescent="0.25">
      <c r="M9" s="79" t="s">
        <v>381</v>
      </c>
      <c r="N9" s="105">
        <v>1</v>
      </c>
      <c r="O9" s="105">
        <v>19</v>
      </c>
      <c r="Q9" s="173">
        <f>SUM(N9:O9)</f>
        <v>20</v>
      </c>
      <c r="R9" s="173"/>
    </row>
    <row r="10" spans="2:18" ht="15" customHeight="1" x14ac:dyDescent="0.25">
      <c r="M10" s="233" t="s">
        <v>21</v>
      </c>
      <c r="N10" s="287">
        <v>520</v>
      </c>
      <c r="O10" s="287">
        <v>1510</v>
      </c>
    </row>
    <row r="12" spans="2:18" x14ac:dyDescent="0.25">
      <c r="M12" s="172"/>
      <c r="N12" s="173"/>
      <c r="O12" s="173"/>
    </row>
    <row r="13" spans="2:18" x14ac:dyDescent="0.25">
      <c r="M13" s="202" t="s">
        <v>116</v>
      </c>
      <c r="N13" s="194" t="s">
        <v>21</v>
      </c>
      <c r="O13" s="173"/>
    </row>
    <row r="14" spans="2:18" ht="30" x14ac:dyDescent="0.25">
      <c r="M14" s="203" t="s">
        <v>384</v>
      </c>
      <c r="N14" s="194">
        <f>SUM(N6:O6)</f>
        <v>1309</v>
      </c>
      <c r="O14" s="173"/>
    </row>
    <row r="15" spans="2:18" ht="30" x14ac:dyDescent="0.25">
      <c r="M15" s="203" t="s">
        <v>385</v>
      </c>
      <c r="N15" s="194">
        <f>SUM(N7:O7)</f>
        <v>643</v>
      </c>
      <c r="O15" s="173"/>
    </row>
    <row r="16" spans="2:18" ht="30" x14ac:dyDescent="0.25">
      <c r="M16" s="203" t="s">
        <v>386</v>
      </c>
      <c r="N16" s="194">
        <f>SUM(N8:O8)</f>
        <v>58</v>
      </c>
      <c r="O16" s="173"/>
    </row>
    <row r="17" spans="13:15" ht="30" x14ac:dyDescent="0.25">
      <c r="M17" s="203" t="s">
        <v>387</v>
      </c>
      <c r="N17" s="194">
        <f>SUM(N9:O9)</f>
        <v>20</v>
      </c>
      <c r="O17" s="173"/>
    </row>
    <row r="18" spans="13:15" x14ac:dyDescent="0.25">
      <c r="M18" s="178" t="s">
        <v>21</v>
      </c>
      <c r="N18" s="194">
        <f>SUM(N14:N17)</f>
        <v>2030</v>
      </c>
      <c r="O18" s="173"/>
    </row>
    <row r="19" spans="13:15" x14ac:dyDescent="0.25">
      <c r="M19" s="172"/>
      <c r="N19" s="173"/>
      <c r="O19" s="173"/>
    </row>
    <row r="20" spans="13:15" x14ac:dyDescent="0.25">
      <c r="M20" s="172"/>
      <c r="N20" s="173"/>
      <c r="O20" s="173"/>
    </row>
    <row r="21" spans="13:15" x14ac:dyDescent="0.25">
      <c r="M21" s="172"/>
      <c r="N21" s="173"/>
      <c r="O21" s="173"/>
    </row>
  </sheetData>
  <mergeCells count="5">
    <mergeCell ref="M2:O2"/>
    <mergeCell ref="M4:M5"/>
    <mergeCell ref="N4:O4"/>
    <mergeCell ref="B2:I2"/>
    <mergeCell ref="Q2:R3"/>
  </mergeCells>
  <hyperlinks>
    <hyperlink ref="Q2:R3" location="'Table of Contents'!A1" display="Go To Table Of Contents"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I28"/>
  <sheetViews>
    <sheetView showGridLines="0" workbookViewId="0">
      <selection activeCell="I2" sqref="I2:I3"/>
    </sheetView>
  </sheetViews>
  <sheetFormatPr defaultRowHeight="15" x14ac:dyDescent="0.25"/>
  <cols>
    <col min="1" max="1" width="1.85546875" customWidth="1"/>
    <col min="2" max="2" width="19.28515625" customWidth="1"/>
    <col min="3" max="3" width="10.28515625" customWidth="1"/>
    <col min="4" max="4" width="11.28515625" customWidth="1"/>
    <col min="5" max="5" width="12" customWidth="1"/>
    <col min="6" max="6" width="11.7109375" customWidth="1"/>
    <col min="7" max="7" width="11.42578125" customWidth="1"/>
    <col min="8" max="8" width="4.85546875" customWidth="1"/>
    <col min="9" max="9" width="13" customWidth="1"/>
  </cols>
  <sheetData>
    <row r="1" spans="2:9" ht="12" customHeight="1" x14ac:dyDescent="0.25"/>
    <row r="2" spans="2:9" x14ac:dyDescent="0.25">
      <c r="B2" s="438" t="s">
        <v>119</v>
      </c>
      <c r="C2" s="438"/>
      <c r="D2" s="438"/>
      <c r="E2" s="438"/>
      <c r="F2" s="438"/>
      <c r="G2" s="438"/>
      <c r="I2" s="452" t="s">
        <v>376</v>
      </c>
    </row>
    <row r="3" spans="2:9" x14ac:dyDescent="0.25">
      <c r="B3" s="439" t="s">
        <v>120</v>
      </c>
      <c r="C3" s="439"/>
      <c r="D3" s="439"/>
      <c r="E3" s="439"/>
      <c r="F3" s="439"/>
      <c r="G3" s="439"/>
      <c r="I3" s="452"/>
    </row>
    <row r="4" spans="2:9" ht="38.25" x14ac:dyDescent="0.25">
      <c r="B4" s="23" t="s">
        <v>121</v>
      </c>
      <c r="C4" s="23" t="s">
        <v>122</v>
      </c>
      <c r="D4" s="23" t="s">
        <v>123</v>
      </c>
      <c r="E4" s="23" t="s">
        <v>96</v>
      </c>
      <c r="F4" s="23" t="s">
        <v>141</v>
      </c>
      <c r="G4" s="23" t="s">
        <v>124</v>
      </c>
    </row>
    <row r="5" spans="2:9" x14ac:dyDescent="0.25">
      <c r="B5" s="456" t="s">
        <v>667</v>
      </c>
      <c r="C5" s="456"/>
      <c r="D5" s="456"/>
      <c r="E5" s="456"/>
      <c r="F5" s="456"/>
      <c r="G5" s="456"/>
    </row>
    <row r="6" spans="2:9" x14ac:dyDescent="0.25">
      <c r="B6" s="14">
        <v>52</v>
      </c>
      <c r="C6" s="354">
        <v>71</v>
      </c>
      <c r="D6" s="335">
        <v>13807.03</v>
      </c>
      <c r="E6" s="357">
        <v>743.85</v>
      </c>
      <c r="F6" s="335">
        <v>696.12</v>
      </c>
      <c r="G6" s="335">
        <v>674.44</v>
      </c>
    </row>
    <row r="7" spans="2:9" ht="15" customHeight="1" x14ac:dyDescent="0.25">
      <c r="B7" s="59" t="s">
        <v>125</v>
      </c>
      <c r="C7" s="355" t="s">
        <v>15</v>
      </c>
      <c r="D7" s="352" t="s">
        <v>15</v>
      </c>
      <c r="E7" s="458">
        <v>4423.91</v>
      </c>
      <c r="F7" s="460" t="s">
        <v>668</v>
      </c>
      <c r="G7" s="352">
        <v>300.02</v>
      </c>
    </row>
    <row r="8" spans="2:9" x14ac:dyDescent="0.25">
      <c r="B8" s="59" t="s">
        <v>126</v>
      </c>
      <c r="C8" s="355">
        <v>3797</v>
      </c>
      <c r="D8" s="352">
        <v>83106.84</v>
      </c>
      <c r="E8" s="458"/>
      <c r="F8" s="460"/>
      <c r="G8" s="352">
        <v>3321.87</v>
      </c>
    </row>
    <row r="9" spans="2:9" x14ac:dyDescent="0.25">
      <c r="B9" s="59" t="s">
        <v>127</v>
      </c>
      <c r="C9" s="355">
        <v>3403</v>
      </c>
      <c r="D9" s="352">
        <v>91.31</v>
      </c>
      <c r="E9" s="458"/>
      <c r="F9" s="460"/>
      <c r="G9" s="358">
        <v>11.01</v>
      </c>
    </row>
    <row r="10" spans="2:9" x14ac:dyDescent="0.25">
      <c r="B10" s="59" t="s">
        <v>128</v>
      </c>
      <c r="C10" s="355">
        <v>674</v>
      </c>
      <c r="D10" s="352">
        <v>7842.83</v>
      </c>
      <c r="E10" s="458"/>
      <c r="F10" s="460"/>
      <c r="G10" s="352">
        <v>139.47</v>
      </c>
    </row>
    <row r="11" spans="2:9" x14ac:dyDescent="0.25">
      <c r="B11" s="59" t="s">
        <v>129</v>
      </c>
      <c r="C11" s="355">
        <v>620</v>
      </c>
      <c r="D11" s="352">
        <v>7392.55</v>
      </c>
      <c r="E11" s="458"/>
      <c r="F11" s="460"/>
      <c r="G11" s="352">
        <v>21.11</v>
      </c>
    </row>
    <row r="12" spans="2:9" x14ac:dyDescent="0.25">
      <c r="B12" s="59" t="s">
        <v>130</v>
      </c>
      <c r="C12" s="355">
        <v>5823</v>
      </c>
      <c r="D12" s="352">
        <v>5924.52</v>
      </c>
      <c r="E12" s="458"/>
      <c r="F12" s="460"/>
      <c r="G12" s="352">
        <v>102.28</v>
      </c>
    </row>
    <row r="13" spans="2:9" x14ac:dyDescent="0.25">
      <c r="B13" s="59" t="s">
        <v>131</v>
      </c>
      <c r="C13" s="355">
        <v>0</v>
      </c>
      <c r="D13" s="355">
        <v>0</v>
      </c>
      <c r="E13" s="458"/>
      <c r="F13" s="460"/>
      <c r="G13" s="355">
        <v>0</v>
      </c>
    </row>
    <row r="14" spans="2:9" x14ac:dyDescent="0.25">
      <c r="B14" s="59" t="s">
        <v>132</v>
      </c>
      <c r="C14" s="355">
        <v>159</v>
      </c>
      <c r="D14" s="352">
        <v>48.01</v>
      </c>
      <c r="E14" s="459"/>
      <c r="F14" s="461"/>
      <c r="G14" s="352">
        <v>5.72</v>
      </c>
    </row>
    <row r="15" spans="2:9" x14ac:dyDescent="0.25">
      <c r="B15" s="228" t="s">
        <v>133</v>
      </c>
      <c r="C15" s="356">
        <v>14547</v>
      </c>
      <c r="D15" s="353">
        <v>118213.09</v>
      </c>
      <c r="E15" s="353">
        <v>5167.76</v>
      </c>
      <c r="F15" s="353" t="s">
        <v>670</v>
      </c>
      <c r="G15" s="353">
        <v>4575.92</v>
      </c>
    </row>
    <row r="16" spans="2:9" x14ac:dyDescent="0.25">
      <c r="B16" s="457" t="s">
        <v>671</v>
      </c>
      <c r="C16" s="457"/>
      <c r="D16" s="457"/>
      <c r="E16" s="457"/>
      <c r="F16" s="457"/>
      <c r="G16" s="457"/>
    </row>
    <row r="17" spans="2:7" x14ac:dyDescent="0.25">
      <c r="B17" s="146" t="s">
        <v>125</v>
      </c>
      <c r="C17" s="354" t="s">
        <v>15</v>
      </c>
      <c r="D17" s="335" t="s">
        <v>15</v>
      </c>
      <c r="E17" s="354"/>
      <c r="F17" s="453" t="s">
        <v>134</v>
      </c>
      <c r="G17" s="453" t="s">
        <v>134</v>
      </c>
    </row>
    <row r="18" spans="2:7" x14ac:dyDescent="0.25">
      <c r="B18" s="57" t="s">
        <v>126</v>
      </c>
      <c r="C18" s="359">
        <v>44247</v>
      </c>
      <c r="D18" s="252">
        <v>663982.28</v>
      </c>
      <c r="E18" s="355"/>
      <c r="F18" s="454"/>
      <c r="G18" s="454"/>
    </row>
    <row r="19" spans="2:7" x14ac:dyDescent="0.25">
      <c r="B19" s="57" t="s">
        <v>127</v>
      </c>
      <c r="C19" s="359">
        <v>33837</v>
      </c>
      <c r="D19" s="252">
        <v>1362.95</v>
      </c>
      <c r="E19" s="355"/>
      <c r="F19" s="454"/>
      <c r="G19" s="454"/>
    </row>
    <row r="20" spans="2:7" x14ac:dyDescent="0.25">
      <c r="B20" s="57" t="s">
        <v>128</v>
      </c>
      <c r="C20" s="359">
        <v>13306</v>
      </c>
      <c r="D20" s="252">
        <v>137188.76999999999</v>
      </c>
      <c r="E20" s="355" t="s">
        <v>669</v>
      </c>
      <c r="F20" s="454"/>
      <c r="G20" s="454"/>
    </row>
    <row r="21" spans="2:7" x14ac:dyDescent="0.25">
      <c r="B21" s="57" t="s">
        <v>129</v>
      </c>
      <c r="C21" s="359">
        <v>3104</v>
      </c>
      <c r="D21" s="252">
        <v>37152.79</v>
      </c>
      <c r="E21" s="355"/>
      <c r="F21" s="454"/>
      <c r="G21" s="454"/>
    </row>
    <row r="22" spans="2:7" x14ac:dyDescent="0.25">
      <c r="B22" s="57" t="s">
        <v>130</v>
      </c>
      <c r="C22" s="359">
        <v>1983849</v>
      </c>
      <c r="D22" s="252">
        <v>97001.41</v>
      </c>
      <c r="E22" s="355"/>
      <c r="F22" s="454"/>
      <c r="G22" s="454"/>
    </row>
    <row r="23" spans="2:7" x14ac:dyDescent="0.25">
      <c r="B23" s="57" t="s">
        <v>131</v>
      </c>
      <c r="C23" s="359">
        <v>74</v>
      </c>
      <c r="D23" s="252">
        <v>880.88</v>
      </c>
      <c r="E23" s="355"/>
      <c r="F23" s="454"/>
      <c r="G23" s="454"/>
    </row>
    <row r="24" spans="2:7" x14ac:dyDescent="0.25">
      <c r="B24" s="57" t="s">
        <v>132</v>
      </c>
      <c r="C24" s="359">
        <v>105645</v>
      </c>
      <c r="D24" s="252">
        <v>4134.24</v>
      </c>
      <c r="E24" s="355"/>
      <c r="F24" s="454"/>
      <c r="G24" s="454"/>
    </row>
    <row r="25" spans="2:7" x14ac:dyDescent="0.25">
      <c r="B25" s="204" t="s">
        <v>135</v>
      </c>
      <c r="C25" s="360">
        <v>2184062</v>
      </c>
      <c r="D25" s="250">
        <v>941703.32</v>
      </c>
      <c r="E25" s="361"/>
      <c r="F25" s="454"/>
      <c r="G25" s="454"/>
    </row>
    <row r="26" spans="2:7" x14ac:dyDescent="0.25">
      <c r="B26" s="228" t="s">
        <v>136</v>
      </c>
      <c r="C26" s="356">
        <v>2198609</v>
      </c>
      <c r="D26" s="353">
        <v>1059916.4099999999</v>
      </c>
      <c r="E26" s="353">
        <v>56709.66</v>
      </c>
      <c r="F26" s="455"/>
      <c r="G26" s="455"/>
    </row>
    <row r="27" spans="2:7" ht="116.25" customHeight="1" x14ac:dyDescent="0.25">
      <c r="B27" s="451" t="s">
        <v>672</v>
      </c>
      <c r="C27" s="451"/>
      <c r="D27" s="451"/>
      <c r="E27" s="451"/>
      <c r="F27" s="451"/>
      <c r="G27" s="451"/>
    </row>
    <row r="28" spans="2:7" x14ac:dyDescent="0.25">
      <c r="B28" s="147"/>
      <c r="C28" s="147"/>
      <c r="D28" s="147"/>
      <c r="E28" s="147"/>
      <c r="F28" s="147"/>
      <c r="G28" s="147"/>
    </row>
  </sheetData>
  <mergeCells count="10">
    <mergeCell ref="B27:G27"/>
    <mergeCell ref="I2:I3"/>
    <mergeCell ref="F17:F26"/>
    <mergeCell ref="G17:G26"/>
    <mergeCell ref="B2:G2"/>
    <mergeCell ref="B3:G3"/>
    <mergeCell ref="B5:G5"/>
    <mergeCell ref="B16:G16"/>
    <mergeCell ref="E7:E14"/>
    <mergeCell ref="F7:F14"/>
  </mergeCells>
  <hyperlinks>
    <hyperlink ref="I2:I3" location="'Table of Contents'!A1" display="Go To Table Of Contents"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Q25"/>
  <sheetViews>
    <sheetView showGridLines="0" workbookViewId="0">
      <selection activeCell="O2" sqref="O2:P3"/>
    </sheetView>
  </sheetViews>
  <sheetFormatPr defaultRowHeight="15" x14ac:dyDescent="0.25"/>
  <cols>
    <col min="1" max="1" width="1.85546875" customWidth="1"/>
    <col min="2" max="2" width="9.140625" customWidth="1"/>
    <col min="6" max="8" width="9.140625" customWidth="1"/>
    <col min="9" max="9" width="2.85546875" customWidth="1"/>
    <col min="10" max="10" width="1.85546875" style="51" customWidth="1"/>
    <col min="11" max="11" width="1.85546875" customWidth="1"/>
    <col min="12" max="12" width="36.140625" style="19" customWidth="1"/>
    <col min="13" max="13" width="28.28515625" customWidth="1"/>
    <col min="14" max="14" width="7.42578125" customWidth="1"/>
    <col min="15" max="16" width="6" customWidth="1"/>
  </cols>
  <sheetData>
    <row r="1" spans="2:17" ht="12" customHeight="1" x14ac:dyDescent="0.25"/>
    <row r="2" spans="2:17" x14ac:dyDescent="0.25">
      <c r="B2" s="463"/>
      <c r="C2" s="463"/>
      <c r="D2" s="463"/>
      <c r="E2" s="463"/>
      <c r="F2" s="463"/>
      <c r="G2" s="463"/>
      <c r="H2" s="463"/>
      <c r="L2" s="462" t="s">
        <v>673</v>
      </c>
      <c r="M2" s="462"/>
      <c r="O2" s="452" t="s">
        <v>376</v>
      </c>
      <c r="P2" s="452"/>
    </row>
    <row r="3" spans="2:17" x14ac:dyDescent="0.25">
      <c r="L3" s="9"/>
      <c r="M3" s="9"/>
      <c r="O3" s="452"/>
      <c r="P3" s="452"/>
    </row>
    <row r="4" spans="2:17" x14ac:dyDescent="0.25">
      <c r="L4" s="16" t="s">
        <v>51</v>
      </c>
      <c r="M4" s="11" t="s">
        <v>17</v>
      </c>
    </row>
    <row r="5" spans="2:17" x14ac:dyDescent="0.25">
      <c r="L5" s="18" t="s">
        <v>4</v>
      </c>
      <c r="M5" s="268">
        <v>6571</v>
      </c>
    </row>
    <row r="6" spans="2:17" x14ac:dyDescent="0.25">
      <c r="L6" s="56" t="s">
        <v>61</v>
      </c>
      <c r="M6" s="268">
        <v>959</v>
      </c>
      <c r="O6" s="1"/>
    </row>
    <row r="7" spans="2:17" x14ac:dyDescent="0.25">
      <c r="L7" s="18" t="s">
        <v>62</v>
      </c>
      <c r="M7" s="268">
        <v>848</v>
      </c>
    </row>
    <row r="8" spans="2:17" x14ac:dyDescent="0.25">
      <c r="L8" s="56" t="s">
        <v>63</v>
      </c>
      <c r="M8" s="268">
        <v>678</v>
      </c>
    </row>
    <row r="9" spans="2:17" x14ac:dyDescent="0.25">
      <c r="L9" s="18" t="s">
        <v>64</v>
      </c>
      <c r="M9" s="268">
        <v>2030</v>
      </c>
    </row>
    <row r="10" spans="2:17" x14ac:dyDescent="0.25">
      <c r="L10" s="196" t="s">
        <v>65</v>
      </c>
      <c r="M10" s="269">
        <v>2056</v>
      </c>
    </row>
    <row r="11" spans="2:17" x14ac:dyDescent="0.25">
      <c r="L11" s="18" t="s">
        <v>66</v>
      </c>
      <c r="M11" s="87">
        <v>1314</v>
      </c>
    </row>
    <row r="12" spans="2:17" x14ac:dyDescent="0.25">
      <c r="L12" s="56" t="s">
        <v>67</v>
      </c>
      <c r="M12" s="87">
        <v>182</v>
      </c>
    </row>
    <row r="13" spans="2:17" x14ac:dyDescent="0.25">
      <c r="L13" s="18" t="s">
        <v>68</v>
      </c>
      <c r="M13" s="87">
        <v>239</v>
      </c>
    </row>
    <row r="14" spans="2:17" x14ac:dyDescent="0.25">
      <c r="L14" s="56" t="s">
        <v>69</v>
      </c>
      <c r="M14" s="87">
        <v>321</v>
      </c>
    </row>
    <row r="16" spans="2:17" x14ac:dyDescent="0.25">
      <c r="L16" s="172"/>
      <c r="M16" s="173"/>
      <c r="N16" s="173"/>
      <c r="O16" s="173"/>
      <c r="P16" s="173"/>
      <c r="Q16" s="173"/>
    </row>
    <row r="17" spans="12:17" x14ac:dyDescent="0.25">
      <c r="L17" s="190" t="s">
        <v>65</v>
      </c>
      <c r="M17" s="176" t="s">
        <v>338</v>
      </c>
      <c r="N17" s="191" t="s">
        <v>339</v>
      </c>
      <c r="O17" s="173"/>
      <c r="P17" s="173"/>
      <c r="Q17" s="173"/>
    </row>
    <row r="18" spans="12:17" x14ac:dyDescent="0.25">
      <c r="L18" s="192" t="s">
        <v>66</v>
      </c>
      <c r="M18" s="179">
        <f>M11</f>
        <v>1314</v>
      </c>
      <c r="N18" s="193">
        <f>M18/M22</f>
        <v>0.6391050583657587</v>
      </c>
      <c r="O18" s="173"/>
      <c r="P18" s="173"/>
      <c r="Q18" s="173"/>
    </row>
    <row r="19" spans="12:17" x14ac:dyDescent="0.25">
      <c r="L19" s="192" t="s">
        <v>67</v>
      </c>
      <c r="M19" s="179">
        <f>M12</f>
        <v>182</v>
      </c>
      <c r="N19" s="193">
        <f>M19/M22</f>
        <v>8.8521400778210121E-2</v>
      </c>
      <c r="O19" s="173"/>
      <c r="P19" s="173"/>
      <c r="Q19" s="173"/>
    </row>
    <row r="20" spans="12:17" x14ac:dyDescent="0.25">
      <c r="L20" s="192" t="s">
        <v>68</v>
      </c>
      <c r="M20" s="179">
        <f>M13</f>
        <v>239</v>
      </c>
      <c r="N20" s="193">
        <f>M20/M22</f>
        <v>0.11624513618677043</v>
      </c>
      <c r="O20" s="173"/>
      <c r="P20" s="173"/>
      <c r="Q20" s="173"/>
    </row>
    <row r="21" spans="12:17" x14ac:dyDescent="0.25">
      <c r="L21" s="192" t="s">
        <v>69</v>
      </c>
      <c r="M21" s="179">
        <f>M14</f>
        <v>321</v>
      </c>
      <c r="N21" s="193">
        <f>M21/M22</f>
        <v>0.1561284046692607</v>
      </c>
      <c r="O21" s="173"/>
      <c r="P21" s="173"/>
      <c r="Q21" s="173"/>
    </row>
    <row r="22" spans="12:17" x14ac:dyDescent="0.25">
      <c r="L22" s="194" t="s">
        <v>21</v>
      </c>
      <c r="M22" s="194">
        <f>SUM(M18:M21)</f>
        <v>2056</v>
      </c>
      <c r="N22" s="195">
        <f>M22/M22%</f>
        <v>100</v>
      </c>
      <c r="O22" s="173"/>
      <c r="P22" s="173"/>
      <c r="Q22" s="173"/>
    </row>
    <row r="23" spans="12:17" x14ac:dyDescent="0.25">
      <c r="L23" s="172"/>
      <c r="M23" s="173"/>
      <c r="N23" s="173"/>
      <c r="O23" s="173"/>
      <c r="P23" s="173"/>
      <c r="Q23" s="173"/>
    </row>
    <row r="24" spans="12:17" x14ac:dyDescent="0.25">
      <c r="L24" s="172"/>
      <c r="M24" s="173"/>
      <c r="N24" s="173"/>
      <c r="O24" s="173"/>
      <c r="P24" s="173"/>
      <c r="Q24" s="173"/>
    </row>
    <row r="25" spans="12:17" x14ac:dyDescent="0.25">
      <c r="L25" s="172"/>
      <c r="M25" s="173"/>
      <c r="N25" s="173"/>
      <c r="O25" s="173"/>
      <c r="P25" s="173"/>
      <c r="Q25" s="173"/>
    </row>
  </sheetData>
  <mergeCells count="3">
    <mergeCell ref="L2:M2"/>
    <mergeCell ref="B2:H2"/>
    <mergeCell ref="O2:P3"/>
  </mergeCells>
  <hyperlinks>
    <hyperlink ref="O2:P3" location="'Table of Contents'!A1" display="Go to Table of Contents" xr:uid="{00000000-0004-0000-06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U34"/>
  <sheetViews>
    <sheetView showGridLines="0" workbookViewId="0">
      <selection activeCell="T2" sqref="T2:U4"/>
    </sheetView>
  </sheetViews>
  <sheetFormatPr defaultRowHeight="15" x14ac:dyDescent="0.25"/>
  <cols>
    <col min="1" max="1" width="2.7109375" customWidth="1"/>
    <col min="2" max="7" width="10" customWidth="1"/>
    <col min="8" max="9" width="4.28515625" customWidth="1"/>
    <col min="10" max="10" width="2.28515625" customWidth="1"/>
    <col min="11" max="11" width="1.85546875" style="51" customWidth="1"/>
    <col min="12" max="12" width="1.85546875" customWidth="1"/>
    <col min="13" max="13" width="35.140625" style="19" customWidth="1"/>
    <col min="14" max="14" width="13.140625" style="19" customWidth="1"/>
    <col min="15" max="15" width="9.140625" style="19"/>
    <col min="16" max="16" width="13.42578125" style="19" customWidth="1"/>
    <col min="17" max="17" width="17.5703125" style="25" customWidth="1"/>
    <col min="18" max="18" width="48" style="19" customWidth="1"/>
    <col min="19" max="19" width="3.7109375" customWidth="1"/>
    <col min="20" max="21" width="7.140625" customWidth="1"/>
  </cols>
  <sheetData>
    <row r="1" spans="2:21" ht="12" customHeight="1" x14ac:dyDescent="0.25"/>
    <row r="2" spans="2:21" ht="15.75" customHeight="1" x14ac:dyDescent="0.25">
      <c r="B2" s="392"/>
      <c r="C2" s="392"/>
      <c r="D2" s="392"/>
      <c r="E2" s="392"/>
      <c r="F2" s="392"/>
      <c r="G2" s="392"/>
      <c r="H2" s="392"/>
      <c r="I2" s="392"/>
      <c r="M2" s="434" t="s">
        <v>331</v>
      </c>
      <c r="N2" s="434"/>
      <c r="O2" s="434"/>
      <c r="P2" s="434"/>
      <c r="Q2" s="434"/>
      <c r="R2" s="434"/>
      <c r="T2" s="386" t="s">
        <v>376</v>
      </c>
      <c r="U2" s="386"/>
    </row>
    <row r="3" spans="2:21" x14ac:dyDescent="0.25">
      <c r="M3" s="439" t="s">
        <v>110</v>
      </c>
      <c r="N3" s="439"/>
      <c r="O3" s="439"/>
      <c r="P3" s="439"/>
      <c r="Q3" s="439"/>
      <c r="R3" s="439"/>
      <c r="T3" s="386"/>
      <c r="U3" s="386"/>
    </row>
    <row r="4" spans="2:21" x14ac:dyDescent="0.25">
      <c r="M4" s="450" t="s">
        <v>91</v>
      </c>
      <c r="N4" s="450" t="s">
        <v>137</v>
      </c>
      <c r="O4" s="450"/>
      <c r="P4" s="450"/>
      <c r="Q4" s="465" t="s">
        <v>138</v>
      </c>
      <c r="R4" s="444" t="s">
        <v>139</v>
      </c>
      <c r="T4" s="386"/>
      <c r="U4" s="386"/>
    </row>
    <row r="5" spans="2:21" ht="50.25" customHeight="1" x14ac:dyDescent="0.25">
      <c r="M5" s="444"/>
      <c r="N5" s="23" t="s">
        <v>140</v>
      </c>
      <c r="O5" s="23" t="s">
        <v>141</v>
      </c>
      <c r="P5" s="23" t="s">
        <v>142</v>
      </c>
      <c r="Q5" s="466"/>
      <c r="R5" s="445"/>
    </row>
    <row r="6" spans="2:21" x14ac:dyDescent="0.25">
      <c r="M6" s="417" t="s">
        <v>143</v>
      </c>
      <c r="N6" s="417"/>
      <c r="O6" s="417"/>
      <c r="P6" s="417"/>
      <c r="Q6" s="417"/>
      <c r="R6" s="417"/>
    </row>
    <row r="7" spans="2:21" x14ac:dyDescent="0.25">
      <c r="M7" s="148" t="s">
        <v>144</v>
      </c>
      <c r="N7" s="149">
        <v>13175</v>
      </c>
      <c r="O7" s="149">
        <v>5320</v>
      </c>
      <c r="P7" s="149">
        <v>40.380000000000003</v>
      </c>
      <c r="Q7" s="149">
        <v>183.45</v>
      </c>
      <c r="R7" s="146" t="s">
        <v>145</v>
      </c>
    </row>
    <row r="8" spans="2:21" x14ac:dyDescent="0.25">
      <c r="M8" s="12" t="s">
        <v>146</v>
      </c>
      <c r="N8" s="93">
        <v>56022</v>
      </c>
      <c r="O8" s="93">
        <v>35571</v>
      </c>
      <c r="P8" s="243">
        <v>63.5</v>
      </c>
      <c r="Q8" s="93">
        <v>252.88</v>
      </c>
      <c r="R8" s="57" t="s">
        <v>147</v>
      </c>
    </row>
    <row r="9" spans="2:21" x14ac:dyDescent="0.25">
      <c r="M9" s="12" t="s">
        <v>148</v>
      </c>
      <c r="N9" s="93">
        <v>11015</v>
      </c>
      <c r="O9" s="93">
        <v>2892</v>
      </c>
      <c r="P9" s="93">
        <v>26.26</v>
      </c>
      <c r="Q9" s="93">
        <v>123.35</v>
      </c>
      <c r="R9" s="57" t="s">
        <v>149</v>
      </c>
    </row>
    <row r="10" spans="2:21" x14ac:dyDescent="0.25">
      <c r="M10" s="12" t="s">
        <v>150</v>
      </c>
      <c r="N10" s="93">
        <v>49473</v>
      </c>
      <c r="O10" s="93">
        <v>41018</v>
      </c>
      <c r="P10" s="93">
        <v>82.91</v>
      </c>
      <c r="Q10" s="93">
        <v>266.64999999999998</v>
      </c>
      <c r="R10" s="57" t="s">
        <v>151</v>
      </c>
    </row>
    <row r="11" spans="2:21" ht="25.5" x14ac:dyDescent="0.25">
      <c r="M11" s="24" t="s">
        <v>152</v>
      </c>
      <c r="N11" s="143">
        <v>29523</v>
      </c>
      <c r="O11" s="143">
        <v>5052</v>
      </c>
      <c r="P11" s="143">
        <v>17.11</v>
      </c>
      <c r="Q11" s="143">
        <v>115.39</v>
      </c>
      <c r="R11" s="85" t="s">
        <v>153</v>
      </c>
    </row>
    <row r="12" spans="2:21" x14ac:dyDescent="0.25">
      <c r="M12" s="12" t="s">
        <v>154</v>
      </c>
      <c r="N12" s="93">
        <v>7365</v>
      </c>
      <c r="O12" s="93">
        <v>3691</v>
      </c>
      <c r="P12" s="93">
        <v>50.12</v>
      </c>
      <c r="Q12" s="93">
        <v>387.44</v>
      </c>
      <c r="R12" s="57" t="s">
        <v>155</v>
      </c>
    </row>
    <row r="13" spans="2:21" x14ac:dyDescent="0.25">
      <c r="M13" s="12" t="s">
        <v>156</v>
      </c>
      <c r="N13" s="93">
        <v>47158</v>
      </c>
      <c r="O13" s="93">
        <v>19350</v>
      </c>
      <c r="P13" s="93">
        <v>41.03</v>
      </c>
      <c r="Q13" s="93">
        <v>209.12</v>
      </c>
      <c r="R13" s="57" t="s">
        <v>157</v>
      </c>
    </row>
    <row r="14" spans="2:21" x14ac:dyDescent="0.25">
      <c r="M14" s="12" t="s">
        <v>158</v>
      </c>
      <c r="N14" s="93">
        <v>12641</v>
      </c>
      <c r="O14" s="93">
        <v>2615</v>
      </c>
      <c r="P14" s="93">
        <v>20.68</v>
      </c>
      <c r="Q14" s="93">
        <v>169.65</v>
      </c>
      <c r="R14" s="57" t="s">
        <v>159</v>
      </c>
    </row>
    <row r="15" spans="2:21" ht="25.5" x14ac:dyDescent="0.25">
      <c r="M15" s="362" t="s">
        <v>403</v>
      </c>
      <c r="N15" s="363">
        <v>23083</v>
      </c>
      <c r="O15" s="363">
        <v>20363</v>
      </c>
      <c r="P15" s="363">
        <v>88.22</v>
      </c>
      <c r="Q15" s="363">
        <v>114.61</v>
      </c>
      <c r="R15" s="253" t="s">
        <v>674</v>
      </c>
    </row>
    <row r="16" spans="2:21" x14ac:dyDescent="0.25">
      <c r="M16" s="417" t="s">
        <v>160</v>
      </c>
      <c r="N16" s="417"/>
      <c r="O16" s="417"/>
      <c r="P16" s="417"/>
      <c r="Q16" s="417"/>
      <c r="R16" s="417"/>
    </row>
    <row r="17" spans="13:18" x14ac:dyDescent="0.25">
      <c r="M17" s="12" t="s">
        <v>161</v>
      </c>
      <c r="N17" s="467" t="s">
        <v>162</v>
      </c>
      <c r="O17" s="467"/>
      <c r="P17" s="467"/>
      <c r="Q17" s="467"/>
      <c r="R17" s="467"/>
    </row>
    <row r="18" spans="13:18" x14ac:dyDescent="0.25">
      <c r="M18" s="12" t="s">
        <v>163</v>
      </c>
      <c r="N18" s="467" t="s">
        <v>164</v>
      </c>
      <c r="O18" s="467"/>
      <c r="P18" s="467"/>
      <c r="Q18" s="467"/>
      <c r="R18" s="467"/>
    </row>
    <row r="19" spans="13:18" x14ac:dyDescent="0.25">
      <c r="M19" s="151" t="s">
        <v>165</v>
      </c>
      <c r="N19" s="464" t="s">
        <v>164</v>
      </c>
      <c r="O19" s="464"/>
      <c r="P19" s="464"/>
      <c r="Q19" s="464"/>
      <c r="R19" s="464"/>
    </row>
    <row r="20" spans="13:18" x14ac:dyDescent="0.25">
      <c r="M20" s="12"/>
    </row>
    <row r="21" spans="13:18" x14ac:dyDescent="0.25">
      <c r="M21" s="12"/>
    </row>
    <row r="22" spans="13:18" x14ac:dyDescent="0.25">
      <c r="M22" s="172"/>
      <c r="N22" s="172"/>
      <c r="O22" s="172"/>
    </row>
    <row r="23" spans="13:18" x14ac:dyDescent="0.25">
      <c r="M23" s="172"/>
      <c r="N23" s="172"/>
      <c r="O23" s="172"/>
    </row>
    <row r="24" spans="13:18" ht="63.75" x14ac:dyDescent="0.25">
      <c r="M24" s="202" t="s">
        <v>91</v>
      </c>
      <c r="N24" s="202" t="s">
        <v>138</v>
      </c>
      <c r="O24" s="172"/>
    </row>
    <row r="25" spans="13:18" x14ac:dyDescent="0.25">
      <c r="M25" s="206" t="s">
        <v>345</v>
      </c>
      <c r="N25" s="207">
        <v>3.8744000000000001</v>
      </c>
      <c r="O25" s="172"/>
    </row>
    <row r="26" spans="13:18" x14ac:dyDescent="0.25">
      <c r="M26" s="206" t="s">
        <v>343</v>
      </c>
      <c r="N26" s="207">
        <v>2.6664999999999996</v>
      </c>
      <c r="O26" s="172"/>
    </row>
    <row r="27" spans="13:18" x14ac:dyDescent="0.25">
      <c r="M27" s="206" t="s">
        <v>341</v>
      </c>
      <c r="N27" s="207">
        <v>2.5287999999999999</v>
      </c>
      <c r="O27" s="172"/>
    </row>
    <row r="28" spans="13:18" x14ac:dyDescent="0.25">
      <c r="M28" s="206" t="s">
        <v>346</v>
      </c>
      <c r="N28" s="207">
        <v>2.0912000000000002</v>
      </c>
      <c r="O28" s="172"/>
    </row>
    <row r="29" spans="13:18" x14ac:dyDescent="0.25">
      <c r="M29" s="206" t="s">
        <v>340</v>
      </c>
      <c r="N29" s="207">
        <v>1.8345</v>
      </c>
      <c r="O29" s="172"/>
    </row>
    <row r="30" spans="13:18" x14ac:dyDescent="0.25">
      <c r="M30" s="206" t="s">
        <v>347</v>
      </c>
      <c r="N30" s="207">
        <v>1.6965000000000001</v>
      </c>
      <c r="O30" s="172"/>
    </row>
    <row r="31" spans="13:18" x14ac:dyDescent="0.25">
      <c r="M31" s="206" t="s">
        <v>342</v>
      </c>
      <c r="N31" s="207">
        <v>1.2335</v>
      </c>
      <c r="O31" s="172"/>
    </row>
    <row r="32" spans="13:18" x14ac:dyDescent="0.25">
      <c r="M32" s="206" t="s">
        <v>344</v>
      </c>
      <c r="N32" s="207">
        <v>1.1538999999999999</v>
      </c>
      <c r="O32" s="172"/>
    </row>
    <row r="33" spans="13:15" x14ac:dyDescent="0.25">
      <c r="M33" s="172"/>
      <c r="N33" s="172"/>
      <c r="O33" s="172"/>
    </row>
    <row r="34" spans="13:15" x14ac:dyDescent="0.25">
      <c r="M34" s="172"/>
      <c r="N34" s="172"/>
      <c r="O34" s="172"/>
    </row>
  </sheetData>
  <sortState xmlns:xlrd2="http://schemas.microsoft.com/office/spreadsheetml/2017/richdata2" ref="M25:N32">
    <sortCondition descending="1" ref="N25:N32"/>
  </sortState>
  <mergeCells count="13">
    <mergeCell ref="B2:I2"/>
    <mergeCell ref="M6:R6"/>
    <mergeCell ref="M16:R16"/>
    <mergeCell ref="N17:R17"/>
    <mergeCell ref="T2:U4"/>
    <mergeCell ref="N19:R19"/>
    <mergeCell ref="M2:R2"/>
    <mergeCell ref="M3:R3"/>
    <mergeCell ref="M4:M5"/>
    <mergeCell ref="N4:P4"/>
    <mergeCell ref="Q4:Q5"/>
    <mergeCell ref="R4:R5"/>
    <mergeCell ref="N18:R18"/>
  </mergeCells>
  <hyperlinks>
    <hyperlink ref="T2:T4" location="'Table of Contents'!A1" display="Go To Table Of Contents"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J15"/>
  <sheetViews>
    <sheetView showGridLines="0" workbookViewId="0">
      <selection activeCell="J2" sqref="J2:J3"/>
    </sheetView>
  </sheetViews>
  <sheetFormatPr defaultRowHeight="15" x14ac:dyDescent="0.25"/>
  <cols>
    <col min="1" max="1" width="1.85546875" customWidth="1"/>
    <col min="2" max="2" width="6.140625" customWidth="1"/>
    <col min="3" max="3" width="14.28515625" customWidth="1"/>
    <col min="4" max="4" width="12.28515625" customWidth="1"/>
    <col min="5" max="5" width="9.42578125" bestFit="1" customWidth="1"/>
    <col min="6" max="6" width="11.7109375" customWidth="1"/>
    <col min="7" max="7" width="9" bestFit="1" customWidth="1"/>
    <col min="8" max="8" width="11.7109375" customWidth="1"/>
    <col min="9" max="9" width="2.85546875" customWidth="1"/>
    <col min="10" max="10" width="13.140625" customWidth="1"/>
  </cols>
  <sheetData>
    <row r="1" spans="2:10" ht="12" customHeight="1" x14ac:dyDescent="0.25"/>
    <row r="2" spans="2:10" ht="15.75" x14ac:dyDescent="0.25">
      <c r="B2" s="393" t="s">
        <v>455</v>
      </c>
      <c r="C2" s="393"/>
      <c r="D2" s="393"/>
      <c r="E2" s="393"/>
      <c r="F2" s="393"/>
      <c r="G2" s="393"/>
      <c r="H2" s="393"/>
      <c r="J2" s="469" t="s">
        <v>376</v>
      </c>
    </row>
    <row r="3" spans="2:10" ht="15" customHeight="1" x14ac:dyDescent="0.25">
      <c r="F3" s="106"/>
      <c r="G3" s="471" t="s">
        <v>89</v>
      </c>
      <c r="H3" s="471"/>
      <c r="J3" s="469"/>
    </row>
    <row r="4" spans="2:10" ht="23.25" customHeight="1" x14ac:dyDescent="0.25">
      <c r="B4" s="444" t="s">
        <v>415</v>
      </c>
      <c r="C4" s="472" t="s">
        <v>416</v>
      </c>
      <c r="D4" s="474" t="s">
        <v>417</v>
      </c>
      <c r="E4" s="475"/>
      <c r="F4" s="447" t="s">
        <v>418</v>
      </c>
      <c r="G4" s="447"/>
      <c r="H4" s="448"/>
    </row>
    <row r="5" spans="2:10" ht="27.75" customHeight="1" x14ac:dyDescent="0.25">
      <c r="B5" s="445"/>
      <c r="C5" s="473"/>
      <c r="D5" s="298" t="s">
        <v>419</v>
      </c>
      <c r="E5" s="298" t="s">
        <v>420</v>
      </c>
      <c r="F5" s="298" t="s">
        <v>419</v>
      </c>
      <c r="G5" s="298" t="s">
        <v>420</v>
      </c>
      <c r="H5" s="298" t="s">
        <v>421</v>
      </c>
    </row>
    <row r="6" spans="2:10" x14ac:dyDescent="0.25">
      <c r="B6" s="270">
        <v>1</v>
      </c>
      <c r="C6" s="270" t="s">
        <v>422</v>
      </c>
      <c r="D6" s="119">
        <v>134</v>
      </c>
      <c r="E6" s="119">
        <v>15056.69</v>
      </c>
      <c r="F6" s="119">
        <v>40</v>
      </c>
      <c r="G6" s="119">
        <v>651.13</v>
      </c>
      <c r="H6" s="119">
        <v>34.15</v>
      </c>
      <c r="I6" s="271"/>
    </row>
    <row r="7" spans="2:10" ht="14.45" customHeight="1" x14ac:dyDescent="0.25">
      <c r="B7" s="270">
        <v>2</v>
      </c>
      <c r="C7" s="270" t="s">
        <v>423</v>
      </c>
      <c r="D7" s="119">
        <v>16</v>
      </c>
      <c r="E7" s="119">
        <v>884.73</v>
      </c>
      <c r="F7" s="119">
        <v>4</v>
      </c>
      <c r="G7" s="119">
        <v>362</v>
      </c>
      <c r="H7" s="119">
        <v>5.77</v>
      </c>
      <c r="I7" s="271"/>
    </row>
    <row r="8" spans="2:10" x14ac:dyDescent="0.25">
      <c r="B8" s="270">
        <v>3</v>
      </c>
      <c r="C8" s="270" t="s">
        <v>424</v>
      </c>
      <c r="D8" s="119">
        <v>176</v>
      </c>
      <c r="E8" s="296">
        <v>64234.89</v>
      </c>
      <c r="F8" s="119">
        <v>23</v>
      </c>
      <c r="G8" s="119">
        <v>1049.23</v>
      </c>
      <c r="H8" s="119">
        <v>5.59</v>
      </c>
      <c r="I8" s="271"/>
    </row>
    <row r="9" spans="2:10" x14ac:dyDescent="0.25">
      <c r="B9" s="270">
        <v>4</v>
      </c>
      <c r="C9" s="270" t="s">
        <v>425</v>
      </c>
      <c r="D9" s="119">
        <v>3</v>
      </c>
      <c r="E9" s="119">
        <v>70.680000000000007</v>
      </c>
      <c r="F9" s="119" t="s">
        <v>426</v>
      </c>
      <c r="G9" s="119" t="s">
        <v>426</v>
      </c>
      <c r="H9" s="119" t="s">
        <v>426</v>
      </c>
      <c r="I9" s="271"/>
    </row>
    <row r="10" spans="2:10" x14ac:dyDescent="0.25">
      <c r="B10" s="270">
        <v>5</v>
      </c>
      <c r="C10" s="270" t="s">
        <v>427</v>
      </c>
      <c r="D10" s="119">
        <v>542</v>
      </c>
      <c r="E10" s="119">
        <v>205121.4</v>
      </c>
      <c r="F10" s="119">
        <v>96</v>
      </c>
      <c r="G10" s="119">
        <v>40034.15</v>
      </c>
      <c r="H10" s="119" t="s">
        <v>675</v>
      </c>
      <c r="I10" s="271"/>
    </row>
    <row r="11" spans="2:10" x14ac:dyDescent="0.25">
      <c r="B11" s="476" t="s">
        <v>21</v>
      </c>
      <c r="C11" s="477"/>
      <c r="D11" s="107">
        <v>871</v>
      </c>
      <c r="E11" s="346">
        <v>285368.39</v>
      </c>
      <c r="F11" s="107">
        <v>163</v>
      </c>
      <c r="G11" s="108">
        <v>42096.51</v>
      </c>
      <c r="H11" s="107" t="s">
        <v>676</v>
      </c>
      <c r="I11" s="271"/>
    </row>
    <row r="12" spans="2:10" ht="36.75" customHeight="1" x14ac:dyDescent="0.25">
      <c r="B12" s="470" t="s">
        <v>677</v>
      </c>
      <c r="C12" s="470"/>
      <c r="D12" s="470"/>
      <c r="E12" s="470"/>
      <c r="F12" s="470"/>
      <c r="G12" s="470"/>
      <c r="H12" s="470"/>
      <c r="I12" s="271"/>
    </row>
    <row r="13" spans="2:10" x14ac:dyDescent="0.25">
      <c r="B13" s="468"/>
      <c r="C13" s="468"/>
      <c r="D13" s="468"/>
      <c r="E13" s="468"/>
      <c r="F13" s="468"/>
      <c r="G13" s="468"/>
      <c r="H13" s="468"/>
    </row>
    <row r="14" spans="2:10" ht="31.5" customHeight="1" x14ac:dyDescent="0.25">
      <c r="B14" s="437"/>
      <c r="C14" s="437"/>
      <c r="D14" s="437"/>
      <c r="E14" s="437"/>
      <c r="F14" s="437"/>
      <c r="G14" s="437"/>
      <c r="H14" s="437"/>
    </row>
    <row r="15" spans="2:10" ht="25.5" customHeight="1" x14ac:dyDescent="0.25">
      <c r="B15" s="437"/>
      <c r="C15" s="437"/>
      <c r="D15" s="437"/>
      <c r="E15" s="437"/>
      <c r="F15" s="437"/>
      <c r="G15" s="437"/>
      <c r="H15" s="437"/>
    </row>
  </sheetData>
  <mergeCells count="12">
    <mergeCell ref="F4:H4"/>
    <mergeCell ref="B13:H13"/>
    <mergeCell ref="B14:H14"/>
    <mergeCell ref="B15:H15"/>
    <mergeCell ref="J2:J3"/>
    <mergeCell ref="B2:H2"/>
    <mergeCell ref="B12:H12"/>
    <mergeCell ref="G3:H3"/>
    <mergeCell ref="C4:C5"/>
    <mergeCell ref="D4:E4"/>
    <mergeCell ref="B11:C11"/>
    <mergeCell ref="B4:B5"/>
  </mergeCells>
  <hyperlinks>
    <hyperlink ref="J2:J3" location="'Table of Contents'!A1" display="Go To Table Of Contents" xr:uid="{00000000-0004-0000-0E00-000000000000}"/>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V39"/>
  <sheetViews>
    <sheetView showGridLines="0" zoomScale="90" zoomScaleNormal="90" workbookViewId="0">
      <selection activeCell="U2" sqref="U2:V3"/>
    </sheetView>
  </sheetViews>
  <sheetFormatPr defaultRowHeight="15" x14ac:dyDescent="0.25"/>
  <cols>
    <col min="1" max="1" width="1.85546875" customWidth="1"/>
    <col min="11" max="11" width="1.85546875" customWidth="1"/>
    <col min="12" max="12" width="1.85546875" style="51" customWidth="1"/>
    <col min="13" max="13" width="1.85546875" customWidth="1"/>
    <col min="14" max="14" width="16" customWidth="1"/>
    <col min="15" max="15" width="14.140625" customWidth="1"/>
    <col min="16" max="16" width="14.42578125" customWidth="1"/>
    <col min="17" max="17" width="12.5703125" customWidth="1"/>
    <col min="18" max="18" width="14.85546875" customWidth="1"/>
    <col min="19" max="19" width="12.7109375" customWidth="1"/>
    <col min="20" max="20" width="4.28515625" customWidth="1"/>
    <col min="21" max="23" width="6.85546875" customWidth="1"/>
  </cols>
  <sheetData>
    <row r="1" spans="2:22" ht="12" customHeight="1" x14ac:dyDescent="0.25"/>
    <row r="2" spans="2:22" ht="15.75" customHeight="1" x14ac:dyDescent="0.25">
      <c r="B2" s="392"/>
      <c r="C2" s="392"/>
      <c r="D2" s="392"/>
      <c r="E2" s="392"/>
      <c r="F2" s="392"/>
      <c r="G2" s="392"/>
      <c r="H2" s="392"/>
      <c r="I2" s="392"/>
      <c r="J2" s="53"/>
      <c r="N2" s="415" t="s">
        <v>678</v>
      </c>
      <c r="O2" s="415"/>
      <c r="P2" s="415"/>
      <c r="Q2" s="415"/>
      <c r="R2" s="415"/>
      <c r="S2" s="415"/>
      <c r="U2" s="443" t="s">
        <v>376</v>
      </c>
      <c r="V2" s="443"/>
    </row>
    <row r="3" spans="2:22" x14ac:dyDescent="0.25">
      <c r="N3" s="431" t="s">
        <v>1</v>
      </c>
      <c r="O3" s="431"/>
      <c r="P3" s="431"/>
      <c r="Q3" s="431"/>
      <c r="R3" s="431"/>
      <c r="S3" s="431"/>
      <c r="U3" s="443"/>
      <c r="V3" s="443"/>
    </row>
    <row r="4" spans="2:22" x14ac:dyDescent="0.25">
      <c r="N4" s="450" t="s">
        <v>166</v>
      </c>
      <c r="O4" s="450" t="s">
        <v>167</v>
      </c>
      <c r="P4" s="450" t="s">
        <v>168</v>
      </c>
      <c r="Q4" s="450" t="s">
        <v>169</v>
      </c>
      <c r="R4" s="450"/>
      <c r="S4" s="450" t="s">
        <v>170</v>
      </c>
    </row>
    <row r="5" spans="2:22" ht="25.5" x14ac:dyDescent="0.25">
      <c r="N5" s="444"/>
      <c r="O5" s="444"/>
      <c r="P5" s="444"/>
      <c r="Q5" s="23" t="s">
        <v>171</v>
      </c>
      <c r="R5" s="23" t="s">
        <v>172</v>
      </c>
      <c r="S5" s="444"/>
    </row>
    <row r="6" spans="2:22" x14ac:dyDescent="0.25">
      <c r="N6" s="57" t="s">
        <v>11</v>
      </c>
      <c r="O6" s="236" t="s">
        <v>15</v>
      </c>
      <c r="P6" s="236">
        <v>184</v>
      </c>
      <c r="Q6" s="235">
        <v>0</v>
      </c>
      <c r="R6" s="235">
        <v>11</v>
      </c>
      <c r="S6" s="236">
        <v>173</v>
      </c>
    </row>
    <row r="7" spans="2:22" x14ac:dyDescent="0.25">
      <c r="N7" s="57" t="s">
        <v>12</v>
      </c>
      <c r="O7" s="236">
        <v>173</v>
      </c>
      <c r="P7" s="236">
        <v>232</v>
      </c>
      <c r="Q7" s="236">
        <v>6</v>
      </c>
      <c r="R7" s="236">
        <v>101</v>
      </c>
      <c r="S7" s="236">
        <v>298</v>
      </c>
    </row>
    <row r="8" spans="2:22" x14ac:dyDescent="0.25">
      <c r="N8" s="57" t="s">
        <v>277</v>
      </c>
      <c r="O8" s="235">
        <v>298</v>
      </c>
      <c r="P8" s="235">
        <v>273</v>
      </c>
      <c r="Q8" s="236">
        <v>1</v>
      </c>
      <c r="R8" s="235">
        <v>150</v>
      </c>
      <c r="S8" s="235">
        <v>420</v>
      </c>
    </row>
    <row r="9" spans="2:22" x14ac:dyDescent="0.25">
      <c r="N9" s="57" t="s">
        <v>330</v>
      </c>
      <c r="O9" s="235">
        <v>420</v>
      </c>
      <c r="P9" s="235">
        <v>251</v>
      </c>
      <c r="Q9" s="236">
        <v>2</v>
      </c>
      <c r="R9" s="235">
        <v>185</v>
      </c>
      <c r="S9" s="235">
        <v>484</v>
      </c>
    </row>
    <row r="10" spans="2:22" x14ac:dyDescent="0.25">
      <c r="N10" s="57" t="s">
        <v>414</v>
      </c>
      <c r="O10" s="236">
        <v>484</v>
      </c>
      <c r="P10" s="236">
        <v>302</v>
      </c>
      <c r="Q10" s="236">
        <v>3</v>
      </c>
      <c r="R10" s="236">
        <v>261</v>
      </c>
      <c r="S10" s="236">
        <v>522</v>
      </c>
    </row>
    <row r="11" spans="2:22" x14ac:dyDescent="0.25">
      <c r="N11" s="57" t="s">
        <v>439</v>
      </c>
      <c r="O11" s="236">
        <v>522</v>
      </c>
      <c r="P11" s="236">
        <v>56</v>
      </c>
      <c r="Q11" s="236">
        <v>0</v>
      </c>
      <c r="R11" s="236">
        <v>75</v>
      </c>
      <c r="S11" s="236">
        <v>503</v>
      </c>
    </row>
    <row r="12" spans="2:22" x14ac:dyDescent="0.25">
      <c r="N12" s="57" t="s">
        <v>475</v>
      </c>
      <c r="O12" s="236">
        <v>503</v>
      </c>
      <c r="P12" s="236">
        <v>60</v>
      </c>
      <c r="Q12" s="236">
        <v>1</v>
      </c>
      <c r="R12" s="236">
        <v>82</v>
      </c>
      <c r="S12" s="236">
        <v>480</v>
      </c>
    </row>
    <row r="13" spans="2:22" x14ac:dyDescent="0.25">
      <c r="N13" s="57" t="s">
        <v>482</v>
      </c>
      <c r="O13" s="236">
        <v>480</v>
      </c>
      <c r="P13" s="236">
        <v>81</v>
      </c>
      <c r="Q13" s="236">
        <v>1</v>
      </c>
      <c r="R13" s="236">
        <v>77</v>
      </c>
      <c r="S13" s="236">
        <v>483</v>
      </c>
    </row>
    <row r="14" spans="2:22" x14ac:dyDescent="0.25">
      <c r="N14" s="57" t="s">
        <v>530</v>
      </c>
      <c r="O14" s="236">
        <v>483</v>
      </c>
      <c r="P14" s="236">
        <v>120</v>
      </c>
      <c r="Q14" s="236">
        <v>1</v>
      </c>
      <c r="R14" s="236">
        <v>82</v>
      </c>
      <c r="S14" s="236">
        <v>520</v>
      </c>
    </row>
    <row r="15" spans="2:22" x14ac:dyDescent="0.25">
      <c r="N15" s="229" t="s">
        <v>21</v>
      </c>
      <c r="O15" s="237" t="s">
        <v>15</v>
      </c>
      <c r="P15" s="237">
        <v>1559</v>
      </c>
      <c r="Q15" s="237">
        <v>15</v>
      </c>
      <c r="R15" s="237">
        <v>1024</v>
      </c>
      <c r="S15" s="237">
        <v>520</v>
      </c>
    </row>
    <row r="16" spans="2:22" ht="45.75" customHeight="1" x14ac:dyDescent="0.25">
      <c r="N16" s="478"/>
      <c r="O16" s="478"/>
      <c r="P16" s="478"/>
      <c r="Q16" s="478"/>
      <c r="R16" s="478"/>
      <c r="S16" s="478"/>
    </row>
    <row r="17" spans="14:20" ht="51.75" customHeight="1" x14ac:dyDescent="0.25">
      <c r="N17" s="79"/>
      <c r="O17" s="79"/>
      <c r="P17" s="79"/>
      <c r="Q17" s="79"/>
      <c r="R17" s="79"/>
      <c r="S17" s="79"/>
    </row>
    <row r="18" spans="14:20" x14ac:dyDescent="0.25">
      <c r="N18" s="79"/>
      <c r="O18" s="79"/>
      <c r="P18" s="79"/>
      <c r="Q18" s="79"/>
      <c r="R18" s="79"/>
      <c r="S18" s="79"/>
    </row>
    <row r="19" spans="14:20" x14ac:dyDescent="0.25">
      <c r="N19" s="203"/>
      <c r="O19" s="203"/>
      <c r="P19" s="203"/>
      <c r="Q19" s="203"/>
      <c r="R19" s="203"/>
      <c r="S19" s="203"/>
      <c r="T19" s="173"/>
    </row>
    <row r="20" spans="14:20" x14ac:dyDescent="0.25">
      <c r="N20" s="203"/>
      <c r="O20" s="203"/>
      <c r="P20" s="203"/>
      <c r="Q20" s="203"/>
      <c r="R20" s="203"/>
      <c r="S20" s="203"/>
      <c r="T20" s="173"/>
    </row>
    <row r="21" spans="14:20" ht="25.5" x14ac:dyDescent="0.25">
      <c r="N21" s="208" t="s">
        <v>166</v>
      </c>
      <c r="O21" s="208" t="s">
        <v>167</v>
      </c>
      <c r="P21" s="208" t="s">
        <v>348</v>
      </c>
      <c r="Q21" s="208" t="s">
        <v>348</v>
      </c>
      <c r="R21" s="208" t="s">
        <v>349</v>
      </c>
      <c r="S21" s="208" t="s">
        <v>349</v>
      </c>
      <c r="T21" s="173"/>
    </row>
    <row r="22" spans="14:20" x14ac:dyDescent="0.25">
      <c r="N22" s="192" t="s">
        <v>350</v>
      </c>
      <c r="O22" s="179">
        <v>0</v>
      </c>
      <c r="P22" s="179">
        <v>184</v>
      </c>
      <c r="Q22" s="173">
        <v>184</v>
      </c>
      <c r="R22" s="173">
        <v>11</v>
      </c>
      <c r="S22" s="173">
        <v>11</v>
      </c>
      <c r="T22" s="173"/>
    </row>
    <row r="23" spans="14:20" x14ac:dyDescent="0.25">
      <c r="N23" s="192" t="s">
        <v>351</v>
      </c>
      <c r="O23" s="179">
        <v>173</v>
      </c>
      <c r="P23" s="179">
        <v>232</v>
      </c>
      <c r="Q23" s="173">
        <f>Q22+P23</f>
        <v>416</v>
      </c>
      <c r="R23" s="173">
        <v>103</v>
      </c>
      <c r="S23" s="173">
        <f>R23+R22</f>
        <v>114</v>
      </c>
      <c r="T23" s="173"/>
    </row>
    <row r="24" spans="14:20" x14ac:dyDescent="0.25">
      <c r="N24" s="192" t="s">
        <v>277</v>
      </c>
      <c r="O24" s="179">
        <v>302</v>
      </c>
      <c r="P24" s="179">
        <v>274</v>
      </c>
      <c r="Q24" s="173">
        <f>Q23+P24</f>
        <v>690</v>
      </c>
      <c r="R24" s="173">
        <v>135</v>
      </c>
      <c r="S24" s="173">
        <f>S23+R24</f>
        <v>249</v>
      </c>
      <c r="T24" s="173"/>
    </row>
    <row r="25" spans="14:20" x14ac:dyDescent="0.25">
      <c r="N25" s="192" t="s">
        <v>396</v>
      </c>
      <c r="O25" s="179">
        <v>441</v>
      </c>
      <c r="P25" s="179">
        <v>251</v>
      </c>
      <c r="Q25" s="173">
        <f>Q24+P25</f>
        <v>941</v>
      </c>
      <c r="R25" s="173">
        <v>178</v>
      </c>
      <c r="S25" s="173">
        <f>S24+R25</f>
        <v>427</v>
      </c>
      <c r="T25" s="173"/>
    </row>
    <row r="26" spans="14:20" x14ac:dyDescent="0.25">
      <c r="N26" s="192" t="s">
        <v>13</v>
      </c>
      <c r="O26" s="179">
        <v>514</v>
      </c>
      <c r="P26" s="179">
        <v>37</v>
      </c>
      <c r="Q26" s="173">
        <f>Q25+P26</f>
        <v>978</v>
      </c>
      <c r="R26" s="173">
        <v>34</v>
      </c>
      <c r="S26" s="173">
        <f>S25+R26</f>
        <v>461</v>
      </c>
      <c r="T26" s="173"/>
    </row>
    <row r="27" spans="14:20" x14ac:dyDescent="0.25">
      <c r="N27" s="173" t="s">
        <v>395</v>
      </c>
      <c r="O27" s="179">
        <v>517</v>
      </c>
      <c r="P27" s="179">
        <v>75</v>
      </c>
      <c r="Q27" s="173">
        <f>Q26+P27</f>
        <v>1053</v>
      </c>
      <c r="R27" s="173">
        <v>50</v>
      </c>
      <c r="S27" s="173">
        <f>S26+R27</f>
        <v>511</v>
      </c>
      <c r="T27" s="173"/>
    </row>
    <row r="28" spans="14:20" x14ac:dyDescent="0.25">
      <c r="N28" s="173" t="s">
        <v>402</v>
      </c>
      <c r="O28" s="179">
        <v>542</v>
      </c>
      <c r="P28" s="179">
        <v>62</v>
      </c>
      <c r="Q28" s="173">
        <f>SUM(P28,Q27)</f>
        <v>1115</v>
      </c>
      <c r="R28" s="173">
        <v>45</v>
      </c>
      <c r="S28" s="173">
        <v>556</v>
      </c>
      <c r="T28" s="173"/>
    </row>
    <row r="29" spans="14:20" x14ac:dyDescent="0.25">
      <c r="N29" s="173"/>
      <c r="O29" s="173"/>
      <c r="P29" s="173"/>
      <c r="Q29" s="173"/>
      <c r="R29" s="173"/>
      <c r="S29" s="173"/>
      <c r="T29" s="173"/>
    </row>
    <row r="30" spans="14:20" x14ac:dyDescent="0.25">
      <c r="N30" s="173"/>
      <c r="O30" s="173"/>
      <c r="P30" s="173"/>
      <c r="Q30" s="173"/>
      <c r="R30" s="173"/>
      <c r="S30" s="173"/>
      <c r="T30" s="173"/>
    </row>
    <row r="31" spans="14:20" x14ac:dyDescent="0.25">
      <c r="N31" s="209" t="s">
        <v>166</v>
      </c>
      <c r="O31" s="209" t="s">
        <v>348</v>
      </c>
      <c r="P31" s="209" t="s">
        <v>349</v>
      </c>
      <c r="Q31" s="173"/>
      <c r="R31" s="173"/>
      <c r="S31" s="173"/>
      <c r="T31" s="173"/>
    </row>
    <row r="32" spans="14:20" x14ac:dyDescent="0.25">
      <c r="N32" s="192" t="s">
        <v>350</v>
      </c>
      <c r="O32" s="173">
        <v>184</v>
      </c>
      <c r="P32" s="173">
        <v>11</v>
      </c>
      <c r="Q32" s="173"/>
      <c r="R32" s="173"/>
      <c r="S32" s="173"/>
      <c r="T32" s="173"/>
    </row>
    <row r="33" spans="14:20" x14ac:dyDescent="0.25">
      <c r="N33" s="192" t="s">
        <v>351</v>
      </c>
      <c r="O33" s="173">
        <v>416</v>
      </c>
      <c r="P33" s="173">
        <v>114</v>
      </c>
      <c r="Q33" s="173"/>
      <c r="R33" s="173"/>
      <c r="S33" s="173"/>
      <c r="T33" s="173"/>
    </row>
    <row r="34" spans="14:20" x14ac:dyDescent="0.25">
      <c r="N34" s="192" t="s">
        <v>277</v>
      </c>
      <c r="O34" s="173">
        <v>690</v>
      </c>
      <c r="P34" s="173">
        <v>249</v>
      </c>
      <c r="Q34" s="173"/>
      <c r="R34" s="173"/>
      <c r="S34" s="173"/>
      <c r="T34" s="173"/>
    </row>
    <row r="35" spans="14:20" x14ac:dyDescent="0.25">
      <c r="N35" s="192" t="s">
        <v>396</v>
      </c>
      <c r="O35" s="173">
        <v>941</v>
      </c>
      <c r="P35" s="173">
        <v>427</v>
      </c>
      <c r="Q35" s="173"/>
      <c r="R35" s="173"/>
      <c r="S35" s="173"/>
      <c r="T35" s="173"/>
    </row>
    <row r="36" spans="14:20" x14ac:dyDescent="0.25">
      <c r="N36" s="192" t="s">
        <v>13</v>
      </c>
      <c r="O36" s="173">
        <v>978</v>
      </c>
      <c r="P36" s="173">
        <v>461</v>
      </c>
      <c r="Q36" s="173"/>
      <c r="R36" s="173"/>
      <c r="S36" s="173"/>
      <c r="T36" s="173"/>
    </row>
    <row r="37" spans="14:20" x14ac:dyDescent="0.25">
      <c r="N37" s="173" t="s">
        <v>395</v>
      </c>
      <c r="O37" s="173">
        <v>1053</v>
      </c>
      <c r="P37" s="173">
        <v>511</v>
      </c>
      <c r="Q37" s="173"/>
      <c r="R37" s="173"/>
      <c r="S37" s="173"/>
      <c r="T37" s="173"/>
    </row>
    <row r="38" spans="14:20" x14ac:dyDescent="0.25">
      <c r="N38" s="192" t="s">
        <v>402</v>
      </c>
      <c r="O38" s="173">
        <v>1115</v>
      </c>
      <c r="P38" s="173">
        <v>556</v>
      </c>
      <c r="Q38" s="173"/>
      <c r="R38" s="173"/>
      <c r="S38" s="173"/>
      <c r="T38" s="173"/>
    </row>
    <row r="39" spans="14:20" x14ac:dyDescent="0.25">
      <c r="N39" s="173"/>
      <c r="O39" s="173"/>
      <c r="P39" s="173"/>
      <c r="Q39" s="173"/>
      <c r="R39" s="173"/>
      <c r="S39" s="173"/>
      <c r="T39" s="173"/>
    </row>
  </sheetData>
  <mergeCells count="10">
    <mergeCell ref="N16:S16"/>
    <mergeCell ref="U2:V3"/>
    <mergeCell ref="B2:I2"/>
    <mergeCell ref="N2:S2"/>
    <mergeCell ref="N3:S3"/>
    <mergeCell ref="N4:N5"/>
    <mergeCell ref="O4:O5"/>
    <mergeCell ref="P4:P5"/>
    <mergeCell ref="Q4:R4"/>
    <mergeCell ref="S4:S5"/>
  </mergeCells>
  <hyperlinks>
    <hyperlink ref="U2:V3" location="'Table of Contents'!A1" display="Go To Table Of Contents" xr:uid="{00000000-0004-0000-1000-000000000000}"/>
  </hyperlink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Q27"/>
  <sheetViews>
    <sheetView showGridLines="0" workbookViewId="0">
      <selection activeCell="P2" sqref="P2:Q3"/>
    </sheetView>
  </sheetViews>
  <sheetFormatPr defaultRowHeight="15" x14ac:dyDescent="0.25"/>
  <cols>
    <col min="1" max="1" width="1.85546875" customWidth="1"/>
    <col min="10" max="10" width="1.85546875" customWidth="1"/>
    <col min="11" max="11" width="1.85546875" style="51" customWidth="1"/>
    <col min="12" max="12" width="1.85546875" customWidth="1"/>
    <col min="13" max="13" width="39.7109375" style="19" customWidth="1"/>
    <col min="14" max="14" width="28.140625" customWidth="1"/>
    <col min="15" max="15" width="4.28515625" customWidth="1"/>
    <col min="16" max="17" width="6.5703125" customWidth="1"/>
  </cols>
  <sheetData>
    <row r="1" spans="2:17" ht="12" customHeight="1" x14ac:dyDescent="0.25"/>
    <row r="2" spans="2:17" ht="15.75" customHeight="1" x14ac:dyDescent="0.25">
      <c r="B2" s="392"/>
      <c r="C2" s="392"/>
      <c r="D2" s="392"/>
      <c r="E2" s="392"/>
      <c r="F2" s="392"/>
      <c r="G2" s="392"/>
      <c r="H2" s="392"/>
      <c r="I2" s="392"/>
      <c r="M2" s="479" t="s">
        <v>679</v>
      </c>
      <c r="N2" s="479"/>
      <c r="P2" s="443" t="s">
        <v>376</v>
      </c>
      <c r="Q2" s="443"/>
    </row>
    <row r="3" spans="2:17" x14ac:dyDescent="0.25">
      <c r="M3" s="26"/>
      <c r="N3" s="2"/>
      <c r="P3" s="443"/>
      <c r="Q3" s="443"/>
    </row>
    <row r="4" spans="2:17" x14ac:dyDescent="0.25">
      <c r="M4" s="23" t="s">
        <v>173</v>
      </c>
      <c r="N4" s="27" t="s">
        <v>174</v>
      </c>
    </row>
    <row r="5" spans="2:17" x14ac:dyDescent="0.25">
      <c r="M5" s="118" t="s">
        <v>101</v>
      </c>
      <c r="N5" s="364">
        <v>1559</v>
      </c>
    </row>
    <row r="6" spans="2:17" x14ac:dyDescent="0.25">
      <c r="M6" s="118" t="s">
        <v>175</v>
      </c>
      <c r="N6" s="365">
        <v>15</v>
      </c>
    </row>
    <row r="7" spans="2:17" x14ac:dyDescent="0.25">
      <c r="M7" s="118" t="s">
        <v>176</v>
      </c>
      <c r="N7" s="365">
        <v>1024</v>
      </c>
    </row>
    <row r="8" spans="2:17" x14ac:dyDescent="0.25">
      <c r="M8" s="118" t="s">
        <v>102</v>
      </c>
      <c r="N8" s="119">
        <v>512</v>
      </c>
    </row>
    <row r="9" spans="2:17" x14ac:dyDescent="0.25">
      <c r="M9" s="152" t="s">
        <v>19</v>
      </c>
      <c r="N9" s="153">
        <v>520</v>
      </c>
    </row>
    <row r="10" spans="2:17" x14ac:dyDescent="0.25">
      <c r="M10" s="118" t="s">
        <v>177</v>
      </c>
      <c r="N10" s="119">
        <v>184</v>
      </c>
    </row>
    <row r="11" spans="2:17" x14ac:dyDescent="0.25">
      <c r="M11" s="118" t="s">
        <v>105</v>
      </c>
      <c r="N11" s="119">
        <v>98</v>
      </c>
    </row>
    <row r="12" spans="2:17" x14ac:dyDescent="0.25">
      <c r="M12" s="118" t="s">
        <v>106</v>
      </c>
      <c r="N12" s="119">
        <v>27</v>
      </c>
    </row>
    <row r="13" spans="2:17" x14ac:dyDescent="0.25">
      <c r="M13" s="118" t="s">
        <v>67</v>
      </c>
      <c r="N13" s="119">
        <v>30</v>
      </c>
    </row>
    <row r="14" spans="2:17" x14ac:dyDescent="0.25">
      <c r="M14" s="118" t="s">
        <v>68</v>
      </c>
      <c r="N14" s="119">
        <v>63</v>
      </c>
    </row>
    <row r="15" spans="2:17" x14ac:dyDescent="0.25">
      <c r="M15" s="154" t="s">
        <v>69</v>
      </c>
      <c r="N15" s="155">
        <v>118</v>
      </c>
    </row>
    <row r="18" spans="13:16" x14ac:dyDescent="0.25">
      <c r="M18" s="178" t="s">
        <v>19</v>
      </c>
      <c r="N18" s="173"/>
      <c r="O18" s="173"/>
      <c r="P18" s="173"/>
    </row>
    <row r="19" spans="13:16" x14ac:dyDescent="0.25">
      <c r="M19" s="192" t="s">
        <v>177</v>
      </c>
      <c r="N19" s="179">
        <f>N10</f>
        <v>184</v>
      </c>
      <c r="O19" s="173"/>
      <c r="P19" s="173"/>
    </row>
    <row r="20" spans="13:16" x14ac:dyDescent="0.25">
      <c r="M20" s="192" t="s">
        <v>105</v>
      </c>
      <c r="N20" s="179">
        <f>N11</f>
        <v>98</v>
      </c>
      <c r="O20" s="173"/>
      <c r="P20" s="173"/>
    </row>
    <row r="21" spans="13:16" x14ac:dyDescent="0.25">
      <c r="M21" s="192" t="s">
        <v>106</v>
      </c>
      <c r="N21" s="179">
        <f>N12</f>
        <v>27</v>
      </c>
      <c r="O21" s="173"/>
      <c r="P21" s="173"/>
    </row>
    <row r="22" spans="13:16" x14ac:dyDescent="0.25">
      <c r="M22" s="192" t="s">
        <v>67</v>
      </c>
      <c r="N22" s="179">
        <f t="shared" ref="N22:N24" si="0">N13</f>
        <v>30</v>
      </c>
      <c r="O22" s="173"/>
      <c r="P22" s="173"/>
    </row>
    <row r="23" spans="13:16" x14ac:dyDescent="0.25">
      <c r="M23" s="192" t="s">
        <v>68</v>
      </c>
      <c r="N23" s="179">
        <f t="shared" si="0"/>
        <v>63</v>
      </c>
      <c r="O23" s="173"/>
      <c r="P23" s="173"/>
    </row>
    <row r="24" spans="13:16" x14ac:dyDescent="0.25">
      <c r="M24" s="192" t="s">
        <v>69</v>
      </c>
      <c r="N24" s="179">
        <f t="shared" si="0"/>
        <v>118</v>
      </c>
      <c r="O24" s="173"/>
      <c r="P24" s="173"/>
    </row>
    <row r="25" spans="13:16" x14ac:dyDescent="0.25">
      <c r="M25" s="172"/>
      <c r="N25" s="173"/>
      <c r="O25" s="173"/>
      <c r="P25" s="173"/>
    </row>
    <row r="26" spans="13:16" x14ac:dyDescent="0.25">
      <c r="M26" s="172"/>
      <c r="N26" s="173"/>
      <c r="O26" s="173"/>
      <c r="P26" s="173"/>
    </row>
    <row r="27" spans="13:16" x14ac:dyDescent="0.25">
      <c r="M27" s="172"/>
      <c r="N27" s="173"/>
      <c r="O27" s="173"/>
      <c r="P27" s="173"/>
    </row>
  </sheetData>
  <mergeCells count="3">
    <mergeCell ref="M2:N2"/>
    <mergeCell ref="B2:I2"/>
    <mergeCell ref="P2:Q3"/>
  </mergeCells>
  <hyperlinks>
    <hyperlink ref="P2:Q3" location="'Table of Contents'!A1" display="Go To Table Of Contents"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Z137"/>
  <sheetViews>
    <sheetView showGridLines="0" workbookViewId="0">
      <selection activeCell="P15" sqref="P15"/>
    </sheetView>
  </sheetViews>
  <sheetFormatPr defaultColWidth="10.28515625" defaultRowHeight="15" x14ac:dyDescent="0.25"/>
  <cols>
    <col min="1" max="1" width="2.28515625" style="1" customWidth="1"/>
    <col min="2" max="2" width="3.7109375" style="1" customWidth="1"/>
    <col min="3" max="3" width="15.140625" style="52" customWidth="1"/>
    <col min="4" max="8" width="10.28515625" style="1"/>
    <col min="9" max="9" width="11.42578125" style="1" customWidth="1"/>
    <col min="10" max="10" width="10.28515625" style="1"/>
    <col min="11" max="11" width="6.5703125" style="1" customWidth="1"/>
    <col min="12" max="12" width="15.140625" style="114" customWidth="1"/>
    <col min="13" max="13" width="4.5703125" style="1" customWidth="1"/>
    <col min="14" max="16384" width="10.28515625" style="1"/>
  </cols>
  <sheetData>
    <row r="1" spans="2:13" ht="15.75" thickBot="1" x14ac:dyDescent="0.3">
      <c r="C1" s="1"/>
      <c r="L1" s="112"/>
    </row>
    <row r="2" spans="2:13" ht="20.25" x14ac:dyDescent="0.3">
      <c r="B2" s="60"/>
      <c r="C2" s="76"/>
      <c r="D2" s="62"/>
      <c r="E2" s="62"/>
      <c r="F2" s="62"/>
      <c r="G2" s="62"/>
      <c r="H2" s="62"/>
      <c r="I2" s="62"/>
      <c r="J2" s="61"/>
      <c r="K2" s="61"/>
      <c r="L2" s="113"/>
      <c r="M2" s="63"/>
    </row>
    <row r="3" spans="2:13" ht="20.25" x14ac:dyDescent="0.25">
      <c r="B3" s="64"/>
      <c r="C3" s="382" t="s">
        <v>359</v>
      </c>
      <c r="D3" s="382"/>
      <c r="E3" s="382"/>
      <c r="F3" s="382"/>
      <c r="G3" s="382"/>
      <c r="H3" s="382"/>
      <c r="I3" s="382"/>
      <c r="J3" s="382"/>
      <c r="K3" s="382"/>
      <c r="L3" s="382"/>
      <c r="M3" s="65"/>
    </row>
    <row r="4" spans="2:13" ht="18.75" x14ac:dyDescent="0.25">
      <c r="B4" s="64"/>
      <c r="C4" s="383" t="s">
        <v>360</v>
      </c>
      <c r="D4" s="383"/>
      <c r="E4" s="383"/>
      <c r="F4" s="383"/>
      <c r="G4" s="383"/>
      <c r="H4" s="383"/>
      <c r="I4" s="383"/>
      <c r="J4" s="383"/>
      <c r="K4" s="383"/>
      <c r="L4" s="383"/>
      <c r="M4" s="65"/>
    </row>
    <row r="5" spans="2:13" ht="15.75" x14ac:dyDescent="0.25">
      <c r="B5" s="64"/>
      <c r="C5" s="384"/>
      <c r="D5" s="384"/>
      <c r="E5" s="384"/>
      <c r="F5" s="384"/>
      <c r="G5" s="384"/>
      <c r="H5" s="384"/>
      <c r="I5" s="384"/>
      <c r="J5" s="384"/>
      <c r="K5" s="384"/>
      <c r="L5" s="384"/>
      <c r="M5" s="65"/>
    </row>
    <row r="6" spans="2:13" x14ac:dyDescent="0.25">
      <c r="B6" s="64"/>
      <c r="E6" s="66"/>
      <c r="F6" s="66"/>
      <c r="G6" s="66"/>
      <c r="H6" s="66"/>
      <c r="M6" s="65"/>
    </row>
    <row r="7" spans="2:13" x14ac:dyDescent="0.25">
      <c r="B7" s="64"/>
      <c r="E7" s="66"/>
      <c r="F7" s="66"/>
      <c r="G7" s="66"/>
      <c r="H7" s="66"/>
      <c r="M7" s="65"/>
    </row>
    <row r="8" spans="2:13" x14ac:dyDescent="0.25">
      <c r="B8" s="64"/>
      <c r="D8" s="75"/>
      <c r="E8" s="75"/>
      <c r="F8" s="75"/>
      <c r="G8" s="52"/>
      <c r="H8" s="52"/>
      <c r="I8" s="52"/>
      <c r="J8" s="52"/>
      <c r="K8" s="52"/>
      <c r="M8" s="65"/>
    </row>
    <row r="9" spans="2:13" x14ac:dyDescent="0.25">
      <c r="B9" s="64"/>
      <c r="D9" s="75"/>
      <c r="E9" s="75"/>
      <c r="F9" s="75"/>
      <c r="G9" s="52"/>
      <c r="H9" s="52"/>
      <c r="I9" s="52"/>
      <c r="J9" s="52"/>
      <c r="K9" s="52"/>
      <c r="M9" s="65"/>
    </row>
    <row r="10" spans="2:13" x14ac:dyDescent="0.25">
      <c r="B10" s="64"/>
      <c r="D10" s="75"/>
      <c r="E10" s="75"/>
      <c r="F10" s="75"/>
      <c r="G10" s="52"/>
      <c r="H10" s="52"/>
      <c r="I10" s="52"/>
      <c r="J10" s="52"/>
      <c r="K10" s="52"/>
      <c r="M10" s="65"/>
    </row>
    <row r="11" spans="2:13" ht="4.5" customHeight="1" x14ac:dyDescent="0.25">
      <c r="B11" s="64"/>
      <c r="D11" s="75"/>
      <c r="E11" s="75"/>
      <c r="F11" s="75"/>
      <c r="G11" s="52"/>
      <c r="H11" s="52"/>
      <c r="I11" s="52"/>
      <c r="J11" s="52"/>
      <c r="K11" s="52"/>
      <c r="M11" s="65"/>
    </row>
    <row r="12" spans="2:13" s="69" customFormat="1" x14ac:dyDescent="0.25">
      <c r="B12" s="67"/>
      <c r="C12" s="77" t="s">
        <v>361</v>
      </c>
      <c r="D12" s="385" t="s">
        <v>362</v>
      </c>
      <c r="E12" s="385"/>
      <c r="F12" s="385"/>
      <c r="G12" s="385"/>
      <c r="H12" s="385"/>
      <c r="I12" s="385"/>
      <c r="J12" s="385"/>
      <c r="K12" s="385"/>
      <c r="L12" s="135" t="s">
        <v>363</v>
      </c>
      <c r="M12" s="68"/>
    </row>
    <row r="13" spans="2:13" ht="15" customHeight="1" x14ac:dyDescent="0.25">
      <c r="B13" s="64"/>
      <c r="C13" s="78">
        <v>1</v>
      </c>
      <c r="D13" s="379" t="s">
        <v>364</v>
      </c>
      <c r="E13" s="379"/>
      <c r="F13" s="379"/>
      <c r="G13" s="379"/>
      <c r="H13" s="379"/>
      <c r="I13" s="379"/>
      <c r="J13" s="379"/>
      <c r="K13" s="379"/>
      <c r="L13" s="286" t="s">
        <v>365</v>
      </c>
      <c r="M13" s="65"/>
    </row>
    <row r="14" spans="2:13" ht="15" customHeight="1" x14ac:dyDescent="0.25">
      <c r="B14" s="64"/>
      <c r="C14" s="78">
        <v>2</v>
      </c>
      <c r="D14" s="379" t="s">
        <v>511</v>
      </c>
      <c r="E14" s="379"/>
      <c r="F14" s="379"/>
      <c r="G14" s="379"/>
      <c r="H14" s="379"/>
      <c r="I14" s="379"/>
      <c r="J14" s="379"/>
      <c r="K14" s="379"/>
      <c r="L14" s="136" t="s">
        <v>366</v>
      </c>
      <c r="M14" s="65"/>
    </row>
    <row r="15" spans="2:13" ht="15" customHeight="1" x14ac:dyDescent="0.25">
      <c r="B15" s="64"/>
      <c r="C15" s="78">
        <v>3</v>
      </c>
      <c r="D15" s="379" t="s">
        <v>367</v>
      </c>
      <c r="E15" s="379"/>
      <c r="F15" s="379"/>
      <c r="G15" s="379"/>
      <c r="H15" s="379"/>
      <c r="I15" s="379"/>
      <c r="J15" s="379"/>
      <c r="K15" s="379"/>
      <c r="L15" s="136">
        <v>7</v>
      </c>
      <c r="M15" s="65"/>
    </row>
    <row r="16" spans="2:13" ht="15" customHeight="1" x14ac:dyDescent="0.25">
      <c r="B16" s="64"/>
      <c r="C16" s="78">
        <v>4</v>
      </c>
      <c r="D16" s="381" t="s">
        <v>512</v>
      </c>
      <c r="E16" s="381"/>
      <c r="F16" s="381"/>
      <c r="G16" s="381"/>
      <c r="H16" s="381"/>
      <c r="I16" s="381"/>
      <c r="J16" s="381"/>
      <c r="K16" s="381"/>
      <c r="L16" s="136"/>
      <c r="M16" s="65"/>
    </row>
    <row r="17" spans="1:15" x14ac:dyDescent="0.25">
      <c r="B17" s="64"/>
      <c r="C17" s="78">
        <v>5</v>
      </c>
      <c r="D17" s="381" t="s">
        <v>434</v>
      </c>
      <c r="E17" s="381"/>
      <c r="F17" s="381"/>
      <c r="G17" s="381"/>
      <c r="H17" s="381"/>
      <c r="I17" s="381"/>
      <c r="J17" s="381"/>
      <c r="K17" s="381"/>
      <c r="L17" s="136"/>
      <c r="M17" s="65"/>
    </row>
    <row r="18" spans="1:15" x14ac:dyDescent="0.25">
      <c r="B18" s="64"/>
      <c r="C18" s="78">
        <v>6</v>
      </c>
      <c r="D18" s="381" t="s">
        <v>435</v>
      </c>
      <c r="E18" s="381"/>
      <c r="F18" s="381"/>
      <c r="G18" s="381"/>
      <c r="H18" s="381"/>
      <c r="I18" s="381"/>
      <c r="J18" s="381"/>
      <c r="K18" s="381"/>
      <c r="L18" s="136">
        <v>8</v>
      </c>
      <c r="M18" s="65"/>
    </row>
    <row r="19" spans="1:15" x14ac:dyDescent="0.25">
      <c r="B19" s="64"/>
      <c r="C19" s="78">
        <v>7</v>
      </c>
      <c r="D19" s="379" t="s">
        <v>513</v>
      </c>
      <c r="E19" s="379"/>
      <c r="F19" s="379"/>
      <c r="G19" s="379"/>
      <c r="H19" s="379"/>
      <c r="I19" s="379"/>
      <c r="J19" s="379"/>
      <c r="K19" s="379"/>
      <c r="L19" s="136" t="s">
        <v>436</v>
      </c>
      <c r="M19" s="65"/>
    </row>
    <row r="20" spans="1:15" x14ac:dyDescent="0.25">
      <c r="B20" s="64"/>
      <c r="C20" s="78">
        <v>8</v>
      </c>
      <c r="D20" s="379" t="s">
        <v>514</v>
      </c>
      <c r="E20" s="379"/>
      <c r="F20" s="379"/>
      <c r="G20" s="379"/>
      <c r="H20" s="379"/>
      <c r="I20" s="379"/>
      <c r="J20" s="379"/>
      <c r="K20" s="379"/>
      <c r="L20" s="136">
        <v>11</v>
      </c>
      <c r="M20" s="65"/>
    </row>
    <row r="21" spans="1:15" x14ac:dyDescent="0.25">
      <c r="B21" s="64"/>
      <c r="C21" s="78">
        <v>9</v>
      </c>
      <c r="D21" s="379" t="s">
        <v>452</v>
      </c>
      <c r="E21" s="379"/>
      <c r="F21" s="379"/>
      <c r="G21" s="379"/>
      <c r="H21" s="379"/>
      <c r="I21" s="379"/>
      <c r="J21" s="379"/>
      <c r="K21" s="379"/>
      <c r="L21" s="78"/>
      <c r="M21" s="65"/>
    </row>
    <row r="22" spans="1:15" x14ac:dyDescent="0.25">
      <c r="B22" s="64"/>
      <c r="C22" s="78">
        <v>10</v>
      </c>
      <c r="D22" s="379" t="s">
        <v>515</v>
      </c>
      <c r="E22" s="379"/>
      <c r="F22" s="379"/>
      <c r="G22" s="379"/>
      <c r="H22" s="379"/>
      <c r="I22" s="379"/>
      <c r="J22" s="379"/>
      <c r="K22" s="379"/>
      <c r="L22" s="136">
        <v>12</v>
      </c>
      <c r="M22" s="65"/>
    </row>
    <row r="23" spans="1:15" x14ac:dyDescent="0.25">
      <c r="B23" s="64"/>
      <c r="C23" s="78">
        <v>11</v>
      </c>
      <c r="D23" s="379" t="s">
        <v>368</v>
      </c>
      <c r="E23" s="379"/>
      <c r="F23" s="379"/>
      <c r="G23" s="379"/>
      <c r="H23" s="379"/>
      <c r="I23" s="379"/>
      <c r="J23" s="379"/>
      <c r="K23" s="379"/>
      <c r="L23" s="136">
        <v>13</v>
      </c>
      <c r="M23" s="65"/>
    </row>
    <row r="24" spans="1:15" x14ac:dyDescent="0.25">
      <c r="B24" s="64"/>
      <c r="C24" s="78">
        <v>12</v>
      </c>
      <c r="D24" s="379" t="s">
        <v>369</v>
      </c>
      <c r="E24" s="379"/>
      <c r="F24" s="379"/>
      <c r="G24" s="379"/>
      <c r="H24" s="379"/>
      <c r="I24" s="379"/>
      <c r="J24" s="379"/>
      <c r="K24" s="379"/>
      <c r="L24" s="78"/>
      <c r="M24" s="65"/>
    </row>
    <row r="25" spans="1:15" x14ac:dyDescent="0.25">
      <c r="B25" s="64"/>
      <c r="C25" s="78">
        <v>13</v>
      </c>
      <c r="D25" s="293" t="s">
        <v>516</v>
      </c>
      <c r="E25" s="293"/>
      <c r="F25" s="293"/>
      <c r="G25" s="293"/>
      <c r="H25" s="293"/>
      <c r="I25" s="293"/>
      <c r="J25" s="293"/>
      <c r="K25" s="293"/>
      <c r="L25" s="136">
        <v>14</v>
      </c>
      <c r="M25" s="65"/>
    </row>
    <row r="26" spans="1:15" x14ac:dyDescent="0.25">
      <c r="B26" s="64"/>
      <c r="C26" s="78">
        <v>14</v>
      </c>
      <c r="D26" s="379" t="s">
        <v>437</v>
      </c>
      <c r="E26" s="379"/>
      <c r="F26" s="379"/>
      <c r="G26" s="379"/>
      <c r="H26" s="379"/>
      <c r="I26" s="379"/>
      <c r="J26" s="379"/>
      <c r="K26" s="379"/>
      <c r="L26" s="136">
        <v>15</v>
      </c>
      <c r="M26" s="65"/>
    </row>
    <row r="27" spans="1:15" x14ac:dyDescent="0.25">
      <c r="B27" s="64"/>
      <c r="C27" s="78">
        <v>15</v>
      </c>
      <c r="D27" s="379" t="s">
        <v>432</v>
      </c>
      <c r="E27" s="379"/>
      <c r="F27" s="379"/>
      <c r="G27" s="379"/>
      <c r="H27" s="379"/>
      <c r="I27" s="379"/>
      <c r="J27" s="379"/>
      <c r="K27" s="379"/>
      <c r="L27" s="136"/>
      <c r="M27" s="65"/>
    </row>
    <row r="28" spans="1:15" x14ac:dyDescent="0.25">
      <c r="B28" s="64"/>
      <c r="C28" s="78">
        <v>16</v>
      </c>
      <c r="D28" s="379" t="s">
        <v>517</v>
      </c>
      <c r="E28" s="379"/>
      <c r="F28" s="379"/>
      <c r="G28" s="379"/>
      <c r="H28" s="379"/>
      <c r="I28" s="379"/>
      <c r="J28" s="379"/>
      <c r="K28" s="379"/>
      <c r="L28" s="136">
        <v>16</v>
      </c>
      <c r="M28" s="65"/>
    </row>
    <row r="29" spans="1:15" x14ac:dyDescent="0.25">
      <c r="B29" s="64"/>
      <c r="C29" s="78">
        <v>17</v>
      </c>
      <c r="D29" s="379" t="s">
        <v>518</v>
      </c>
      <c r="E29" s="379"/>
      <c r="F29" s="379"/>
      <c r="G29" s="379"/>
      <c r="H29" s="379"/>
      <c r="I29" s="379"/>
      <c r="J29" s="379"/>
      <c r="K29" s="379"/>
      <c r="L29" s="136">
        <v>17</v>
      </c>
      <c r="M29" s="65"/>
    </row>
    <row r="30" spans="1:15" x14ac:dyDescent="0.25">
      <c r="B30" s="64"/>
      <c r="C30" s="78">
        <v>18</v>
      </c>
      <c r="D30" s="379" t="s">
        <v>370</v>
      </c>
      <c r="E30" s="379"/>
      <c r="F30" s="379"/>
      <c r="G30" s="379"/>
      <c r="H30" s="379"/>
      <c r="I30" s="379"/>
      <c r="J30" s="379"/>
      <c r="K30" s="379"/>
      <c r="L30" s="136">
        <v>18</v>
      </c>
      <c r="M30" s="65"/>
    </row>
    <row r="31" spans="1:15" x14ac:dyDescent="0.25">
      <c r="B31" s="64"/>
      <c r="C31" s="78">
        <v>19</v>
      </c>
      <c r="D31" s="379" t="s">
        <v>686</v>
      </c>
      <c r="E31" s="379"/>
      <c r="F31" s="379"/>
      <c r="G31" s="379"/>
      <c r="H31" s="379"/>
      <c r="I31" s="379"/>
      <c r="J31" s="379"/>
      <c r="K31" s="379"/>
      <c r="L31" s="78"/>
      <c r="M31" s="65"/>
    </row>
    <row r="32" spans="1:15" x14ac:dyDescent="0.25">
      <c r="A32"/>
      <c r="B32" s="70"/>
      <c r="C32" s="78">
        <v>20</v>
      </c>
      <c r="D32" s="379" t="s">
        <v>371</v>
      </c>
      <c r="E32" s="379"/>
      <c r="F32" s="379"/>
      <c r="G32" s="379"/>
      <c r="H32" s="379"/>
      <c r="I32" s="379"/>
      <c r="J32" s="379"/>
      <c r="K32" s="379"/>
      <c r="L32" s="78"/>
      <c r="M32" s="71"/>
      <c r="N32"/>
      <c r="O32"/>
    </row>
    <row r="33" spans="1:26" x14ac:dyDescent="0.25">
      <c r="A33"/>
      <c r="B33" s="70"/>
      <c r="C33" s="78">
        <v>21</v>
      </c>
      <c r="D33" s="379" t="s">
        <v>372</v>
      </c>
      <c r="E33" s="379"/>
      <c r="F33" s="379"/>
      <c r="G33" s="379"/>
      <c r="H33" s="379"/>
      <c r="I33" s="379"/>
      <c r="J33" s="379"/>
      <c r="K33" s="379"/>
      <c r="L33" s="78"/>
      <c r="M33" s="71"/>
      <c r="N33"/>
      <c r="O33"/>
    </row>
    <row r="34" spans="1:26" x14ac:dyDescent="0.25">
      <c r="A34"/>
      <c r="B34" s="70"/>
      <c r="C34" s="78">
        <v>22</v>
      </c>
      <c r="D34" s="381" t="s">
        <v>519</v>
      </c>
      <c r="E34" s="381"/>
      <c r="F34" s="381"/>
      <c r="G34" s="381"/>
      <c r="H34" s="381"/>
      <c r="I34" s="381"/>
      <c r="J34" s="381"/>
      <c r="K34" s="381"/>
      <c r="L34" s="78"/>
      <c r="M34" s="71"/>
      <c r="N34"/>
      <c r="O34"/>
    </row>
    <row r="35" spans="1:26" x14ac:dyDescent="0.25">
      <c r="A35"/>
      <c r="B35" s="70"/>
      <c r="C35" s="78">
        <v>23</v>
      </c>
      <c r="D35" s="381" t="s">
        <v>373</v>
      </c>
      <c r="E35" s="381"/>
      <c r="F35" s="381"/>
      <c r="G35" s="381"/>
      <c r="H35" s="381"/>
      <c r="I35" s="381"/>
      <c r="J35" s="381"/>
      <c r="K35" s="381"/>
      <c r="L35" s="78"/>
      <c r="M35" s="71"/>
      <c r="N35"/>
      <c r="O35"/>
    </row>
    <row r="36" spans="1:26" x14ac:dyDescent="0.25">
      <c r="A36"/>
      <c r="B36" s="70"/>
      <c r="C36" s="78">
        <v>24</v>
      </c>
      <c r="D36" s="294" t="s">
        <v>438</v>
      </c>
      <c r="E36" s="294"/>
      <c r="F36" s="294"/>
      <c r="G36" s="294"/>
      <c r="H36" s="294"/>
      <c r="I36" s="294"/>
      <c r="J36" s="294"/>
      <c r="K36" s="294"/>
      <c r="L36" s="78"/>
      <c r="M36" s="71"/>
      <c r="N36"/>
      <c r="O36"/>
    </row>
    <row r="37" spans="1:26" x14ac:dyDescent="0.25">
      <c r="A37"/>
      <c r="B37" s="70"/>
      <c r="C37" s="78">
        <v>25</v>
      </c>
      <c r="D37" s="294" t="s">
        <v>509</v>
      </c>
      <c r="E37" s="294"/>
      <c r="F37" s="294"/>
      <c r="G37" s="294"/>
      <c r="H37" s="294"/>
      <c r="I37" s="294"/>
      <c r="J37" s="294"/>
      <c r="K37" s="294"/>
      <c r="L37" s="78"/>
      <c r="M37" s="71"/>
      <c r="N37"/>
      <c r="O37"/>
    </row>
    <row r="38" spans="1:26" x14ac:dyDescent="0.25">
      <c r="A38"/>
      <c r="B38" s="70"/>
      <c r="C38" s="78">
        <v>26</v>
      </c>
      <c r="D38" s="379" t="s">
        <v>520</v>
      </c>
      <c r="E38" s="379"/>
      <c r="F38" s="379"/>
      <c r="G38" s="379"/>
      <c r="H38" s="379"/>
      <c r="I38" s="379"/>
      <c r="J38" s="379"/>
      <c r="K38" s="379"/>
      <c r="L38" s="136">
        <v>19</v>
      </c>
      <c r="M38" s="71"/>
      <c r="N38"/>
      <c r="O38"/>
    </row>
    <row r="39" spans="1:26" x14ac:dyDescent="0.25">
      <c r="A39"/>
      <c r="B39" s="70"/>
      <c r="C39" s="78">
        <v>27</v>
      </c>
      <c r="D39" s="379" t="s">
        <v>374</v>
      </c>
      <c r="E39" s="379"/>
      <c r="F39" s="379"/>
      <c r="G39" s="379"/>
      <c r="H39" s="379"/>
      <c r="I39" s="379"/>
      <c r="J39" s="379"/>
      <c r="K39" s="379"/>
      <c r="L39" s="78"/>
      <c r="M39" s="71"/>
      <c r="N39"/>
      <c r="O39"/>
    </row>
    <row r="40" spans="1:26" x14ac:dyDescent="0.25">
      <c r="A40"/>
      <c r="B40" s="70"/>
      <c r="C40" s="78">
        <v>28</v>
      </c>
      <c r="D40" s="379" t="s">
        <v>521</v>
      </c>
      <c r="E40" s="379"/>
      <c r="F40" s="379"/>
      <c r="G40" s="379"/>
      <c r="H40" s="379"/>
      <c r="I40" s="379"/>
      <c r="J40" s="379"/>
      <c r="K40" s="379"/>
      <c r="L40" s="78"/>
      <c r="M40" s="71"/>
      <c r="N40"/>
      <c r="O40"/>
    </row>
    <row r="41" spans="1:26" x14ac:dyDescent="0.25">
      <c r="A41"/>
      <c r="B41" s="70"/>
      <c r="C41" s="78">
        <v>29</v>
      </c>
      <c r="D41" s="379" t="s">
        <v>522</v>
      </c>
      <c r="E41" s="379"/>
      <c r="F41" s="379"/>
      <c r="G41" s="379"/>
      <c r="H41" s="379"/>
      <c r="I41" s="379"/>
      <c r="J41" s="379"/>
      <c r="K41" s="379"/>
      <c r="L41" s="78"/>
      <c r="M41" s="71"/>
      <c r="N41"/>
      <c r="O41"/>
    </row>
    <row r="42" spans="1:26" x14ac:dyDescent="0.25">
      <c r="A42"/>
      <c r="B42" s="70"/>
      <c r="C42" s="78">
        <v>30</v>
      </c>
      <c r="D42" s="379" t="s">
        <v>523</v>
      </c>
      <c r="E42" s="379"/>
      <c r="F42" s="379"/>
      <c r="G42" s="379"/>
      <c r="H42" s="379"/>
      <c r="I42" s="379"/>
      <c r="J42" s="379"/>
      <c r="K42" s="379"/>
      <c r="L42" s="136">
        <v>20</v>
      </c>
      <c r="M42" s="71"/>
      <c r="N42"/>
      <c r="O42"/>
    </row>
    <row r="43" spans="1:26" x14ac:dyDescent="0.25">
      <c r="A43"/>
      <c r="B43" s="70"/>
      <c r="C43" s="78">
        <v>31</v>
      </c>
      <c r="D43" s="379" t="s">
        <v>524</v>
      </c>
      <c r="E43" s="379"/>
      <c r="F43" s="379"/>
      <c r="G43" s="379"/>
      <c r="H43" s="379"/>
      <c r="I43" s="379"/>
      <c r="J43" s="379"/>
      <c r="K43" s="379"/>
      <c r="L43" s="78"/>
      <c r="M43" s="71"/>
      <c r="N43"/>
      <c r="O43"/>
    </row>
    <row r="44" spans="1:26" x14ac:dyDescent="0.25">
      <c r="A44"/>
      <c r="B44" s="70"/>
      <c r="C44" s="78">
        <v>32</v>
      </c>
      <c r="D44" s="379" t="s">
        <v>394</v>
      </c>
      <c r="E44" s="379"/>
      <c r="F44" s="379"/>
      <c r="G44" s="379"/>
      <c r="H44" s="379"/>
      <c r="I44" s="379"/>
      <c r="J44" s="379"/>
      <c r="K44" s="379"/>
      <c r="L44" s="78"/>
      <c r="M44" s="71"/>
      <c r="N44"/>
      <c r="O44"/>
    </row>
    <row r="45" spans="1:26" x14ac:dyDescent="0.25">
      <c r="A45"/>
      <c r="B45" s="70"/>
      <c r="C45" s="78">
        <v>33</v>
      </c>
      <c r="D45" s="379" t="s">
        <v>377</v>
      </c>
      <c r="E45" s="379"/>
      <c r="F45" s="379"/>
      <c r="G45" s="379"/>
      <c r="H45" s="379"/>
      <c r="I45" s="379"/>
      <c r="J45" s="379"/>
      <c r="K45" s="379"/>
      <c r="L45" s="78"/>
      <c r="M45" s="71"/>
      <c r="N45"/>
      <c r="O45"/>
    </row>
    <row r="46" spans="1:26" x14ac:dyDescent="0.25">
      <c r="A46"/>
      <c r="B46" s="70"/>
      <c r="C46" s="78">
        <v>34</v>
      </c>
      <c r="D46" s="379" t="s">
        <v>375</v>
      </c>
      <c r="E46" s="379"/>
      <c r="F46" s="379"/>
      <c r="G46" s="379"/>
      <c r="H46" s="379"/>
      <c r="I46" s="379"/>
      <c r="J46" s="379"/>
      <c r="K46" s="379"/>
      <c r="L46" s="136">
        <v>21</v>
      </c>
      <c r="M46" s="71"/>
      <c r="N46"/>
      <c r="O46"/>
    </row>
    <row r="47" spans="1:26" x14ac:dyDescent="0.25">
      <c r="A47"/>
      <c r="B47" s="70"/>
      <c r="C47" s="78">
        <v>35</v>
      </c>
      <c r="D47" s="379" t="s">
        <v>525</v>
      </c>
      <c r="E47" s="379"/>
      <c r="F47" s="379"/>
      <c r="G47" s="379"/>
      <c r="H47" s="379"/>
      <c r="I47" s="379"/>
      <c r="J47" s="379"/>
      <c r="K47" s="379"/>
      <c r="L47" s="78"/>
      <c r="M47" s="71"/>
      <c r="N47"/>
      <c r="O47"/>
      <c r="S47" s="379"/>
      <c r="T47" s="379"/>
      <c r="U47" s="379"/>
      <c r="V47" s="379"/>
      <c r="W47" s="379"/>
      <c r="X47" s="379"/>
      <c r="Y47" s="379"/>
      <c r="Z47" s="379"/>
    </row>
    <row r="48" spans="1:26" x14ac:dyDescent="0.25">
      <c r="A48"/>
      <c r="B48" s="70"/>
      <c r="C48" s="78">
        <v>36</v>
      </c>
      <c r="D48" s="379" t="s">
        <v>526</v>
      </c>
      <c r="E48" s="379"/>
      <c r="F48" s="379"/>
      <c r="G48" s="379"/>
      <c r="H48" s="379"/>
      <c r="I48" s="379"/>
      <c r="J48" s="379"/>
      <c r="K48" s="379"/>
      <c r="L48" s="78"/>
      <c r="M48" s="71"/>
      <c r="N48"/>
      <c r="O48"/>
    </row>
    <row r="49" spans="1:15" x14ac:dyDescent="0.25">
      <c r="A49"/>
      <c r="B49" s="70"/>
      <c r="C49" s="78">
        <v>37</v>
      </c>
      <c r="D49" s="379" t="s">
        <v>527</v>
      </c>
      <c r="E49" s="379"/>
      <c r="F49" s="379"/>
      <c r="G49" s="379"/>
      <c r="H49" s="379"/>
      <c r="I49" s="379"/>
      <c r="J49" s="379"/>
      <c r="K49" s="379"/>
      <c r="L49" s="78"/>
      <c r="M49" s="71"/>
      <c r="N49"/>
      <c r="O49"/>
    </row>
    <row r="50" spans="1:15" x14ac:dyDescent="0.25">
      <c r="A50"/>
      <c r="B50" s="70"/>
      <c r="C50" s="78">
        <v>38</v>
      </c>
      <c r="D50" s="379" t="s">
        <v>528</v>
      </c>
      <c r="E50" s="379"/>
      <c r="F50" s="379"/>
      <c r="G50" s="379"/>
      <c r="H50" s="379"/>
      <c r="I50" s="379"/>
      <c r="J50" s="379"/>
      <c r="K50" s="379"/>
      <c r="L50" s="78"/>
      <c r="M50" s="71"/>
      <c r="N50"/>
      <c r="O50"/>
    </row>
    <row r="51" spans="1:15" x14ac:dyDescent="0.25">
      <c r="A51"/>
      <c r="B51" s="70"/>
      <c r="C51" s="78">
        <v>39</v>
      </c>
      <c r="D51" s="379" t="s">
        <v>529</v>
      </c>
      <c r="E51" s="379"/>
      <c r="F51" s="379"/>
      <c r="G51" s="379"/>
      <c r="H51" s="379"/>
      <c r="I51" s="379"/>
      <c r="J51" s="379"/>
      <c r="K51" s="379"/>
      <c r="L51" s="136"/>
      <c r="M51" s="71"/>
      <c r="N51"/>
      <c r="O51"/>
    </row>
    <row r="52" spans="1:15" x14ac:dyDescent="0.25">
      <c r="B52" s="64"/>
      <c r="C52" s="78"/>
      <c r="D52" s="380"/>
      <c r="E52" s="380"/>
      <c r="F52" s="380"/>
      <c r="G52" s="380"/>
      <c r="H52" s="380"/>
      <c r="I52" s="380"/>
      <c r="J52" s="380"/>
      <c r="K52" s="380"/>
      <c r="L52" s="78"/>
      <c r="M52" s="65"/>
    </row>
    <row r="53" spans="1:15" ht="15.75" thickBot="1" x14ac:dyDescent="0.3">
      <c r="B53" s="72"/>
      <c r="C53" s="73"/>
      <c r="D53" s="73"/>
      <c r="E53" s="73"/>
      <c r="F53" s="73"/>
      <c r="G53" s="73"/>
      <c r="H53" s="73"/>
      <c r="I53" s="73"/>
      <c r="J53" s="73"/>
      <c r="K53" s="73"/>
      <c r="L53" s="115"/>
      <c r="M53" s="74"/>
    </row>
    <row r="54" spans="1:15" x14ac:dyDescent="0.25">
      <c r="C54" s="1"/>
      <c r="L54" s="112"/>
    </row>
    <row r="55" spans="1:15" x14ac:dyDescent="0.25">
      <c r="C55" s="1"/>
      <c r="L55" s="112"/>
    </row>
    <row r="56" spans="1:15" x14ac:dyDescent="0.25">
      <c r="C56" s="1"/>
      <c r="L56" s="112"/>
    </row>
    <row r="57" spans="1:15" x14ac:dyDescent="0.25">
      <c r="C57" s="1"/>
      <c r="L57" s="112"/>
    </row>
    <row r="58" spans="1:15" x14ac:dyDescent="0.25">
      <c r="C58" s="1"/>
      <c r="L58" s="112"/>
    </row>
    <row r="59" spans="1:15" x14ac:dyDescent="0.25">
      <c r="C59" s="1"/>
      <c r="L59" s="112"/>
    </row>
    <row r="60" spans="1:15" x14ac:dyDescent="0.25">
      <c r="C60" s="1"/>
      <c r="L60" s="112"/>
    </row>
    <row r="61" spans="1:15" x14ac:dyDescent="0.25">
      <c r="C61" s="1"/>
      <c r="L61" s="112"/>
    </row>
    <row r="62" spans="1:15" x14ac:dyDescent="0.25">
      <c r="C62" s="1"/>
      <c r="L62" s="112"/>
    </row>
    <row r="63" spans="1:15" x14ac:dyDescent="0.25">
      <c r="C63" s="1"/>
      <c r="L63" s="112"/>
    </row>
    <row r="64" spans="1:15" x14ac:dyDescent="0.25">
      <c r="C64" s="1"/>
      <c r="L64" s="112"/>
    </row>
    <row r="65" spans="3:12" x14ac:dyDescent="0.25">
      <c r="C65" s="1"/>
      <c r="L65" s="112"/>
    </row>
    <row r="66" spans="3:12" x14ac:dyDescent="0.25">
      <c r="C66" s="1"/>
      <c r="L66" s="112"/>
    </row>
    <row r="67" spans="3:12" x14ac:dyDescent="0.25">
      <c r="C67" s="1"/>
      <c r="L67" s="112"/>
    </row>
    <row r="68" spans="3:12" x14ac:dyDescent="0.25">
      <c r="C68" s="1"/>
      <c r="L68" s="112"/>
    </row>
    <row r="69" spans="3:12" x14ac:dyDescent="0.25">
      <c r="C69" s="1"/>
      <c r="L69" s="112"/>
    </row>
    <row r="70" spans="3:12" x14ac:dyDescent="0.25">
      <c r="C70" s="1"/>
      <c r="L70" s="112"/>
    </row>
    <row r="71" spans="3:12" x14ac:dyDescent="0.25">
      <c r="C71" s="1"/>
      <c r="L71" s="112"/>
    </row>
    <row r="72" spans="3:12" x14ac:dyDescent="0.25">
      <c r="C72" s="1"/>
      <c r="L72" s="112"/>
    </row>
    <row r="73" spans="3:12" x14ac:dyDescent="0.25">
      <c r="C73" s="1"/>
      <c r="L73" s="112"/>
    </row>
    <row r="74" spans="3:12" x14ac:dyDescent="0.25">
      <c r="C74" s="1"/>
      <c r="L74" s="112"/>
    </row>
    <row r="75" spans="3:12" x14ac:dyDescent="0.25">
      <c r="C75" s="1"/>
      <c r="L75" s="112"/>
    </row>
    <row r="76" spans="3:12" x14ac:dyDescent="0.25">
      <c r="C76" s="1"/>
      <c r="L76" s="112"/>
    </row>
    <row r="77" spans="3:12" x14ac:dyDescent="0.25">
      <c r="C77" s="1"/>
      <c r="L77" s="112"/>
    </row>
    <row r="78" spans="3:12" x14ac:dyDescent="0.25">
      <c r="C78" s="1"/>
      <c r="L78" s="112"/>
    </row>
    <row r="79" spans="3:12" x14ac:dyDescent="0.25">
      <c r="C79" s="1"/>
      <c r="L79" s="112"/>
    </row>
    <row r="80" spans="3:12" x14ac:dyDescent="0.25">
      <c r="C80" s="1"/>
      <c r="L80" s="112"/>
    </row>
    <row r="81" spans="3:12" x14ac:dyDescent="0.25">
      <c r="C81" s="1"/>
      <c r="L81" s="112"/>
    </row>
    <row r="82" spans="3:12" x14ac:dyDescent="0.25">
      <c r="C82" s="1"/>
      <c r="L82" s="112"/>
    </row>
    <row r="83" spans="3:12" x14ac:dyDescent="0.25">
      <c r="C83" s="1"/>
      <c r="L83" s="112"/>
    </row>
    <row r="84" spans="3:12" x14ac:dyDescent="0.25">
      <c r="C84" s="1"/>
      <c r="L84" s="112"/>
    </row>
    <row r="85" spans="3:12" x14ac:dyDescent="0.25">
      <c r="C85" s="1"/>
      <c r="L85" s="112"/>
    </row>
    <row r="86" spans="3:12" x14ac:dyDescent="0.25">
      <c r="C86" s="1"/>
      <c r="L86" s="112"/>
    </row>
    <row r="87" spans="3:12" x14ac:dyDescent="0.25">
      <c r="C87" s="1"/>
      <c r="L87" s="112"/>
    </row>
    <row r="88" spans="3:12" x14ac:dyDescent="0.25">
      <c r="C88" s="1"/>
      <c r="L88" s="112"/>
    </row>
    <row r="89" spans="3:12" x14ac:dyDescent="0.25">
      <c r="C89" s="1"/>
      <c r="L89" s="112"/>
    </row>
    <row r="90" spans="3:12" x14ac:dyDescent="0.25">
      <c r="C90" s="1"/>
      <c r="L90" s="112"/>
    </row>
    <row r="91" spans="3:12" x14ac:dyDescent="0.25">
      <c r="C91" s="1"/>
      <c r="L91" s="112"/>
    </row>
    <row r="92" spans="3:12" x14ac:dyDescent="0.25">
      <c r="C92" s="1"/>
      <c r="L92" s="112"/>
    </row>
    <row r="93" spans="3:12" x14ac:dyDescent="0.25">
      <c r="C93" s="1"/>
      <c r="L93" s="112"/>
    </row>
    <row r="94" spans="3:12" x14ac:dyDescent="0.25">
      <c r="C94" s="1"/>
      <c r="L94" s="112"/>
    </row>
    <row r="95" spans="3:12" x14ac:dyDescent="0.25">
      <c r="C95" s="1"/>
      <c r="L95" s="112"/>
    </row>
    <row r="96" spans="3:12" x14ac:dyDescent="0.25">
      <c r="C96" s="1"/>
      <c r="L96" s="112"/>
    </row>
    <row r="97" spans="3:12" x14ac:dyDescent="0.25">
      <c r="C97" s="1"/>
      <c r="L97" s="112"/>
    </row>
    <row r="98" spans="3:12" x14ac:dyDescent="0.25">
      <c r="C98" s="1"/>
      <c r="L98" s="112"/>
    </row>
    <row r="99" spans="3:12" x14ac:dyDescent="0.25">
      <c r="C99" s="1"/>
      <c r="L99" s="112"/>
    </row>
    <row r="100" spans="3:12" x14ac:dyDescent="0.25">
      <c r="C100" s="1"/>
      <c r="L100" s="112"/>
    </row>
    <row r="101" spans="3:12" x14ac:dyDescent="0.25">
      <c r="C101" s="1"/>
      <c r="L101" s="112"/>
    </row>
    <row r="102" spans="3:12" x14ac:dyDescent="0.25">
      <c r="C102" s="1"/>
      <c r="L102" s="112"/>
    </row>
    <row r="103" spans="3:12" x14ac:dyDescent="0.25">
      <c r="C103" s="1"/>
      <c r="L103" s="112"/>
    </row>
    <row r="104" spans="3:12" x14ac:dyDescent="0.25">
      <c r="C104" s="1"/>
      <c r="L104" s="112"/>
    </row>
    <row r="105" spans="3:12" x14ac:dyDescent="0.25">
      <c r="C105" s="1"/>
      <c r="L105" s="112"/>
    </row>
    <row r="106" spans="3:12" x14ac:dyDescent="0.25">
      <c r="C106" s="1"/>
      <c r="L106" s="112"/>
    </row>
    <row r="107" spans="3:12" x14ac:dyDescent="0.25">
      <c r="C107" s="1"/>
      <c r="L107" s="112"/>
    </row>
    <row r="108" spans="3:12" x14ac:dyDescent="0.25">
      <c r="C108" s="1"/>
      <c r="L108" s="112"/>
    </row>
    <row r="109" spans="3:12" x14ac:dyDescent="0.25">
      <c r="C109" s="1"/>
      <c r="L109" s="112"/>
    </row>
    <row r="110" spans="3:12" x14ac:dyDescent="0.25">
      <c r="C110" s="1"/>
      <c r="L110" s="112"/>
    </row>
    <row r="111" spans="3:12" x14ac:dyDescent="0.25">
      <c r="C111" s="1"/>
      <c r="L111" s="112"/>
    </row>
    <row r="112" spans="3:12" x14ac:dyDescent="0.25">
      <c r="C112" s="1"/>
      <c r="L112" s="112"/>
    </row>
    <row r="113" spans="3:12" x14ac:dyDescent="0.25">
      <c r="C113" s="1"/>
      <c r="L113" s="112"/>
    </row>
    <row r="114" spans="3:12" x14ac:dyDescent="0.25">
      <c r="C114" s="1"/>
      <c r="L114" s="112"/>
    </row>
    <row r="115" spans="3:12" x14ac:dyDescent="0.25">
      <c r="C115" s="1"/>
      <c r="L115" s="112"/>
    </row>
    <row r="116" spans="3:12" x14ac:dyDescent="0.25">
      <c r="C116" s="1"/>
      <c r="L116" s="112"/>
    </row>
    <row r="117" spans="3:12" x14ac:dyDescent="0.25">
      <c r="C117" s="1"/>
      <c r="L117" s="112"/>
    </row>
    <row r="118" spans="3:12" x14ac:dyDescent="0.25">
      <c r="C118" s="1"/>
      <c r="L118" s="112"/>
    </row>
    <row r="119" spans="3:12" x14ac:dyDescent="0.25">
      <c r="C119" s="1"/>
      <c r="L119" s="112"/>
    </row>
    <row r="120" spans="3:12" x14ac:dyDescent="0.25">
      <c r="C120" s="1"/>
      <c r="L120" s="112"/>
    </row>
    <row r="121" spans="3:12" x14ac:dyDescent="0.25">
      <c r="C121" s="1"/>
      <c r="L121" s="112"/>
    </row>
    <row r="122" spans="3:12" x14ac:dyDescent="0.25">
      <c r="C122" s="1"/>
      <c r="L122" s="112"/>
    </row>
    <row r="123" spans="3:12" x14ac:dyDescent="0.25">
      <c r="C123" s="1"/>
      <c r="L123" s="112"/>
    </row>
    <row r="124" spans="3:12" x14ac:dyDescent="0.25">
      <c r="C124" s="1"/>
      <c r="L124" s="112"/>
    </row>
    <row r="125" spans="3:12" x14ac:dyDescent="0.25">
      <c r="C125" s="1"/>
      <c r="L125" s="112"/>
    </row>
    <row r="126" spans="3:12" x14ac:dyDescent="0.25">
      <c r="C126" s="1"/>
      <c r="L126" s="112"/>
    </row>
    <row r="127" spans="3:12" x14ac:dyDescent="0.25">
      <c r="C127" s="1"/>
      <c r="L127" s="112"/>
    </row>
    <row r="128" spans="3:12" x14ac:dyDescent="0.25">
      <c r="C128" s="1"/>
      <c r="L128" s="112"/>
    </row>
    <row r="129" spans="3:12" x14ac:dyDescent="0.25">
      <c r="C129" s="1"/>
      <c r="L129" s="112"/>
    </row>
    <row r="130" spans="3:12" x14ac:dyDescent="0.25">
      <c r="C130" s="1"/>
      <c r="L130" s="112"/>
    </row>
    <row r="131" spans="3:12" x14ac:dyDescent="0.25">
      <c r="C131" s="1"/>
      <c r="L131" s="112"/>
    </row>
    <row r="132" spans="3:12" x14ac:dyDescent="0.25">
      <c r="C132" s="1"/>
      <c r="L132" s="112"/>
    </row>
    <row r="133" spans="3:12" x14ac:dyDescent="0.25">
      <c r="C133" s="1"/>
      <c r="L133" s="112"/>
    </row>
    <row r="134" spans="3:12" x14ac:dyDescent="0.25">
      <c r="C134" s="1"/>
      <c r="L134" s="112"/>
    </row>
    <row r="135" spans="3:12" x14ac:dyDescent="0.25">
      <c r="C135" s="1"/>
      <c r="L135" s="112"/>
    </row>
    <row r="136" spans="3:12" x14ac:dyDescent="0.25">
      <c r="C136" s="1"/>
      <c r="L136" s="112"/>
    </row>
    <row r="137" spans="3:12" x14ac:dyDescent="0.25">
      <c r="C137" s="1"/>
      <c r="L137" s="112"/>
    </row>
  </sheetData>
  <mergeCells count="42">
    <mergeCell ref="D14:K14"/>
    <mergeCell ref="C3:L3"/>
    <mergeCell ref="C4:L4"/>
    <mergeCell ref="C5:L5"/>
    <mergeCell ref="D12:K12"/>
    <mergeCell ref="D13:K13"/>
    <mergeCell ref="D28:K28"/>
    <mergeCell ref="D15:K15"/>
    <mergeCell ref="D16:K16"/>
    <mergeCell ref="D17:K17"/>
    <mergeCell ref="D18:K18"/>
    <mergeCell ref="D19:K19"/>
    <mergeCell ref="D20:K20"/>
    <mergeCell ref="D22:K22"/>
    <mergeCell ref="D23:K23"/>
    <mergeCell ref="D24:K24"/>
    <mergeCell ref="D27:K27"/>
    <mergeCell ref="D26:K26"/>
    <mergeCell ref="D21:K21"/>
    <mergeCell ref="D29:K29"/>
    <mergeCell ref="D30:K30"/>
    <mergeCell ref="D31:K31"/>
    <mergeCell ref="D32:K32"/>
    <mergeCell ref="D33:K33"/>
    <mergeCell ref="D34:K34"/>
    <mergeCell ref="D35:K35"/>
    <mergeCell ref="D38:K38"/>
    <mergeCell ref="D39:K39"/>
    <mergeCell ref="D40:K40"/>
    <mergeCell ref="D50:K50"/>
    <mergeCell ref="S47:Z47"/>
    <mergeCell ref="D41:K41"/>
    <mergeCell ref="D51:K51"/>
    <mergeCell ref="D52:K52"/>
    <mergeCell ref="D42:K42"/>
    <mergeCell ref="D43:K43"/>
    <mergeCell ref="D44:K44"/>
    <mergeCell ref="D45:K45"/>
    <mergeCell ref="D46:K46"/>
    <mergeCell ref="D47:K47"/>
    <mergeCell ref="D48:K48"/>
    <mergeCell ref="D49:K49"/>
  </mergeCells>
  <hyperlinks>
    <hyperlink ref="D14:H14" location="'Table 2'!A1" display="Sectoral Distribution of CIRPs as on September 30, 2020" xr:uid="{00000000-0004-0000-0100-000000000000}"/>
    <hyperlink ref="D15:H15" location="'Table 3'!A1" display="Initiation of Corporate Insolvency Resolution Process" xr:uid="{00000000-0004-0000-0100-000001000000}"/>
    <hyperlink ref="D22:F22" location="'Table 10'!A1" display="Details of Closed Liquidations " xr:uid="{00000000-0004-0000-0100-000007000000}"/>
    <hyperlink ref="D23:F23" location="'Table 11'!A1" display="Reasons for Liquidations" xr:uid="{00000000-0004-0000-0100-000008000000}"/>
    <hyperlink ref="D24:F24" location="'Table 12'!A1" display="Claims in Liquidation Process" xr:uid="{00000000-0004-0000-0100-000009000000}"/>
    <hyperlink ref="D27:F27" location="'Table 13'!A1" display="Twelve Large Accounts " xr:uid="{00000000-0004-0000-0100-00000A000000}"/>
    <hyperlink ref="D28:I28" location="'Table 14'!A1" display="Commencement of Voluntary Liquidations till September 30, 2020" xr:uid="{00000000-0004-0000-0100-00000B000000}"/>
    <hyperlink ref="D29:H29" location="'Table 15'!A1" display="Status of Voluntary Liquidations as on September 30, 2020" xr:uid="{00000000-0004-0000-0100-00000C000000}"/>
    <hyperlink ref="D30:G30" location="'Table 16 '!A1" display="Reasons for Voluntary Liquidations" xr:uid="{00000000-0004-0000-0100-00000D000000}"/>
    <hyperlink ref="D31:H31" location="'Table 17'!A1" display="Details of 739 Liquidations (excludes 8 withdrawals)" xr:uid="{00000000-0004-0000-0100-00000E000000}"/>
    <hyperlink ref="D32:G32" location="'Table 18'!A1" display="Realisations under Voluntary Liquidation" xr:uid="{00000000-0004-0000-0100-00000F000000}"/>
    <hyperlink ref="D33:I33" location="'Table 19'!A1" display="Average time for approval of Resolution Plans/Orders for Liquidation" xr:uid="{00000000-0004-0000-0100-000010000000}"/>
    <hyperlink ref="D34:I34" location="'Table 20'!A1" display="Corporate Liquidation Accounts as on September 30, 2020" xr:uid="{00000000-0004-0000-0100-000011000000}"/>
    <hyperlink ref="D38:H38" location="'Table 21'!A1" display="Registered IPs and AFAs as on September 30, 2020" xr:uid="{00000000-0004-0000-0100-000012000000}"/>
    <hyperlink ref="D39:H39" location="'Table 22'!A1" display="Registration and Cancellation of Registrations of IPs " xr:uid="{00000000-0004-0000-0100-000013000000}"/>
    <hyperlink ref="D40:I40" location="'Table 23'!A1" display="Distribution of IPs as per their Eligibility as on September 30, 2020" xr:uid="{00000000-0004-0000-0100-000014000000}"/>
    <hyperlink ref="D41:G41" location="'Table 24'!A1" display="Age Profile of IPs as on September 30, 2020" xr:uid="{00000000-0004-0000-0100-000015000000}"/>
    <hyperlink ref="D14:I14" location="'Table 2'!A1" display="Sectoral Distribution of CIRPs as on December 31, 2020" xr:uid="{00000000-0004-0000-0100-00001C000000}"/>
    <hyperlink ref="D28:K28" location="'Table 16'!A1" display="Commencement of Voluntary Liquidations till June 30, 2022" xr:uid="{00000000-0004-0000-0100-000022000000}"/>
    <hyperlink ref="D29:K29" location="'Table 17'!A1" display="Status of Voluntary Liquidations as on June 30, 2022" xr:uid="{00000000-0004-0000-0100-000023000000}"/>
    <hyperlink ref="D31:K31" location="'Table 19'!A1" display="Details of 1285 Voluntary Liquidations" xr:uid="{00000000-0004-0000-0100-000024000000}"/>
    <hyperlink ref="D34:K34" location="'Table 22'!A1" display="Corporate Liquidation Accounts as on June 30, 2022" xr:uid="{00000000-0004-0000-0100-000025000000}"/>
    <hyperlink ref="D35:K35" location="'Table 23'!A1" display="Insolvency Resolution of Personal Guarantors " xr:uid="{00000000-0004-0000-0100-000026000000}"/>
    <hyperlink ref="D38:K38" location="'Table 26'!A1" display="Registered IPs and AFAs as on December 31, 2022" xr:uid="{00000000-0004-0000-0100-000027000000}"/>
    <hyperlink ref="D39:K39" location="'Table 27'!A1" display="Registration and Cancellation of Registrations of IPs " xr:uid="{00000000-0004-0000-0100-000028000000}"/>
    <hyperlink ref="D40:K40" location="'Table 28'!A1" display="Distribution of IPs as per their Eligibility as on December 31, 2022" xr:uid="{00000000-0004-0000-0100-000029000000}"/>
    <hyperlink ref="D41:K41" location="'Table 29'!A1" display="Age Profile of IPs as on December 31, 2022" xr:uid="{00000000-0004-0000-0100-00002A000000}"/>
    <hyperlink ref="D27:K27" location="'Table 15'!A1" display="Details of Avoidance Applications and Disposal" xr:uid="{00000000-0004-0000-0100-000034000000}"/>
    <hyperlink ref="D30:K30" location="'Table 18'!A1" display="Reasons for Voluntary Liquidations" xr:uid="{00000000-0004-0000-0100-000035000000}"/>
    <hyperlink ref="D32:K32" location="'Table 20'!A1" display="Realisations under Voluntary Liquidation" xr:uid="{00000000-0004-0000-0100-000036000000}"/>
    <hyperlink ref="D33:K33" location="'Table 21'!A1" display="Average time for approval of Resolution Plans/Orders for Liquidation" xr:uid="{00000000-0004-0000-0100-000037000000}"/>
    <hyperlink ref="D13:G13" location="'Table 1'!A1" display="Corporate Insolvency Resolution Process" xr:uid="{00000000-0004-0000-0100-00003B000000}"/>
    <hyperlink ref="L14" location="'Table 2'!A1" display="3, 4, 5, 6" xr:uid="{00000000-0004-0000-0100-00003F000000}"/>
    <hyperlink ref="L15" location="'Table 3'!A1" display="'Table 3'!A1" xr:uid="{00000000-0004-0000-0100-000040000000}"/>
    <hyperlink ref="L18" location="'Table 6'!A1" display="'Table 6'!A1" xr:uid="{00000000-0004-0000-0100-000043000000}"/>
    <hyperlink ref="L19" location="'Table 7'!A1" display="9, 10" xr:uid="{00000000-0004-0000-0100-000044000000}"/>
    <hyperlink ref="L23" location="'Table 11'!A1" display="'Table 11'!A1" xr:uid="{00000000-0004-0000-0100-000046000000}"/>
    <hyperlink ref="L28" location="'Table 16'!A1" display="'Table 16'!A1" xr:uid="{00000000-0004-0000-0100-000048000000}"/>
    <hyperlink ref="L29" location="'Table 17'!A1" display="'Table 17'!A1" xr:uid="{00000000-0004-0000-0100-000049000000}"/>
    <hyperlink ref="L30" location="'Table 18'!A1" display="'Table 18'!A1" xr:uid="{00000000-0004-0000-0100-00004A000000}"/>
    <hyperlink ref="L13" location="'Table 1'!A1" display="1, 2" xr:uid="{00000000-0004-0000-0100-00004D000000}"/>
    <hyperlink ref="D16:J16" location="'Table 4'!A1" display="Outcome of CIRPs, initiated Stakeholder-wise, as on December 31, 2020" xr:uid="{00000000-0004-0000-0100-00001D000000}"/>
    <hyperlink ref="D16:I16" location="'Table 4'!A1" display="Outcome of CIRPs, initiated Stakeholder-wise, as on September 30, 2020" xr:uid="{00000000-0004-0000-0100-000002000000}"/>
    <hyperlink ref="D17:F17" location="'Table 8'!A1" display="CIRPs Yielding Resolution" xr:uid="{667BB2F1-27AB-449D-AAFB-61E2FE52E347}"/>
    <hyperlink ref="D18:F18" location="'Table 8'!A1" display="CIRPs Yielding Resolution" xr:uid="{278C742E-6A74-40DF-BE74-6BDDA7226AB2}"/>
    <hyperlink ref="D21:I21" location="'Table 7'!A1" display="CIRPs Ending with Orders for Liquidation till September 30, 2020" xr:uid="{8C323187-9420-418C-9774-ED296D037F8B}"/>
    <hyperlink ref="D21:K21" location="'Table 9'!A1" display="Details of Closed Liquidations" xr:uid="{09D8821C-39EA-43BC-9DB6-A74BC353F55C}"/>
    <hyperlink ref="D19:H19" location="'Table 6'!A1" display="Closure of CIRP by Withdrawal till September 30, 2020" xr:uid="{27E182F4-FDC4-40CC-BD55-CD0C188072D8}"/>
    <hyperlink ref="D19:K19" location="'Table 7'!A1" display="Closure of CIRP by Withdrawal till June 30, 2022" xr:uid="{893CB588-8F4F-49E6-9D42-F11920E4CCE9}"/>
    <hyperlink ref="D20:H20" location="'Table 9'!A1" display="Status of Liquidation Processes as on September 30, 2020" xr:uid="{C4C8723E-F65B-48FF-9E2F-70756D94531B}"/>
    <hyperlink ref="D20:K20" location="'Table 8'!A1" display="Status of Ongoing Liquidations as on June 30, 2022" xr:uid="{A0F0ED07-30DD-4534-950E-FCA5A326B992}"/>
    <hyperlink ref="D13:K13" location="'Table 1'!A1" display="Corporate Insolvency Resolution Process" xr:uid="{C9EC63EF-EF14-48C3-9FD4-2AC49329C66D}"/>
    <hyperlink ref="D14:K14" location="'Table 2'!A1" display="Sectoral Distribution of CIRPs as on June 30, 2022" xr:uid="{4FB9FB38-2ABC-48EC-8C98-63B1072838CB}"/>
    <hyperlink ref="D15:K15" location="'Table 3'!A1" display="Initiation of Corporate Insolvency Resolution Process" xr:uid="{A39CF55A-17D0-4314-8977-0E08B78C0C51}"/>
    <hyperlink ref="D16:K16" location="'Table 4'!A1" display="Outcome of CIRPs, initiated Stakeholder-wise, as on June 30, 2022" xr:uid="{25FA2136-24CF-4C2A-8041-9575EBC07442}"/>
    <hyperlink ref="D17:K17" location="'Table 5'!A1" display="CIRPs Yielding Resolution Plans" xr:uid="{A6E03624-82BE-4371-ADD9-BE99E5641987}"/>
    <hyperlink ref="D18:K18" location="'Table 6'!A1" display="CIRPs Yielded Resolutions: State of CD at the commencement of CIRP" xr:uid="{5E0EC485-3509-47DC-9F40-92816A39C987}"/>
    <hyperlink ref="D22:K22" location="'Table 10'!A1" display="CIRPs Ending with Orders for Liquidation till June 30, 2022" xr:uid="{95B6847C-3E35-4EBD-B7D0-33F2D8762478}"/>
    <hyperlink ref="D23:K23" location="'Table 11'!A1" display="Reasons for Liquidations" xr:uid="{F64D0FD3-C432-4E78-80A6-0694FCB4DA41}"/>
    <hyperlink ref="D24:K24" location="'Table 12'!A1" display="Claims in Liquidation Process" xr:uid="{53476FE6-0953-43A8-9BC6-E3D6B42B0DEF}"/>
    <hyperlink ref="D25" location="'Table 13'!A1" display="Status of ongoing CIRPs as on June 30, 2022" xr:uid="{0E77E677-E2C6-431F-AA58-B198BAF7B5E2}"/>
    <hyperlink ref="D26:K26" location="'Table 14'!A1" display="Twelve Large Accounts" xr:uid="{430D1CCC-8CF2-47F4-B74D-75817B4CF3EB}"/>
    <hyperlink ref="D36" location="'Table 24'!A1" display="Status of filed applications for initiation of insolvency resolution process of personal guarantors" xr:uid="{50C67939-FF4A-436B-A425-AB3542E30DF2}"/>
    <hyperlink ref="L20" location="'Table 8'!A1" display="'Table 8'!A1" xr:uid="{6BF8C04A-50CF-4FA1-AC36-BF8D4F996674}"/>
    <hyperlink ref="L22" location="'Table 10'!A1" display="'Table 10'!A1" xr:uid="{190A7CE0-65AF-44DE-B896-5F3EC0156E88}"/>
    <hyperlink ref="L25" location="'Table 13'!A1" display="'Table 13'!A1" xr:uid="{5A83B4A7-01BE-4FF0-8972-08C6BFCA2D73}"/>
    <hyperlink ref="L26" location="'Table 14'!A1" display="'Table 14'!A1" xr:uid="{4291F598-C9F0-49B1-A69C-C3561E6CEE7F}"/>
    <hyperlink ref="D51:K51" location="'Table 39'!A1" display="Age profile of RVs as on March 31, 2023" xr:uid="{9C6E96FB-1C1C-4FB3-8334-2BE205F4A303}"/>
    <hyperlink ref="D50" location="'Table 38'!A1" display="Region Wise Registered Valuers as on March 31, 2023" xr:uid="{9E921C7B-BCAA-4D03-8727-D6B1BF7B0900}"/>
    <hyperlink ref="D49" location="'Table 37'!A1" display="Registration of RVs till March 31, 2023" xr:uid="{AFD950B0-FCCA-4293-9A4B-9D7A70F7858A}"/>
    <hyperlink ref="D48" location="'Table 36'!A1" display="Registered Valuers (Entities) as on March 31, 2023" xr:uid="{555FCF5B-6F6A-4274-8467-F26A0780D292}"/>
    <hyperlink ref="D47" location="'Table 35'!A1" display="Registered Valuers as on March 31, 2023" xr:uid="{B366F289-42FE-4046-B153-FEDA5EBD3048}"/>
    <hyperlink ref="D46" location="'Table 34'!A1" display="Details of information with NeSL" xr:uid="{9839AA58-2A18-4D34-8FAE-D27DEED3744E}"/>
    <hyperlink ref="L46" location="'Table 34'!A1" display="'Table 34'!A1" xr:uid="{B09713E9-A676-4D84-B7D8-DF73A807234A}"/>
    <hyperlink ref="D45" location="'Table 33'!A1" display="CPE hours earned by the IPs" xr:uid="{4DC4B569-2FF5-41BC-82E8-AA6B1F89BD28}"/>
    <hyperlink ref="D44" location="'Table 32'!A1" display="Activities by IPAs" xr:uid="{DCCB8562-AD6F-49B7-81E5-BBA49785F625}"/>
    <hyperlink ref="D43" location="'Table 31'!A1" display="IPEs as on March 31, 2023" xr:uid="{35057C0F-A1DE-45DF-AD5E-7937C73DCE9E}"/>
    <hyperlink ref="D42" location="'Table 30'!A1" display="Replacement of IRP with RP as on March 31, 2023" xr:uid="{26D63884-2349-4A8F-9470-36042F4BF55E}"/>
    <hyperlink ref="L42" location="'Table 30'!A1" display="'Table 30'!A1" xr:uid="{286E2E89-2C64-4EFA-8EE3-2E83DBB0DEB9}"/>
    <hyperlink ref="D37" location="'Table 25'!A1" display="PIRPs Yielding Approval of Repayment Plan  " xr:uid="{3A761855-E3C1-472C-A2AD-C1BB33BF365E}"/>
    <hyperlink ref="L38" location="'Table 26'!A1" display="'Table 26'!A1" xr:uid="{86B89D2F-4E50-4C10-8189-18670D5BC9D9}"/>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S10"/>
  <sheetViews>
    <sheetView showGridLines="0" workbookViewId="0">
      <selection activeCell="R2" sqref="R2:S3"/>
    </sheetView>
  </sheetViews>
  <sheetFormatPr defaultRowHeight="15" x14ac:dyDescent="0.25"/>
  <cols>
    <col min="1" max="1" width="2.140625" customWidth="1"/>
    <col min="10" max="10" width="3.85546875" customWidth="1"/>
    <col min="11" max="11" width="1.85546875" customWidth="1"/>
    <col min="12" max="12" width="1.85546875" style="51" customWidth="1"/>
    <col min="13" max="13" width="1.85546875" customWidth="1"/>
    <col min="15" max="15" width="39.42578125" style="19" customWidth="1"/>
    <col min="16" max="16" width="15.140625" customWidth="1"/>
    <col min="17" max="17" width="4" bestFit="1" customWidth="1"/>
    <col min="18" max="19" width="6.5703125" customWidth="1"/>
  </cols>
  <sheetData>
    <row r="2" spans="2:19" ht="15.75" customHeight="1" x14ac:dyDescent="0.25">
      <c r="B2" s="392"/>
      <c r="C2" s="392"/>
      <c r="D2" s="392"/>
      <c r="E2" s="392"/>
      <c r="F2" s="392"/>
      <c r="G2" s="392"/>
      <c r="H2" s="392"/>
      <c r="I2" s="392"/>
      <c r="J2" s="392"/>
      <c r="N2" s="462" t="s">
        <v>456</v>
      </c>
      <c r="O2" s="462"/>
      <c r="P2" s="462"/>
      <c r="R2" s="443" t="s">
        <v>376</v>
      </c>
      <c r="S2" s="443"/>
    </row>
    <row r="3" spans="2:19" x14ac:dyDescent="0.25">
      <c r="N3" s="28"/>
      <c r="O3" s="24"/>
      <c r="P3" s="2"/>
      <c r="R3" s="443"/>
      <c r="S3" s="443"/>
    </row>
    <row r="4" spans="2:19" ht="25.5" x14ac:dyDescent="0.25">
      <c r="N4" s="23" t="s">
        <v>90</v>
      </c>
      <c r="O4" s="23" t="s">
        <v>178</v>
      </c>
      <c r="P4" s="23" t="s">
        <v>179</v>
      </c>
    </row>
    <row r="5" spans="2:19" x14ac:dyDescent="0.25">
      <c r="N5" s="10">
        <v>1</v>
      </c>
      <c r="O5" s="56" t="s">
        <v>180</v>
      </c>
      <c r="P5" s="42">
        <v>979</v>
      </c>
    </row>
    <row r="6" spans="2:19" x14ac:dyDescent="0.25">
      <c r="N6" s="10">
        <v>2</v>
      </c>
      <c r="O6" s="56" t="s">
        <v>181</v>
      </c>
      <c r="P6" s="42">
        <v>226</v>
      </c>
    </row>
    <row r="7" spans="2:19" x14ac:dyDescent="0.25">
      <c r="N7" s="10">
        <v>3</v>
      </c>
      <c r="O7" s="56" t="s">
        <v>182</v>
      </c>
      <c r="P7" s="42">
        <v>34</v>
      </c>
    </row>
    <row r="8" spans="2:19" ht="25.5" x14ac:dyDescent="0.25">
      <c r="N8" s="29">
        <v>4</v>
      </c>
      <c r="O8" s="56" t="s">
        <v>183</v>
      </c>
      <c r="P8" s="42">
        <v>43</v>
      </c>
    </row>
    <row r="9" spans="2:19" x14ac:dyDescent="0.25">
      <c r="N9" s="10">
        <v>5</v>
      </c>
      <c r="O9" s="56" t="s">
        <v>184</v>
      </c>
      <c r="P9" s="42">
        <v>135</v>
      </c>
    </row>
    <row r="10" spans="2:19" x14ac:dyDescent="0.25">
      <c r="N10" s="480" t="s">
        <v>21</v>
      </c>
      <c r="O10" s="481"/>
      <c r="P10" s="99">
        <v>1417</v>
      </c>
    </row>
  </sheetData>
  <mergeCells count="4">
    <mergeCell ref="N2:P2"/>
    <mergeCell ref="N10:O10"/>
    <mergeCell ref="B2:J2"/>
    <mergeCell ref="R2:S3"/>
  </mergeCells>
  <hyperlinks>
    <hyperlink ref="R2:S3" location="'Table of Contents'!A1" display="Go To Table Of Contents" xr:uid="{00000000-0004-0000-12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K12"/>
  <sheetViews>
    <sheetView showGridLines="0" workbookViewId="0">
      <selection activeCell="J2" sqref="J2:K3"/>
    </sheetView>
  </sheetViews>
  <sheetFormatPr defaultRowHeight="15" x14ac:dyDescent="0.25"/>
  <cols>
    <col min="1" max="1" width="1.85546875" customWidth="1"/>
    <col min="2" max="2" width="47" style="19" customWidth="1"/>
    <col min="3" max="3" width="14.5703125" customWidth="1"/>
    <col min="4" max="4" width="15.5703125" customWidth="1"/>
    <col min="5" max="5" width="11" customWidth="1"/>
    <col min="6" max="6" width="13" customWidth="1"/>
    <col min="7" max="7" width="12.7109375" customWidth="1"/>
    <col min="8" max="8" width="10.5703125" customWidth="1"/>
    <col min="9" max="9" width="3.42578125" customWidth="1"/>
    <col min="10" max="11" width="6.42578125" customWidth="1"/>
  </cols>
  <sheetData>
    <row r="1" spans="2:11" ht="11.25" customHeight="1" x14ac:dyDescent="0.25"/>
    <row r="2" spans="2:11" ht="15" customHeight="1" x14ac:dyDescent="0.25">
      <c r="B2" s="434" t="s">
        <v>684</v>
      </c>
      <c r="C2" s="434"/>
      <c r="D2" s="434"/>
      <c r="E2" s="434"/>
      <c r="F2" s="434"/>
      <c r="G2" s="434"/>
      <c r="H2" s="434"/>
      <c r="J2" s="443" t="s">
        <v>376</v>
      </c>
      <c r="K2" s="443"/>
    </row>
    <row r="3" spans="2:11" ht="15" customHeight="1" x14ac:dyDescent="0.25">
      <c r="B3" s="439" t="s">
        <v>110</v>
      </c>
      <c r="C3" s="439"/>
      <c r="D3" s="439"/>
      <c r="E3" s="439"/>
      <c r="F3" s="439"/>
      <c r="G3" s="439"/>
      <c r="H3" s="439"/>
      <c r="J3" s="443"/>
      <c r="K3" s="443"/>
    </row>
    <row r="4" spans="2:11" ht="25.5" x14ac:dyDescent="0.25">
      <c r="B4" s="23" t="s">
        <v>185</v>
      </c>
      <c r="C4" s="23" t="s">
        <v>174</v>
      </c>
      <c r="D4" s="23" t="s">
        <v>507</v>
      </c>
      <c r="E4" s="23" t="s">
        <v>186</v>
      </c>
      <c r="F4" s="23" t="s">
        <v>187</v>
      </c>
      <c r="G4" s="23" t="s">
        <v>188</v>
      </c>
      <c r="H4" s="23" t="s">
        <v>189</v>
      </c>
    </row>
    <row r="5" spans="2:11" ht="20.25" customHeight="1" x14ac:dyDescent="0.25">
      <c r="B5" s="56" t="s">
        <v>506</v>
      </c>
      <c r="C5" s="42">
        <v>1024</v>
      </c>
      <c r="D5" s="87">
        <v>5711</v>
      </c>
      <c r="E5" s="87" t="s">
        <v>680</v>
      </c>
      <c r="F5" s="87">
        <v>73</v>
      </c>
      <c r="G5" s="87">
        <v>73</v>
      </c>
      <c r="H5" s="87">
        <v>6727</v>
      </c>
    </row>
    <row r="6" spans="2:11" ht="18" customHeight="1" x14ac:dyDescent="0.25">
      <c r="B6" s="56" t="s">
        <v>190</v>
      </c>
      <c r="C6" s="87">
        <v>520</v>
      </c>
      <c r="D6" s="87" t="s">
        <v>681</v>
      </c>
      <c r="E6" s="87" t="s">
        <v>682</v>
      </c>
      <c r="F6" s="87" t="s">
        <v>683</v>
      </c>
      <c r="G6" s="87"/>
      <c r="H6" s="87"/>
    </row>
    <row r="7" spans="2:11" s="44" customFormat="1" ht="18.75" customHeight="1" x14ac:dyDescent="0.25">
      <c r="B7" s="97" t="s">
        <v>14</v>
      </c>
      <c r="C7" s="98">
        <v>1544</v>
      </c>
      <c r="D7" s="366">
        <v>10448</v>
      </c>
      <c r="E7" s="366">
        <v>9349</v>
      </c>
      <c r="F7" s="98" t="s">
        <v>683</v>
      </c>
      <c r="G7" s="98"/>
      <c r="H7" s="98"/>
    </row>
    <row r="8" spans="2:11" ht="74.25" customHeight="1" x14ac:dyDescent="0.25">
      <c r="B8" s="437" t="s">
        <v>685</v>
      </c>
      <c r="C8" s="437"/>
      <c r="D8" s="437"/>
      <c r="E8" s="437"/>
      <c r="F8" s="437"/>
      <c r="G8" s="437"/>
      <c r="H8" s="437"/>
    </row>
    <row r="9" spans="2:11" ht="14.25" customHeight="1" x14ac:dyDescent="0.25">
      <c r="B9" s="468"/>
      <c r="C9" s="468"/>
      <c r="D9" s="468"/>
      <c r="E9" s="468"/>
      <c r="F9" s="468"/>
      <c r="G9" s="468"/>
      <c r="H9" s="468"/>
    </row>
    <row r="10" spans="2:11" ht="13.5" customHeight="1" x14ac:dyDescent="0.25">
      <c r="B10" s="468"/>
      <c r="C10" s="468"/>
      <c r="D10" s="468"/>
      <c r="E10" s="468"/>
      <c r="F10" s="468"/>
      <c r="G10" s="468"/>
      <c r="H10" s="468"/>
    </row>
    <row r="11" spans="2:11" ht="15.75" customHeight="1" x14ac:dyDescent="0.25">
      <c r="B11" s="482"/>
      <c r="C11" s="483"/>
      <c r="D11" s="483"/>
      <c r="E11" s="483"/>
      <c r="F11" s="483"/>
      <c r="G11" s="483"/>
      <c r="H11" s="483"/>
    </row>
    <row r="12" spans="2:11" x14ac:dyDescent="0.25">
      <c r="B12" s="482"/>
      <c r="C12" s="483"/>
      <c r="D12" s="483"/>
      <c r="E12" s="483"/>
      <c r="F12" s="483"/>
      <c r="G12" s="483"/>
      <c r="H12" s="483"/>
    </row>
  </sheetData>
  <mergeCells count="8">
    <mergeCell ref="B12:H12"/>
    <mergeCell ref="J2:K3"/>
    <mergeCell ref="B9:H9"/>
    <mergeCell ref="B11:H11"/>
    <mergeCell ref="B10:H10"/>
    <mergeCell ref="B2:H2"/>
    <mergeCell ref="B3:H3"/>
    <mergeCell ref="B8:H8"/>
  </mergeCells>
  <hyperlinks>
    <hyperlink ref="J2:K3" location="'Table of Contents'!A1" display="Go To Table Of Contents" xr:uid="{00000000-0004-0000-1300-000000000000}"/>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M81"/>
  <sheetViews>
    <sheetView showGridLines="0" workbookViewId="0">
      <selection activeCell="L3" sqref="L3:M4"/>
    </sheetView>
  </sheetViews>
  <sheetFormatPr defaultRowHeight="15" x14ac:dyDescent="0.25"/>
  <cols>
    <col min="1" max="1" width="1.85546875" customWidth="1"/>
    <col min="3" max="3" width="44.42578125" style="19" customWidth="1"/>
    <col min="4" max="4" width="17" customWidth="1"/>
    <col min="5" max="5" width="11.7109375" customWidth="1"/>
    <col min="6" max="6" width="12.85546875" customWidth="1"/>
    <col min="7" max="7" width="13.140625" customWidth="1"/>
    <col min="8" max="8" width="16.140625" customWidth="1"/>
    <col min="9" max="9" width="11" customWidth="1"/>
    <col min="10" max="10" width="11.42578125" customWidth="1"/>
    <col min="11" max="11" width="3.5703125" customWidth="1"/>
    <col min="12" max="13" width="6.85546875" customWidth="1"/>
  </cols>
  <sheetData>
    <row r="1" spans="2:13" ht="12" customHeight="1" x14ac:dyDescent="0.25"/>
    <row r="2" spans="2:13" ht="15.75" x14ac:dyDescent="0.25">
      <c r="B2" s="484" t="s">
        <v>457</v>
      </c>
      <c r="C2" s="484"/>
      <c r="D2" s="484"/>
      <c r="E2" s="484"/>
      <c r="F2" s="484"/>
      <c r="G2" s="484"/>
      <c r="H2" s="484"/>
      <c r="I2" s="484"/>
      <c r="J2" s="484"/>
    </row>
    <row r="3" spans="2:13" ht="15" customHeight="1" x14ac:dyDescent="0.25">
      <c r="B3" s="485" t="s">
        <v>110</v>
      </c>
      <c r="C3" s="485"/>
      <c r="D3" s="485"/>
      <c r="E3" s="485"/>
      <c r="F3" s="485"/>
      <c r="G3" s="485"/>
      <c r="H3" s="485"/>
      <c r="I3" s="485"/>
      <c r="J3" s="485"/>
      <c r="L3" s="386" t="s">
        <v>376</v>
      </c>
      <c r="M3" s="386"/>
    </row>
    <row r="4" spans="2:13" ht="25.5" x14ac:dyDescent="0.25">
      <c r="B4" s="23" t="s">
        <v>90</v>
      </c>
      <c r="C4" s="23" t="s">
        <v>191</v>
      </c>
      <c r="D4" s="23" t="s">
        <v>192</v>
      </c>
      <c r="E4" s="23" t="s">
        <v>193</v>
      </c>
      <c r="F4" s="23" t="s">
        <v>194</v>
      </c>
      <c r="G4" s="23" t="s">
        <v>195</v>
      </c>
      <c r="H4" s="23" t="s">
        <v>196</v>
      </c>
      <c r="I4" s="23" t="s">
        <v>197</v>
      </c>
      <c r="J4" s="23" t="s">
        <v>189</v>
      </c>
      <c r="L4" s="386"/>
      <c r="M4" s="386"/>
    </row>
    <row r="5" spans="2:13" ht="15" customHeight="1" x14ac:dyDescent="0.25">
      <c r="B5" s="486" t="s">
        <v>534</v>
      </c>
      <c r="C5" s="486"/>
      <c r="D5" s="486"/>
      <c r="E5" s="486"/>
      <c r="F5" s="486"/>
      <c r="G5" s="486"/>
      <c r="H5" s="486"/>
      <c r="I5" s="486"/>
      <c r="J5" s="486"/>
    </row>
    <row r="6" spans="2:13" x14ac:dyDescent="0.25">
      <c r="B6" s="156">
        <v>1</v>
      </c>
      <c r="C6" s="157" t="s">
        <v>687</v>
      </c>
      <c r="D6" s="279">
        <v>43494</v>
      </c>
      <c r="E6" s="277">
        <v>43658</v>
      </c>
      <c r="F6" s="158">
        <v>0.49</v>
      </c>
      <c r="G6" s="158" t="s">
        <v>688</v>
      </c>
      <c r="H6" s="158" t="s">
        <v>688</v>
      </c>
      <c r="I6" s="158">
        <v>0.02</v>
      </c>
      <c r="J6" s="124">
        <v>0.47</v>
      </c>
    </row>
    <row r="7" spans="2:13" x14ac:dyDescent="0.25">
      <c r="B7" s="90">
        <v>2</v>
      </c>
      <c r="C7" s="80" t="s">
        <v>689</v>
      </c>
      <c r="D7" s="280">
        <v>43296</v>
      </c>
      <c r="E7" s="278">
        <v>43717</v>
      </c>
      <c r="F7" s="245">
        <v>1.73</v>
      </c>
      <c r="G7" s="58">
        <v>1.64</v>
      </c>
      <c r="H7" s="58">
        <v>1.64</v>
      </c>
      <c r="I7" s="58">
        <v>0.08</v>
      </c>
      <c r="J7" s="42" t="s">
        <v>652</v>
      </c>
    </row>
    <row r="8" spans="2:13" x14ac:dyDescent="0.25">
      <c r="B8" s="90">
        <v>3</v>
      </c>
      <c r="C8" s="80" t="s">
        <v>690</v>
      </c>
      <c r="D8" s="280">
        <v>43494</v>
      </c>
      <c r="E8" s="278">
        <v>43775</v>
      </c>
      <c r="F8" s="58">
        <v>0</v>
      </c>
      <c r="G8" s="58" t="s">
        <v>688</v>
      </c>
      <c r="H8" s="58" t="s">
        <v>688</v>
      </c>
      <c r="I8" s="58">
        <v>0</v>
      </c>
      <c r="J8" s="42" t="s">
        <v>652</v>
      </c>
    </row>
    <row r="9" spans="2:13" x14ac:dyDescent="0.25">
      <c r="B9" s="90">
        <v>4</v>
      </c>
      <c r="C9" s="80" t="s">
        <v>691</v>
      </c>
      <c r="D9" s="280">
        <v>43355</v>
      </c>
      <c r="E9" s="278">
        <v>43780</v>
      </c>
      <c r="F9" s="58">
        <v>0.53</v>
      </c>
      <c r="G9" s="245">
        <v>0.46</v>
      </c>
      <c r="H9" s="245">
        <v>0.46</v>
      </c>
      <c r="I9" s="58">
        <v>0.04</v>
      </c>
      <c r="J9" s="42">
        <v>0.03</v>
      </c>
    </row>
    <row r="10" spans="2:13" x14ac:dyDescent="0.25">
      <c r="B10" s="90">
        <v>5</v>
      </c>
      <c r="C10" s="80" t="s">
        <v>692</v>
      </c>
      <c r="D10" s="280">
        <v>43423</v>
      </c>
      <c r="E10" s="278">
        <v>43795</v>
      </c>
      <c r="F10" s="58">
        <v>1.21</v>
      </c>
      <c r="G10" s="58" t="s">
        <v>688</v>
      </c>
      <c r="H10" s="58" t="s">
        <v>688</v>
      </c>
      <c r="I10" s="58">
        <v>0.01</v>
      </c>
      <c r="J10" s="42">
        <v>1.2</v>
      </c>
    </row>
    <row r="11" spans="2:13" x14ac:dyDescent="0.25">
      <c r="B11" s="90">
        <v>6</v>
      </c>
      <c r="C11" s="80" t="s">
        <v>693</v>
      </c>
      <c r="D11" s="280">
        <v>43468</v>
      </c>
      <c r="E11" s="278">
        <v>43836</v>
      </c>
      <c r="F11" s="245">
        <v>0.4</v>
      </c>
      <c r="G11" s="58" t="s">
        <v>688</v>
      </c>
      <c r="H11" s="58" t="s">
        <v>688</v>
      </c>
      <c r="I11" s="58">
        <v>0.03</v>
      </c>
      <c r="J11" s="42">
        <v>0.38</v>
      </c>
    </row>
    <row r="12" spans="2:13" x14ac:dyDescent="0.25">
      <c r="B12" s="90">
        <v>7</v>
      </c>
      <c r="C12" s="80" t="s">
        <v>694</v>
      </c>
      <c r="D12" s="280">
        <v>43293</v>
      </c>
      <c r="E12" s="278">
        <v>43836</v>
      </c>
      <c r="F12" s="245">
        <v>0.11</v>
      </c>
      <c r="G12" s="58">
        <v>0.03</v>
      </c>
      <c r="H12" s="58">
        <v>0.03</v>
      </c>
      <c r="I12" s="58">
        <v>0.02</v>
      </c>
      <c r="J12" s="42">
        <v>0.05</v>
      </c>
    </row>
    <row r="13" spans="2:13" x14ac:dyDescent="0.25">
      <c r="B13" s="90">
        <v>8</v>
      </c>
      <c r="C13" s="80" t="s">
        <v>695</v>
      </c>
      <c r="D13" s="280">
        <v>43518</v>
      </c>
      <c r="E13" s="278">
        <v>43839</v>
      </c>
      <c r="F13" s="58">
        <v>0</v>
      </c>
      <c r="G13" s="58" t="s">
        <v>688</v>
      </c>
      <c r="H13" s="58" t="s">
        <v>688</v>
      </c>
      <c r="I13" s="58">
        <v>0</v>
      </c>
      <c r="J13" s="42" t="s">
        <v>652</v>
      </c>
    </row>
    <row r="14" spans="2:13" x14ac:dyDescent="0.25">
      <c r="B14" s="90">
        <v>9</v>
      </c>
      <c r="C14" s="80" t="s">
        <v>696</v>
      </c>
      <c r="D14" s="280">
        <v>43300</v>
      </c>
      <c r="E14" s="278">
        <v>43953</v>
      </c>
      <c r="F14" s="58">
        <v>0.31</v>
      </c>
      <c r="G14" s="58" t="s">
        <v>688</v>
      </c>
      <c r="H14" s="58" t="s">
        <v>688</v>
      </c>
      <c r="I14" s="58">
        <v>0.01</v>
      </c>
      <c r="J14" s="42">
        <v>0.3</v>
      </c>
    </row>
    <row r="15" spans="2:13" x14ac:dyDescent="0.25">
      <c r="B15" s="90">
        <v>10</v>
      </c>
      <c r="C15" s="80" t="s">
        <v>697</v>
      </c>
      <c r="D15" s="280">
        <v>43619</v>
      </c>
      <c r="E15" s="278">
        <v>43980</v>
      </c>
      <c r="F15" s="58">
        <v>0.01</v>
      </c>
      <c r="G15" s="58" t="s">
        <v>688</v>
      </c>
      <c r="H15" s="58" t="s">
        <v>688</v>
      </c>
      <c r="I15" s="58">
        <v>0.01</v>
      </c>
      <c r="J15" s="42" t="s">
        <v>652</v>
      </c>
    </row>
    <row r="16" spans="2:13" x14ac:dyDescent="0.25">
      <c r="B16" s="90">
        <v>11</v>
      </c>
      <c r="C16" s="80" t="s">
        <v>698</v>
      </c>
      <c r="D16" s="280">
        <v>43451</v>
      </c>
      <c r="E16" s="278">
        <v>44267</v>
      </c>
      <c r="F16" s="58">
        <v>1.57</v>
      </c>
      <c r="G16" s="58" t="s">
        <v>688</v>
      </c>
      <c r="H16" s="58" t="s">
        <v>688</v>
      </c>
      <c r="I16" s="58">
        <v>0.04</v>
      </c>
      <c r="J16" s="42">
        <v>1.53</v>
      </c>
    </row>
    <row r="17" spans="2:10" x14ac:dyDescent="0.25">
      <c r="B17" s="90">
        <v>12</v>
      </c>
      <c r="C17" s="80" t="s">
        <v>699</v>
      </c>
      <c r="D17" s="280">
        <v>43598</v>
      </c>
      <c r="E17" s="278">
        <v>44277</v>
      </c>
      <c r="F17" s="58">
        <v>11.14</v>
      </c>
      <c r="G17" s="58" t="s">
        <v>688</v>
      </c>
      <c r="H17" s="58" t="s">
        <v>688</v>
      </c>
      <c r="I17" s="58">
        <v>0.03</v>
      </c>
      <c r="J17" s="42">
        <v>11.11</v>
      </c>
    </row>
    <row r="18" spans="2:10" x14ac:dyDescent="0.25">
      <c r="B18" s="90">
        <v>13</v>
      </c>
      <c r="C18" s="80" t="s">
        <v>700</v>
      </c>
      <c r="D18" s="280">
        <v>44096</v>
      </c>
      <c r="E18" s="278">
        <v>44378</v>
      </c>
      <c r="F18" s="58">
        <v>0.01</v>
      </c>
      <c r="G18" s="58">
        <v>0</v>
      </c>
      <c r="H18" s="58">
        <v>0</v>
      </c>
      <c r="I18" s="58">
        <v>0.01</v>
      </c>
      <c r="J18" s="42" t="s">
        <v>652</v>
      </c>
    </row>
    <row r="19" spans="2:10" x14ac:dyDescent="0.25">
      <c r="B19" s="90">
        <v>14</v>
      </c>
      <c r="C19" s="80" t="s">
        <v>701</v>
      </c>
      <c r="D19" s="280">
        <v>43577</v>
      </c>
      <c r="E19" s="278">
        <v>44414</v>
      </c>
      <c r="F19" s="58">
        <v>0.57999999999999996</v>
      </c>
      <c r="G19" s="58">
        <v>0.01</v>
      </c>
      <c r="H19" s="58">
        <v>0.01</v>
      </c>
      <c r="I19" s="58">
        <v>0.06</v>
      </c>
      <c r="J19" s="42">
        <v>0.51</v>
      </c>
    </row>
    <row r="20" spans="2:10" x14ac:dyDescent="0.25">
      <c r="B20" s="90">
        <v>15</v>
      </c>
      <c r="C20" s="80" t="s">
        <v>702</v>
      </c>
      <c r="D20" s="280">
        <v>43181</v>
      </c>
      <c r="E20" s="278">
        <v>44431</v>
      </c>
      <c r="F20" s="58">
        <v>1.4</v>
      </c>
      <c r="G20" s="58">
        <v>0</v>
      </c>
      <c r="H20" s="58">
        <v>0</v>
      </c>
      <c r="I20" s="58">
        <v>0.16</v>
      </c>
      <c r="J20" s="42">
        <v>1.24</v>
      </c>
    </row>
    <row r="21" spans="2:10" x14ac:dyDescent="0.25">
      <c r="B21" s="90">
        <v>16</v>
      </c>
      <c r="C21" s="80" t="s">
        <v>703</v>
      </c>
      <c r="D21" s="280">
        <v>44547</v>
      </c>
      <c r="E21" s="278">
        <v>44591</v>
      </c>
      <c r="F21" s="58">
        <v>1.93</v>
      </c>
      <c r="G21" s="58">
        <v>0.01</v>
      </c>
      <c r="H21" s="58">
        <v>0.01</v>
      </c>
      <c r="I21" s="58">
        <v>0.04</v>
      </c>
      <c r="J21" s="42">
        <v>1.88</v>
      </c>
    </row>
    <row r="22" spans="2:10" x14ac:dyDescent="0.25">
      <c r="B22" s="90">
        <v>17</v>
      </c>
      <c r="C22" s="80" t="s">
        <v>704</v>
      </c>
      <c r="D22" s="280">
        <v>43633</v>
      </c>
      <c r="E22" s="278">
        <v>44643</v>
      </c>
      <c r="F22" s="58">
        <v>0.17</v>
      </c>
      <c r="G22" s="58">
        <v>0.12</v>
      </c>
      <c r="H22" s="58">
        <v>0.12</v>
      </c>
      <c r="I22" s="58">
        <v>0.05</v>
      </c>
      <c r="J22" s="42" t="s">
        <v>652</v>
      </c>
    </row>
    <row r="23" spans="2:10" x14ac:dyDescent="0.25">
      <c r="B23" s="90">
        <v>18</v>
      </c>
      <c r="C23" s="80" t="s">
        <v>705</v>
      </c>
      <c r="D23" s="280">
        <v>43122</v>
      </c>
      <c r="E23" s="278">
        <v>44669</v>
      </c>
      <c r="F23" s="58">
        <v>4.1100000000000003</v>
      </c>
      <c r="G23" s="58">
        <v>0.27</v>
      </c>
      <c r="H23" s="58">
        <v>0.27</v>
      </c>
      <c r="I23" s="58">
        <v>0.14000000000000001</v>
      </c>
      <c r="J23" s="42">
        <v>3.7</v>
      </c>
    </row>
    <row r="24" spans="2:10" x14ac:dyDescent="0.25">
      <c r="B24" s="90">
        <v>19</v>
      </c>
      <c r="C24" s="80" t="s">
        <v>706</v>
      </c>
      <c r="D24" s="280">
        <v>44443</v>
      </c>
      <c r="E24" s="278">
        <v>44742</v>
      </c>
      <c r="F24" s="58">
        <v>0.4</v>
      </c>
      <c r="G24" s="58" t="s">
        <v>688</v>
      </c>
      <c r="H24" s="58" t="s">
        <v>688</v>
      </c>
      <c r="I24" s="58">
        <v>7.0000000000000007E-2</v>
      </c>
      <c r="J24" s="42">
        <v>0.33</v>
      </c>
    </row>
    <row r="25" spans="2:10" x14ac:dyDescent="0.25">
      <c r="B25" s="90">
        <v>20</v>
      </c>
      <c r="C25" s="80" t="s">
        <v>707</v>
      </c>
      <c r="D25" s="280">
        <v>43378</v>
      </c>
      <c r="E25" s="278">
        <v>44791</v>
      </c>
      <c r="F25" s="58">
        <v>1.61</v>
      </c>
      <c r="G25" s="58">
        <v>0</v>
      </c>
      <c r="H25" s="58">
        <v>0</v>
      </c>
      <c r="I25" s="58">
        <v>0.4</v>
      </c>
      <c r="J25" s="42">
        <v>1.21</v>
      </c>
    </row>
    <row r="26" spans="2:10" x14ac:dyDescent="0.25">
      <c r="B26" s="90">
        <v>21</v>
      </c>
      <c r="C26" s="80" t="s">
        <v>708</v>
      </c>
      <c r="D26" s="280">
        <v>44270</v>
      </c>
      <c r="E26" s="278">
        <v>44798</v>
      </c>
      <c r="F26" s="58">
        <v>0.52</v>
      </c>
      <c r="G26" s="58">
        <v>0.51</v>
      </c>
      <c r="H26" s="58">
        <v>0.51</v>
      </c>
      <c r="I26" s="58">
        <v>0.01</v>
      </c>
      <c r="J26" s="42" t="s">
        <v>652</v>
      </c>
    </row>
    <row r="27" spans="2:10" x14ac:dyDescent="0.25">
      <c r="B27" s="90">
        <v>22</v>
      </c>
      <c r="C27" s="80" t="s">
        <v>709</v>
      </c>
      <c r="D27" s="280">
        <v>44104</v>
      </c>
      <c r="E27" s="278">
        <v>44798</v>
      </c>
      <c r="F27" s="58">
        <v>0.03</v>
      </c>
      <c r="G27" s="58" t="s">
        <v>688</v>
      </c>
      <c r="H27" s="58" t="s">
        <v>688</v>
      </c>
      <c r="I27" s="58">
        <v>0.03</v>
      </c>
      <c r="J27" s="42" t="s">
        <v>652</v>
      </c>
    </row>
    <row r="28" spans="2:10" x14ac:dyDescent="0.25">
      <c r="B28" s="90">
        <v>23</v>
      </c>
      <c r="C28" s="80" t="s">
        <v>710</v>
      </c>
      <c r="D28" s="280">
        <v>44407</v>
      </c>
      <c r="E28" s="278">
        <v>44817</v>
      </c>
      <c r="F28" s="58">
        <v>1.76</v>
      </c>
      <c r="G28" s="58" t="s">
        <v>688</v>
      </c>
      <c r="H28" s="58" t="s">
        <v>688</v>
      </c>
      <c r="I28" s="58">
        <v>0.02</v>
      </c>
      <c r="J28" s="42">
        <v>1.74</v>
      </c>
    </row>
    <row r="29" spans="2:10" x14ac:dyDescent="0.25">
      <c r="B29" s="90">
        <v>24</v>
      </c>
      <c r="C29" s="80" t="s">
        <v>711</v>
      </c>
      <c r="D29" s="280">
        <v>43038</v>
      </c>
      <c r="E29" s="278">
        <v>44881</v>
      </c>
      <c r="F29" s="58">
        <v>2.9</v>
      </c>
      <c r="G29" s="58" t="s">
        <v>688</v>
      </c>
      <c r="H29" s="58" t="s">
        <v>688</v>
      </c>
      <c r="I29" s="58">
        <v>0.85</v>
      </c>
      <c r="J29" s="42">
        <v>2.06</v>
      </c>
    </row>
    <row r="30" spans="2:10" x14ac:dyDescent="0.25">
      <c r="B30" s="90">
        <v>25</v>
      </c>
      <c r="C30" s="80" t="s">
        <v>712</v>
      </c>
      <c r="D30" s="280">
        <v>44636</v>
      </c>
      <c r="E30" s="278">
        <v>44896</v>
      </c>
      <c r="F30" s="58">
        <v>1.72</v>
      </c>
      <c r="G30" s="58" t="s">
        <v>688</v>
      </c>
      <c r="H30" s="58" t="s">
        <v>688</v>
      </c>
      <c r="I30" s="58">
        <v>0.02</v>
      </c>
      <c r="J30" s="42">
        <v>1.7</v>
      </c>
    </row>
    <row r="31" spans="2:10" x14ac:dyDescent="0.25">
      <c r="B31" s="90">
        <v>26</v>
      </c>
      <c r="C31" s="80" t="s">
        <v>713</v>
      </c>
      <c r="D31" s="280">
        <v>43881</v>
      </c>
      <c r="E31" s="278">
        <v>44897</v>
      </c>
      <c r="F31" s="58">
        <v>0.28999999999999998</v>
      </c>
      <c r="G31" s="58" t="s">
        <v>688</v>
      </c>
      <c r="H31" s="58" t="s">
        <v>688</v>
      </c>
      <c r="I31" s="58">
        <v>0.03</v>
      </c>
      <c r="J31" s="42">
        <v>0.26</v>
      </c>
    </row>
    <row r="32" spans="2:10" x14ac:dyDescent="0.25">
      <c r="B32" s="90">
        <v>27</v>
      </c>
      <c r="C32" s="80" t="s">
        <v>714</v>
      </c>
      <c r="D32" s="280">
        <v>43889</v>
      </c>
      <c r="E32" s="278">
        <v>44900</v>
      </c>
      <c r="F32" s="58">
        <v>0.47</v>
      </c>
      <c r="G32" s="58" t="s">
        <v>688</v>
      </c>
      <c r="H32" s="58" t="s">
        <v>688</v>
      </c>
      <c r="I32" s="58">
        <v>0.14000000000000001</v>
      </c>
      <c r="J32" s="42">
        <v>0.32</v>
      </c>
    </row>
    <row r="33" spans="2:10" x14ac:dyDescent="0.25">
      <c r="B33" s="90">
        <v>28</v>
      </c>
      <c r="C33" s="80" t="s">
        <v>715</v>
      </c>
      <c r="D33" s="280">
        <v>44095</v>
      </c>
      <c r="E33" s="278">
        <v>44904</v>
      </c>
      <c r="F33" s="58">
        <v>4.8</v>
      </c>
      <c r="G33" s="58">
        <v>4.7699999999999996</v>
      </c>
      <c r="H33" s="58">
        <v>4.7699999999999996</v>
      </c>
      <c r="I33" s="58">
        <v>0.03</v>
      </c>
      <c r="J33" s="42" t="s">
        <v>652</v>
      </c>
    </row>
    <row r="34" spans="2:10" x14ac:dyDescent="0.25">
      <c r="B34" s="90">
        <v>29</v>
      </c>
      <c r="C34" s="80" t="s">
        <v>716</v>
      </c>
      <c r="D34" s="280">
        <v>44468</v>
      </c>
      <c r="E34" s="278">
        <v>44911</v>
      </c>
      <c r="F34" s="58">
        <v>0.08</v>
      </c>
      <c r="G34" s="58" t="s">
        <v>688</v>
      </c>
      <c r="H34" s="58" t="s">
        <v>688</v>
      </c>
      <c r="I34" s="58">
        <v>0.01</v>
      </c>
      <c r="J34" s="42">
        <v>7.0000000000000007E-2</v>
      </c>
    </row>
    <row r="35" spans="2:10" x14ac:dyDescent="0.25">
      <c r="B35" s="90">
        <v>30</v>
      </c>
      <c r="C35" s="80" t="s">
        <v>717</v>
      </c>
      <c r="D35" s="280">
        <v>44567</v>
      </c>
      <c r="E35" s="278">
        <v>44916</v>
      </c>
      <c r="F35" s="58">
        <v>0.03</v>
      </c>
      <c r="G35" s="58" t="s">
        <v>688</v>
      </c>
      <c r="H35" s="58" t="s">
        <v>688</v>
      </c>
      <c r="I35" s="58">
        <v>0.01</v>
      </c>
      <c r="J35" s="42">
        <v>0.02</v>
      </c>
    </row>
    <row r="36" spans="2:10" x14ac:dyDescent="0.25">
      <c r="B36" s="90">
        <v>31</v>
      </c>
      <c r="C36" s="80" t="s">
        <v>718</v>
      </c>
      <c r="D36" s="280">
        <v>44755</v>
      </c>
      <c r="E36" s="278">
        <v>44917</v>
      </c>
      <c r="F36" s="58">
        <v>1.72</v>
      </c>
      <c r="G36" s="58" t="s">
        <v>688</v>
      </c>
      <c r="H36" s="58" t="s">
        <v>688</v>
      </c>
      <c r="I36" s="58">
        <v>0.05</v>
      </c>
      <c r="J36" s="42">
        <v>1.67</v>
      </c>
    </row>
    <row r="37" spans="2:10" ht="15" customHeight="1" x14ac:dyDescent="0.25">
      <c r="B37" s="441" t="s">
        <v>756</v>
      </c>
      <c r="C37" s="441"/>
      <c r="D37" s="441"/>
      <c r="E37" s="441"/>
      <c r="F37" s="441"/>
      <c r="G37" s="441"/>
      <c r="H37" s="441"/>
      <c r="I37" s="441"/>
      <c r="J37" s="441"/>
    </row>
    <row r="38" spans="2:10" x14ac:dyDescent="0.25">
      <c r="B38" s="90">
        <v>1</v>
      </c>
      <c r="C38" s="80" t="s">
        <v>719</v>
      </c>
      <c r="D38" s="278">
        <v>44392</v>
      </c>
      <c r="E38" s="278">
        <v>44930</v>
      </c>
      <c r="F38" s="245">
        <v>3.53</v>
      </c>
      <c r="G38" s="58" t="s">
        <v>688</v>
      </c>
      <c r="H38" s="58" t="s">
        <v>688</v>
      </c>
      <c r="I38" s="245">
        <v>3.53</v>
      </c>
      <c r="J38" s="42">
        <v>0</v>
      </c>
    </row>
    <row r="39" spans="2:10" x14ac:dyDescent="0.25">
      <c r="B39" s="90">
        <v>2</v>
      </c>
      <c r="C39" s="80" t="s">
        <v>720</v>
      </c>
      <c r="D39" s="280">
        <v>44585</v>
      </c>
      <c r="E39" s="278">
        <v>44938</v>
      </c>
      <c r="F39" s="58">
        <v>0.48</v>
      </c>
      <c r="G39" s="58" t="s">
        <v>688</v>
      </c>
      <c r="H39" s="58" t="s">
        <v>688</v>
      </c>
      <c r="I39" s="58">
        <v>0.19</v>
      </c>
      <c r="J39" s="42">
        <v>0.28999999999999998</v>
      </c>
    </row>
    <row r="40" spans="2:10" x14ac:dyDescent="0.25">
      <c r="B40" s="90">
        <v>3</v>
      </c>
      <c r="C40" s="80" t="s">
        <v>721</v>
      </c>
      <c r="D40" s="280">
        <v>44153</v>
      </c>
      <c r="E40" s="278">
        <v>44942</v>
      </c>
      <c r="F40" s="58">
        <v>1.65</v>
      </c>
      <c r="G40" s="58" t="s">
        <v>688</v>
      </c>
      <c r="H40" s="58" t="s">
        <v>688</v>
      </c>
      <c r="I40" s="58">
        <v>0.02</v>
      </c>
      <c r="J40" s="252">
        <v>1.63</v>
      </c>
    </row>
    <row r="41" spans="2:10" x14ac:dyDescent="0.25">
      <c r="B41" s="90">
        <v>4</v>
      </c>
      <c r="C41" s="80" t="s">
        <v>722</v>
      </c>
      <c r="D41" s="280">
        <v>44300</v>
      </c>
      <c r="E41" s="278">
        <v>44944</v>
      </c>
      <c r="F41" s="58">
        <v>21.44</v>
      </c>
      <c r="G41" s="58" t="s">
        <v>688</v>
      </c>
      <c r="H41" s="58" t="s">
        <v>688</v>
      </c>
      <c r="I41" s="58">
        <v>0.23</v>
      </c>
      <c r="J41" s="42">
        <v>21.21</v>
      </c>
    </row>
    <row r="42" spans="2:10" x14ac:dyDescent="0.25">
      <c r="B42" s="90">
        <v>5</v>
      </c>
      <c r="C42" s="80" t="s">
        <v>723</v>
      </c>
      <c r="D42" s="280">
        <v>44567</v>
      </c>
      <c r="E42" s="278">
        <v>44944</v>
      </c>
      <c r="F42" s="58">
        <v>0.03</v>
      </c>
      <c r="G42" s="58">
        <v>0.01</v>
      </c>
      <c r="H42" s="58">
        <v>0.01</v>
      </c>
      <c r="I42" s="58">
        <v>0.01</v>
      </c>
      <c r="J42" s="42">
        <v>0.01</v>
      </c>
    </row>
    <row r="43" spans="2:10" x14ac:dyDescent="0.25">
      <c r="B43" s="90">
        <v>6</v>
      </c>
      <c r="C43" s="80" t="s">
        <v>724</v>
      </c>
      <c r="D43" s="280">
        <v>43171</v>
      </c>
      <c r="E43" s="278">
        <v>44946</v>
      </c>
      <c r="F43" s="58">
        <v>6.34</v>
      </c>
      <c r="G43" s="58">
        <v>0.46</v>
      </c>
      <c r="H43" s="58">
        <v>0.46</v>
      </c>
      <c r="I43" s="58">
        <v>0.03</v>
      </c>
      <c r="J43" s="42">
        <v>5.85</v>
      </c>
    </row>
    <row r="44" spans="2:10" x14ac:dyDescent="0.25">
      <c r="B44" s="90">
        <v>7</v>
      </c>
      <c r="C44" s="80" t="s">
        <v>725</v>
      </c>
      <c r="D44" s="280">
        <v>44020</v>
      </c>
      <c r="E44" s="278">
        <v>44946</v>
      </c>
      <c r="F44" s="58">
        <v>1.67</v>
      </c>
      <c r="G44" s="58" t="s">
        <v>688</v>
      </c>
      <c r="H44" s="58" t="s">
        <v>688</v>
      </c>
      <c r="I44" s="245">
        <v>0.05</v>
      </c>
      <c r="J44" s="42">
        <v>1.62</v>
      </c>
    </row>
    <row r="45" spans="2:10" x14ac:dyDescent="0.25">
      <c r="B45" s="90">
        <v>8</v>
      </c>
      <c r="C45" s="80" t="s">
        <v>726</v>
      </c>
      <c r="D45" s="280">
        <v>43930</v>
      </c>
      <c r="E45" s="278">
        <v>44946</v>
      </c>
      <c r="F45" s="245">
        <v>0.37</v>
      </c>
      <c r="G45" s="58" t="s">
        <v>688</v>
      </c>
      <c r="H45" s="58" t="s">
        <v>688</v>
      </c>
      <c r="I45" s="58">
        <v>0.06</v>
      </c>
      <c r="J45" s="251">
        <v>0.31</v>
      </c>
    </row>
    <row r="46" spans="2:10" x14ac:dyDescent="0.25">
      <c r="B46" s="90">
        <v>9</v>
      </c>
      <c r="C46" s="80" t="s">
        <v>727</v>
      </c>
      <c r="D46" s="280">
        <v>44510</v>
      </c>
      <c r="E46" s="278">
        <v>44949</v>
      </c>
      <c r="F46" s="58">
        <v>1.41</v>
      </c>
      <c r="G46" s="58" t="s">
        <v>688</v>
      </c>
      <c r="H46" s="58" t="s">
        <v>688</v>
      </c>
      <c r="I46" s="58">
        <v>0.02</v>
      </c>
      <c r="J46" s="42">
        <v>1.38</v>
      </c>
    </row>
    <row r="47" spans="2:10" x14ac:dyDescent="0.25">
      <c r="B47" s="90">
        <v>10</v>
      </c>
      <c r="C47" s="80" t="s">
        <v>728</v>
      </c>
      <c r="D47" s="280">
        <v>43458</v>
      </c>
      <c r="E47" s="278">
        <v>44950</v>
      </c>
      <c r="F47" s="245">
        <v>0.46</v>
      </c>
      <c r="G47" s="58" t="s">
        <v>688</v>
      </c>
      <c r="H47" s="58" t="s">
        <v>688</v>
      </c>
      <c r="I47" s="58">
        <v>0.02</v>
      </c>
      <c r="J47" s="42">
        <v>0.43</v>
      </c>
    </row>
    <row r="48" spans="2:10" x14ac:dyDescent="0.25">
      <c r="B48" s="90">
        <v>11</v>
      </c>
      <c r="C48" s="80" t="s">
        <v>729</v>
      </c>
      <c r="D48" s="280">
        <v>44639</v>
      </c>
      <c r="E48" s="278">
        <v>44950</v>
      </c>
      <c r="F48" s="58">
        <v>0.08</v>
      </c>
      <c r="G48" s="58" t="s">
        <v>688</v>
      </c>
      <c r="H48" s="58" t="s">
        <v>688</v>
      </c>
      <c r="I48" s="58">
        <v>0.08</v>
      </c>
      <c r="J48" s="252" t="s">
        <v>652</v>
      </c>
    </row>
    <row r="49" spans="2:10" x14ac:dyDescent="0.25">
      <c r="B49" s="90">
        <v>12</v>
      </c>
      <c r="C49" s="80" t="s">
        <v>730</v>
      </c>
      <c r="D49" s="280">
        <v>43671</v>
      </c>
      <c r="E49" s="278">
        <v>44950</v>
      </c>
      <c r="F49" s="58">
        <v>1.76</v>
      </c>
      <c r="G49" s="58" t="s">
        <v>688</v>
      </c>
      <c r="H49" s="58" t="s">
        <v>688</v>
      </c>
      <c r="I49" s="58">
        <v>0.41</v>
      </c>
      <c r="J49" s="42">
        <v>1.35</v>
      </c>
    </row>
    <row r="50" spans="2:10" x14ac:dyDescent="0.25">
      <c r="B50" s="90">
        <v>13</v>
      </c>
      <c r="C50" s="80" t="s">
        <v>731</v>
      </c>
      <c r="D50" s="280">
        <v>44371</v>
      </c>
      <c r="E50" s="278">
        <v>44951</v>
      </c>
      <c r="F50" s="58">
        <v>0.05</v>
      </c>
      <c r="G50" s="245" t="s">
        <v>688</v>
      </c>
      <c r="H50" s="245" t="s">
        <v>688</v>
      </c>
      <c r="I50" s="245">
        <v>0.05</v>
      </c>
      <c r="J50" s="42" t="s">
        <v>652</v>
      </c>
    </row>
    <row r="51" spans="2:10" x14ac:dyDescent="0.25">
      <c r="B51" s="90">
        <v>14</v>
      </c>
      <c r="C51" s="80" t="s">
        <v>732</v>
      </c>
      <c r="D51" s="278">
        <v>44252</v>
      </c>
      <c r="E51" s="278">
        <v>44956</v>
      </c>
      <c r="F51" s="58">
        <v>0.78</v>
      </c>
      <c r="G51" s="58" t="s">
        <v>688</v>
      </c>
      <c r="H51" s="58" t="s">
        <v>688</v>
      </c>
      <c r="I51" s="58">
        <v>0.11</v>
      </c>
      <c r="J51" s="251">
        <v>0.67</v>
      </c>
    </row>
    <row r="52" spans="2:10" x14ac:dyDescent="0.25">
      <c r="B52" s="90">
        <v>15</v>
      </c>
      <c r="C52" s="80" t="s">
        <v>733</v>
      </c>
      <c r="D52" s="280">
        <v>44037</v>
      </c>
      <c r="E52" s="278">
        <v>44957</v>
      </c>
      <c r="F52" s="58">
        <v>0.31</v>
      </c>
      <c r="G52" s="58" t="s">
        <v>688</v>
      </c>
      <c r="H52" s="58" t="s">
        <v>688</v>
      </c>
      <c r="I52" s="58" t="s">
        <v>688</v>
      </c>
      <c r="J52" s="42">
        <v>0.31</v>
      </c>
    </row>
    <row r="53" spans="2:10" x14ac:dyDescent="0.25">
      <c r="B53" s="90">
        <v>16</v>
      </c>
      <c r="C53" s="80" t="s">
        <v>734</v>
      </c>
      <c r="D53" s="280">
        <v>44121</v>
      </c>
      <c r="E53" s="278">
        <v>44957</v>
      </c>
      <c r="F53" s="58">
        <v>1.32</v>
      </c>
      <c r="G53" s="58" t="s">
        <v>688</v>
      </c>
      <c r="H53" s="58" t="s">
        <v>688</v>
      </c>
      <c r="I53" s="58">
        <v>0.04</v>
      </c>
      <c r="J53" s="42">
        <v>1.28</v>
      </c>
    </row>
    <row r="54" spans="2:10" x14ac:dyDescent="0.25">
      <c r="B54" s="90">
        <v>17</v>
      </c>
      <c r="C54" s="80" t="s">
        <v>735</v>
      </c>
      <c r="D54" s="280">
        <v>44267</v>
      </c>
      <c r="E54" s="278">
        <v>44960</v>
      </c>
      <c r="F54" s="58">
        <v>0</v>
      </c>
      <c r="G54" s="245" t="s">
        <v>688</v>
      </c>
      <c r="H54" s="245" t="s">
        <v>688</v>
      </c>
      <c r="I54" s="58">
        <v>0</v>
      </c>
      <c r="J54" s="42" t="s">
        <v>652</v>
      </c>
    </row>
    <row r="55" spans="2:10" x14ac:dyDescent="0.25">
      <c r="B55" s="90">
        <v>18</v>
      </c>
      <c r="C55" s="80" t="s">
        <v>736</v>
      </c>
      <c r="D55" s="280">
        <v>44651</v>
      </c>
      <c r="E55" s="278">
        <v>44964</v>
      </c>
      <c r="F55" s="58">
        <v>0.45</v>
      </c>
      <c r="G55" s="58">
        <v>0.18</v>
      </c>
      <c r="H55" s="58">
        <v>0.18</v>
      </c>
      <c r="I55" s="58">
        <v>0.27</v>
      </c>
      <c r="J55" s="252" t="s">
        <v>652</v>
      </c>
    </row>
    <row r="56" spans="2:10" x14ac:dyDescent="0.25">
      <c r="B56" s="90">
        <v>19</v>
      </c>
      <c r="C56" s="80" t="s">
        <v>737</v>
      </c>
      <c r="D56" s="280">
        <v>43860</v>
      </c>
      <c r="E56" s="278">
        <v>44965</v>
      </c>
      <c r="F56" s="245">
        <v>0.47</v>
      </c>
      <c r="G56" s="58" t="s">
        <v>688</v>
      </c>
      <c r="H56" s="58" t="s">
        <v>688</v>
      </c>
      <c r="I56" s="58">
        <v>0.04</v>
      </c>
      <c r="J56" s="42">
        <v>0.44</v>
      </c>
    </row>
    <row r="57" spans="2:10" x14ac:dyDescent="0.25">
      <c r="B57" s="90">
        <v>20</v>
      </c>
      <c r="C57" s="80" t="s">
        <v>738</v>
      </c>
      <c r="D57" s="280">
        <v>43799</v>
      </c>
      <c r="E57" s="278">
        <v>44965</v>
      </c>
      <c r="F57" s="245">
        <v>0.06</v>
      </c>
      <c r="G57" s="245" t="s">
        <v>688</v>
      </c>
      <c r="H57" s="245" t="s">
        <v>688</v>
      </c>
      <c r="I57" s="245">
        <v>0.05</v>
      </c>
      <c r="J57" s="252">
        <v>0.01</v>
      </c>
    </row>
    <row r="58" spans="2:10" x14ac:dyDescent="0.25">
      <c r="B58" s="90">
        <v>21</v>
      </c>
      <c r="C58" s="80" t="s">
        <v>739</v>
      </c>
      <c r="D58" s="280">
        <v>44338</v>
      </c>
      <c r="E58" s="278">
        <v>44967</v>
      </c>
      <c r="F58" s="58">
        <v>1.56</v>
      </c>
      <c r="G58" s="58">
        <v>0.03</v>
      </c>
      <c r="H58" s="58">
        <v>0.03</v>
      </c>
      <c r="I58" s="58">
        <v>7.0000000000000007E-2</v>
      </c>
      <c r="J58" s="42">
        <v>1.46</v>
      </c>
    </row>
    <row r="59" spans="2:10" x14ac:dyDescent="0.25">
      <c r="B59" s="90">
        <v>22</v>
      </c>
      <c r="C59" s="80" t="s">
        <v>740</v>
      </c>
      <c r="D59" s="280">
        <v>43784</v>
      </c>
      <c r="E59" s="278">
        <v>44970</v>
      </c>
      <c r="F59" s="58">
        <v>0.31</v>
      </c>
      <c r="G59" s="58" t="s">
        <v>688</v>
      </c>
      <c r="H59" s="58" t="s">
        <v>688</v>
      </c>
      <c r="I59" s="58">
        <v>0.01</v>
      </c>
      <c r="J59" s="42">
        <v>0.3</v>
      </c>
    </row>
    <row r="60" spans="2:10" x14ac:dyDescent="0.25">
      <c r="B60" s="90">
        <v>23</v>
      </c>
      <c r="C60" s="80" t="s">
        <v>741</v>
      </c>
      <c r="D60" s="280">
        <v>44826</v>
      </c>
      <c r="E60" s="278">
        <v>44970</v>
      </c>
      <c r="F60" s="245">
        <v>1.5</v>
      </c>
      <c r="G60" s="58">
        <v>0</v>
      </c>
      <c r="H60" s="58">
        <v>0</v>
      </c>
      <c r="I60" s="58">
        <v>0.01</v>
      </c>
      <c r="J60" s="42">
        <v>1.49</v>
      </c>
    </row>
    <row r="61" spans="2:10" x14ac:dyDescent="0.25">
      <c r="B61" s="90">
        <v>24</v>
      </c>
      <c r="C61" s="80" t="s">
        <v>742</v>
      </c>
      <c r="D61" s="280">
        <v>44111</v>
      </c>
      <c r="E61" s="278">
        <v>44970</v>
      </c>
      <c r="F61" s="245">
        <v>2.1</v>
      </c>
      <c r="G61" s="58" t="s">
        <v>688</v>
      </c>
      <c r="H61" s="58" t="s">
        <v>688</v>
      </c>
      <c r="I61" s="58">
        <v>0.05</v>
      </c>
      <c r="J61" s="42">
        <v>2.0499999999999998</v>
      </c>
    </row>
    <row r="62" spans="2:10" x14ac:dyDescent="0.25">
      <c r="B62" s="90">
        <v>25</v>
      </c>
      <c r="C62" s="80" t="s">
        <v>743</v>
      </c>
      <c r="D62" s="280">
        <v>43377</v>
      </c>
      <c r="E62" s="278">
        <v>44972</v>
      </c>
      <c r="F62" s="245">
        <v>19.28</v>
      </c>
      <c r="G62" s="58" t="s">
        <v>688</v>
      </c>
      <c r="H62" s="58" t="s">
        <v>688</v>
      </c>
      <c r="I62" s="58">
        <v>1.48</v>
      </c>
      <c r="J62" s="42">
        <v>17.8</v>
      </c>
    </row>
    <row r="63" spans="2:10" x14ac:dyDescent="0.25">
      <c r="B63" s="90">
        <v>26</v>
      </c>
      <c r="C63" s="80" t="s">
        <v>744</v>
      </c>
      <c r="D63" s="280">
        <v>43630</v>
      </c>
      <c r="E63" s="278">
        <v>44974</v>
      </c>
      <c r="F63" s="245">
        <v>0.01</v>
      </c>
      <c r="G63" s="58" t="s">
        <v>688</v>
      </c>
      <c r="H63" s="58" t="s">
        <v>688</v>
      </c>
      <c r="I63" s="58">
        <v>0.01</v>
      </c>
      <c r="J63" s="42" t="s">
        <v>652</v>
      </c>
    </row>
    <row r="64" spans="2:10" x14ac:dyDescent="0.25">
      <c r="B64" s="90">
        <v>27</v>
      </c>
      <c r="C64" s="80" t="s">
        <v>745</v>
      </c>
      <c r="D64" s="280">
        <v>44559</v>
      </c>
      <c r="E64" s="278">
        <v>44974</v>
      </c>
      <c r="F64" s="245">
        <v>0.62</v>
      </c>
      <c r="G64" s="58" t="s">
        <v>688</v>
      </c>
      <c r="H64" s="58" t="s">
        <v>688</v>
      </c>
      <c r="I64" s="58">
        <v>0.05</v>
      </c>
      <c r="J64" s="42">
        <v>0.56999999999999995</v>
      </c>
    </row>
    <row r="65" spans="2:10" x14ac:dyDescent="0.25">
      <c r="B65" s="90">
        <v>28</v>
      </c>
      <c r="C65" s="80" t="s">
        <v>746</v>
      </c>
      <c r="D65" s="280">
        <v>44403</v>
      </c>
      <c r="E65" s="278">
        <v>44978</v>
      </c>
      <c r="F65" s="245">
        <v>0.21</v>
      </c>
      <c r="G65" s="58" t="s">
        <v>688</v>
      </c>
      <c r="H65" s="58" t="s">
        <v>688</v>
      </c>
      <c r="I65" s="58">
        <v>0.02</v>
      </c>
      <c r="J65" s="42">
        <v>0.19</v>
      </c>
    </row>
    <row r="66" spans="2:10" x14ac:dyDescent="0.25">
      <c r="B66" s="90">
        <v>29</v>
      </c>
      <c r="C66" s="80" t="s">
        <v>747</v>
      </c>
      <c r="D66" s="280">
        <v>44413</v>
      </c>
      <c r="E66" s="278">
        <v>44984</v>
      </c>
      <c r="F66" s="245">
        <v>1.19</v>
      </c>
      <c r="G66" s="58" t="s">
        <v>688</v>
      </c>
      <c r="H66" s="58" t="s">
        <v>688</v>
      </c>
      <c r="I66" s="58">
        <v>0.01</v>
      </c>
      <c r="J66" s="42">
        <v>1.17</v>
      </c>
    </row>
    <row r="67" spans="2:10" x14ac:dyDescent="0.25">
      <c r="B67" s="90">
        <v>30</v>
      </c>
      <c r="C67" s="80" t="s">
        <v>748</v>
      </c>
      <c r="D67" s="280">
        <v>44285</v>
      </c>
      <c r="E67" s="278">
        <v>44984</v>
      </c>
      <c r="F67" s="245">
        <v>0.73</v>
      </c>
      <c r="G67" s="58">
        <v>0.05</v>
      </c>
      <c r="H67" s="58">
        <v>0.05</v>
      </c>
      <c r="I67" s="58">
        <v>0.01</v>
      </c>
      <c r="J67" s="42">
        <v>0.67</v>
      </c>
    </row>
    <row r="68" spans="2:10" x14ac:dyDescent="0.25">
      <c r="B68" s="90">
        <v>31</v>
      </c>
      <c r="C68" s="80" t="s">
        <v>749</v>
      </c>
      <c r="D68" s="280">
        <v>42901</v>
      </c>
      <c r="E68" s="278">
        <v>44988</v>
      </c>
      <c r="F68" s="245">
        <v>5.21</v>
      </c>
      <c r="G68" s="58" t="s">
        <v>688</v>
      </c>
      <c r="H68" s="58" t="s">
        <v>688</v>
      </c>
      <c r="I68" s="58">
        <v>0.68</v>
      </c>
      <c r="J68" s="42">
        <v>4.53</v>
      </c>
    </row>
    <row r="69" spans="2:10" x14ac:dyDescent="0.25">
      <c r="B69" s="90">
        <v>32</v>
      </c>
      <c r="C69" s="80" t="s">
        <v>750</v>
      </c>
      <c r="D69" s="280">
        <v>44466</v>
      </c>
      <c r="E69" s="278">
        <v>44999</v>
      </c>
      <c r="F69" s="245">
        <v>0.82</v>
      </c>
      <c r="G69" s="58">
        <v>0.19</v>
      </c>
      <c r="H69" s="58">
        <v>0.19</v>
      </c>
      <c r="I69" s="58">
        <v>0.63</v>
      </c>
      <c r="J69" s="42" t="s">
        <v>652</v>
      </c>
    </row>
    <row r="70" spans="2:10" x14ac:dyDescent="0.25">
      <c r="B70" s="90">
        <v>33</v>
      </c>
      <c r="C70" s="80" t="s">
        <v>751</v>
      </c>
      <c r="D70" s="280">
        <v>43441</v>
      </c>
      <c r="E70" s="278">
        <v>45002</v>
      </c>
      <c r="F70" s="245" t="s">
        <v>688</v>
      </c>
      <c r="G70" s="58" t="s">
        <v>688</v>
      </c>
      <c r="H70" s="58" t="s">
        <v>688</v>
      </c>
      <c r="I70" s="58" t="s">
        <v>688</v>
      </c>
      <c r="J70" s="42" t="s">
        <v>652</v>
      </c>
    </row>
    <row r="71" spans="2:10" x14ac:dyDescent="0.25">
      <c r="B71" s="90">
        <v>34</v>
      </c>
      <c r="C71" s="80" t="s">
        <v>752</v>
      </c>
      <c r="D71" s="280">
        <v>44355</v>
      </c>
      <c r="E71" s="278">
        <v>45002</v>
      </c>
      <c r="F71" s="245">
        <v>0.81</v>
      </c>
      <c r="G71" s="58">
        <v>0.08</v>
      </c>
      <c r="H71" s="58">
        <v>0.08</v>
      </c>
      <c r="I71" s="58">
        <v>0.06</v>
      </c>
      <c r="J71" s="42">
        <v>0.67</v>
      </c>
    </row>
    <row r="72" spans="2:10" x14ac:dyDescent="0.25">
      <c r="B72" s="90">
        <v>35</v>
      </c>
      <c r="C72" s="80" t="s">
        <v>753</v>
      </c>
      <c r="D72" s="280">
        <v>44157</v>
      </c>
      <c r="E72" s="278">
        <v>45014</v>
      </c>
      <c r="F72" s="245">
        <v>0.5</v>
      </c>
      <c r="G72" s="58" t="s">
        <v>688</v>
      </c>
      <c r="H72" s="58" t="s">
        <v>688</v>
      </c>
      <c r="I72" s="58">
        <v>0.23</v>
      </c>
      <c r="J72" s="42">
        <v>0.27</v>
      </c>
    </row>
    <row r="73" spans="2:10" x14ac:dyDescent="0.25">
      <c r="B73" s="90">
        <v>36</v>
      </c>
      <c r="C73" s="80" t="s">
        <v>754</v>
      </c>
      <c r="D73" s="280">
        <v>44427</v>
      </c>
      <c r="E73" s="278">
        <v>45014</v>
      </c>
      <c r="F73" s="245">
        <v>2.0499999999999998</v>
      </c>
      <c r="G73" s="58" t="s">
        <v>688</v>
      </c>
      <c r="H73" s="58" t="s">
        <v>688</v>
      </c>
      <c r="I73" s="58">
        <v>0.31</v>
      </c>
      <c r="J73" s="42">
        <v>1.74</v>
      </c>
    </row>
    <row r="74" spans="2:10" ht="15" customHeight="1" x14ac:dyDescent="0.25">
      <c r="B74" s="420" t="s">
        <v>755</v>
      </c>
      <c r="C74" s="421"/>
      <c r="D74" s="421"/>
      <c r="E74" s="421"/>
      <c r="F74" s="246">
        <v>79.56</v>
      </c>
      <c r="G74" s="247">
        <v>1</v>
      </c>
      <c r="H74" s="250">
        <v>1</v>
      </c>
      <c r="I74" s="205">
        <v>8.84</v>
      </c>
      <c r="J74" s="250">
        <v>69.7</v>
      </c>
    </row>
    <row r="75" spans="2:10" ht="15" customHeight="1" x14ac:dyDescent="0.25">
      <c r="B75" s="423" t="s">
        <v>606</v>
      </c>
      <c r="C75" s="424"/>
      <c r="D75" s="424"/>
      <c r="E75" s="424"/>
      <c r="F75" s="248">
        <v>3945.21</v>
      </c>
      <c r="G75" s="249">
        <v>36.76</v>
      </c>
      <c r="H75" s="250">
        <v>36.76</v>
      </c>
      <c r="I75" s="250">
        <v>101.1</v>
      </c>
      <c r="J75" s="341">
        <v>3807.27</v>
      </c>
    </row>
    <row r="76" spans="2:10" x14ac:dyDescent="0.25">
      <c r="B76" s="347" t="s">
        <v>508</v>
      </c>
    </row>
    <row r="77" spans="2:10" x14ac:dyDescent="0.25">
      <c r="B77" s="80"/>
    </row>
    <row r="78" spans="2:10" x14ac:dyDescent="0.25">
      <c r="B78" s="244"/>
    </row>
    <row r="79" spans="2:10" x14ac:dyDescent="0.25">
      <c r="B79" s="244"/>
    </row>
    <row r="80" spans="2:10" x14ac:dyDescent="0.25">
      <c r="B80" s="244"/>
    </row>
    <row r="81" spans="2:2" x14ac:dyDescent="0.25">
      <c r="B81" s="244"/>
    </row>
  </sheetData>
  <mergeCells count="7">
    <mergeCell ref="L3:M4"/>
    <mergeCell ref="B75:E75"/>
    <mergeCell ref="B2:J2"/>
    <mergeCell ref="B3:J3"/>
    <mergeCell ref="B74:E74"/>
    <mergeCell ref="B37:J37"/>
    <mergeCell ref="B5:J5"/>
  </mergeCells>
  <hyperlinks>
    <hyperlink ref="L3:M4" location="'Table of Contents'!A1" display="Go To Table Of Contents" xr:uid="{00000000-0004-0000-14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14"/>
  <sheetViews>
    <sheetView showGridLines="0" workbookViewId="0">
      <selection activeCell="N3" sqref="N3:O4"/>
    </sheetView>
  </sheetViews>
  <sheetFormatPr defaultRowHeight="15" x14ac:dyDescent="0.25"/>
  <cols>
    <col min="1" max="1" width="1.85546875" customWidth="1"/>
    <col min="2" max="2" width="7.42578125" customWidth="1"/>
    <col min="3" max="3" width="54.42578125" style="19" customWidth="1"/>
    <col min="4" max="4" width="12.140625" customWidth="1"/>
    <col min="5" max="6" width="11.28515625" customWidth="1"/>
    <col min="8" max="9" width="10.5703125" customWidth="1"/>
    <col min="11" max="12" width="9.7109375" customWidth="1"/>
    <col min="13" max="13" width="3.140625" customWidth="1"/>
    <col min="14" max="15" width="6.7109375" customWidth="1"/>
  </cols>
  <sheetData>
    <row r="1" spans="1:15" ht="12" customHeight="1" x14ac:dyDescent="0.25"/>
    <row r="2" spans="1:15" x14ac:dyDescent="0.25">
      <c r="B2" s="438" t="s">
        <v>458</v>
      </c>
      <c r="C2" s="438"/>
      <c r="D2" s="438"/>
      <c r="E2" s="438"/>
      <c r="F2" s="438"/>
      <c r="G2" s="272"/>
      <c r="H2" s="272"/>
      <c r="I2" s="272"/>
      <c r="J2" s="272"/>
      <c r="K2" s="272"/>
      <c r="L2" s="272"/>
      <c r="M2" s="2"/>
    </row>
    <row r="3" spans="1:15" ht="15.75" customHeight="1" x14ac:dyDescent="0.25">
      <c r="B3" s="30"/>
      <c r="C3" s="24"/>
      <c r="D3" s="2"/>
      <c r="E3" s="2"/>
      <c r="F3" s="2"/>
      <c r="G3" s="2"/>
      <c r="H3" s="2"/>
      <c r="I3" s="2"/>
      <c r="J3" s="2"/>
      <c r="K3" s="2"/>
      <c r="L3" s="2"/>
      <c r="M3" s="2"/>
      <c r="N3" s="469" t="s">
        <v>376</v>
      </c>
      <c r="O3" s="469"/>
    </row>
    <row r="4" spans="1:15" x14ac:dyDescent="0.25">
      <c r="B4" s="444" t="s">
        <v>90</v>
      </c>
      <c r="C4" s="444" t="s">
        <v>198</v>
      </c>
      <c r="D4" s="488" t="s">
        <v>428</v>
      </c>
      <c r="E4" s="488"/>
      <c r="F4" s="488"/>
      <c r="G4" s="488" t="s">
        <v>459</v>
      </c>
      <c r="H4" s="488"/>
      <c r="I4" s="488"/>
      <c r="J4" s="488" t="s">
        <v>757</v>
      </c>
      <c r="K4" s="488"/>
      <c r="L4" s="488"/>
      <c r="M4" s="2"/>
      <c r="N4" s="469"/>
      <c r="O4" s="469"/>
    </row>
    <row r="5" spans="1:15" x14ac:dyDescent="0.25">
      <c r="B5" s="445"/>
      <c r="C5" s="445" t="s">
        <v>198</v>
      </c>
      <c r="D5" s="489" t="s">
        <v>199</v>
      </c>
      <c r="E5" s="491" t="s">
        <v>200</v>
      </c>
      <c r="F5" s="491"/>
      <c r="G5" s="489" t="s">
        <v>199</v>
      </c>
      <c r="H5" s="491" t="s">
        <v>200</v>
      </c>
      <c r="I5" s="491"/>
      <c r="J5" s="489" t="s">
        <v>199</v>
      </c>
      <c r="K5" s="491" t="s">
        <v>200</v>
      </c>
      <c r="L5" s="491"/>
      <c r="M5" s="2"/>
    </row>
    <row r="6" spans="1:15" ht="24" customHeight="1" x14ac:dyDescent="0.25">
      <c r="B6" s="487"/>
      <c r="C6" s="487"/>
      <c r="D6" s="490"/>
      <c r="E6" s="31" t="s">
        <v>201</v>
      </c>
      <c r="F6" s="31" t="s">
        <v>202</v>
      </c>
      <c r="G6" s="490"/>
      <c r="H6" s="31" t="s">
        <v>201</v>
      </c>
      <c r="I6" s="31" t="s">
        <v>202</v>
      </c>
      <c r="J6" s="490"/>
      <c r="K6" s="31" t="s">
        <v>201</v>
      </c>
      <c r="L6" s="31" t="s">
        <v>202</v>
      </c>
      <c r="M6" s="2"/>
    </row>
    <row r="7" spans="1:15" x14ac:dyDescent="0.25">
      <c r="B7" s="492" t="s">
        <v>203</v>
      </c>
      <c r="C7" s="492"/>
      <c r="D7" s="440"/>
      <c r="E7" s="440"/>
      <c r="F7" s="440"/>
      <c r="G7" s="440"/>
      <c r="H7" s="440"/>
      <c r="I7" s="440"/>
      <c r="J7" s="440"/>
      <c r="K7" s="440"/>
      <c r="L7" s="440"/>
      <c r="M7" s="134"/>
    </row>
    <row r="8" spans="1:15" x14ac:dyDescent="0.25">
      <c r="B8" s="7">
        <v>1</v>
      </c>
      <c r="C8" s="18" t="s">
        <v>204</v>
      </c>
      <c r="D8" s="238">
        <v>351</v>
      </c>
      <c r="E8" s="238">
        <v>464</v>
      </c>
      <c r="F8" s="238">
        <v>406</v>
      </c>
      <c r="G8" s="238">
        <v>498</v>
      </c>
      <c r="H8" s="238">
        <v>535</v>
      </c>
      <c r="I8" s="238">
        <v>451</v>
      </c>
      <c r="J8" s="238">
        <v>180</v>
      </c>
      <c r="K8" s="238">
        <v>831</v>
      </c>
      <c r="L8" s="238">
        <v>682</v>
      </c>
      <c r="M8" s="87"/>
    </row>
    <row r="9" spans="1:15" x14ac:dyDescent="0.25">
      <c r="B9" s="7">
        <v>2</v>
      </c>
      <c r="C9" s="18" t="s">
        <v>205</v>
      </c>
      <c r="D9" s="120">
        <v>1287</v>
      </c>
      <c r="E9" s="120">
        <v>352</v>
      </c>
      <c r="F9" s="120" t="s">
        <v>15</v>
      </c>
      <c r="G9" s="120">
        <v>1630</v>
      </c>
      <c r="H9" s="120">
        <v>415</v>
      </c>
      <c r="I9" s="120" t="s">
        <v>15</v>
      </c>
      <c r="J9" s="120">
        <v>400</v>
      </c>
      <c r="K9" s="120">
        <v>623</v>
      </c>
      <c r="L9" s="120" t="s">
        <v>15</v>
      </c>
      <c r="M9" s="87"/>
    </row>
    <row r="10" spans="1:15" x14ac:dyDescent="0.25">
      <c r="B10" s="493" t="s">
        <v>206</v>
      </c>
      <c r="C10" s="493"/>
      <c r="D10" s="494"/>
      <c r="E10" s="494"/>
      <c r="F10" s="494"/>
      <c r="G10" s="494"/>
      <c r="H10" s="494"/>
      <c r="I10" s="494"/>
      <c r="J10" s="494"/>
      <c r="K10" s="494"/>
      <c r="L10" s="494"/>
      <c r="M10" s="134"/>
    </row>
    <row r="11" spans="1:15" x14ac:dyDescent="0.25">
      <c r="A11" s="121"/>
      <c r="B11" s="122">
        <v>3</v>
      </c>
      <c r="C11" s="123" t="s">
        <v>207</v>
      </c>
      <c r="D11" s="124">
        <v>267</v>
      </c>
      <c r="E11" s="124">
        <v>427</v>
      </c>
      <c r="F11" s="124" t="s">
        <v>15</v>
      </c>
      <c r="G11" s="124">
        <v>403</v>
      </c>
      <c r="H11" s="124">
        <v>489</v>
      </c>
      <c r="I11" s="124" t="s">
        <v>15</v>
      </c>
      <c r="J11" s="124">
        <v>117</v>
      </c>
      <c r="K11" s="124">
        <v>678</v>
      </c>
      <c r="L11" s="124" t="s">
        <v>15</v>
      </c>
      <c r="M11" s="42"/>
    </row>
    <row r="12" spans="1:15" x14ac:dyDescent="0.25">
      <c r="B12" s="7">
        <v>4</v>
      </c>
      <c r="C12" s="18" t="s">
        <v>208</v>
      </c>
      <c r="D12" s="42">
        <v>447</v>
      </c>
      <c r="E12" s="42">
        <v>381</v>
      </c>
      <c r="F12" s="42" t="s">
        <v>15</v>
      </c>
      <c r="G12" s="42">
        <v>708</v>
      </c>
      <c r="H12" s="42">
        <v>427</v>
      </c>
      <c r="I12" s="42" t="s">
        <v>15</v>
      </c>
      <c r="J12" s="42">
        <v>316</v>
      </c>
      <c r="K12" s="42">
        <v>376</v>
      </c>
      <c r="L12" s="42" t="s">
        <v>15</v>
      </c>
      <c r="M12" s="42"/>
    </row>
    <row r="13" spans="1:15" x14ac:dyDescent="0.25">
      <c r="B13" s="7">
        <v>5</v>
      </c>
      <c r="C13" s="18" t="s">
        <v>209</v>
      </c>
      <c r="D13" s="42">
        <v>146</v>
      </c>
      <c r="E13" s="42">
        <v>398</v>
      </c>
      <c r="F13" s="42" t="s">
        <v>15</v>
      </c>
      <c r="G13" s="42">
        <v>237</v>
      </c>
      <c r="H13" s="42">
        <v>516</v>
      </c>
      <c r="I13" s="42" t="s">
        <v>15</v>
      </c>
      <c r="J13" s="42">
        <v>73</v>
      </c>
      <c r="K13" s="42">
        <v>829</v>
      </c>
      <c r="L13" s="42" t="s">
        <v>15</v>
      </c>
      <c r="M13" s="42"/>
    </row>
    <row r="14" spans="1:15" x14ac:dyDescent="0.25">
      <c r="A14" s="125"/>
      <c r="B14" s="81">
        <v>6</v>
      </c>
      <c r="C14" s="82" t="s">
        <v>210</v>
      </c>
      <c r="D14" s="126">
        <v>245</v>
      </c>
      <c r="E14" s="126">
        <v>512</v>
      </c>
      <c r="F14" s="126" t="s">
        <v>15</v>
      </c>
      <c r="G14" s="126">
        <v>351</v>
      </c>
      <c r="H14" s="126">
        <v>583</v>
      </c>
      <c r="I14" s="126" t="s">
        <v>15</v>
      </c>
      <c r="J14" s="126">
        <v>161</v>
      </c>
      <c r="K14" s="126">
        <v>789</v>
      </c>
      <c r="L14" s="126" t="s">
        <v>15</v>
      </c>
      <c r="M14" s="42"/>
    </row>
  </sheetData>
  <mergeCells count="15">
    <mergeCell ref="N3:O4"/>
    <mergeCell ref="J5:J6"/>
    <mergeCell ref="K5:L5"/>
    <mergeCell ref="B7:L7"/>
    <mergeCell ref="B10:L10"/>
    <mergeCell ref="J4:L4"/>
    <mergeCell ref="B2:F2"/>
    <mergeCell ref="B4:B6"/>
    <mergeCell ref="C4:C6"/>
    <mergeCell ref="D4:F4"/>
    <mergeCell ref="G4:I4"/>
    <mergeCell ref="D5:D6"/>
    <mergeCell ref="E5:F5"/>
    <mergeCell ref="G5:G6"/>
    <mergeCell ref="H5:I5"/>
  </mergeCells>
  <hyperlinks>
    <hyperlink ref="N3:O4" location="'Table of Contents'!A1" display="Go To Table Of Contents" xr:uid="{00000000-0004-0000-15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I23"/>
  <sheetViews>
    <sheetView showGridLines="0" workbookViewId="0">
      <selection activeCell="H2" sqref="H2:I3"/>
    </sheetView>
  </sheetViews>
  <sheetFormatPr defaultRowHeight="15" x14ac:dyDescent="0.25"/>
  <cols>
    <col min="1" max="1" width="1.85546875" customWidth="1"/>
    <col min="2" max="2" width="16.85546875" style="19" customWidth="1"/>
    <col min="3" max="3" width="17.7109375" customWidth="1"/>
    <col min="4" max="4" width="17.5703125" customWidth="1"/>
    <col min="5" max="5" width="15.7109375" customWidth="1"/>
    <col min="6" max="6" width="15.28515625" customWidth="1"/>
    <col min="7" max="7" width="4" customWidth="1"/>
    <col min="8" max="9" width="6.28515625" customWidth="1"/>
  </cols>
  <sheetData>
    <row r="1" spans="2:9" ht="12.75" customHeight="1" x14ac:dyDescent="0.25"/>
    <row r="2" spans="2:9" ht="15" customHeight="1" x14ac:dyDescent="0.25">
      <c r="B2" s="495" t="s">
        <v>758</v>
      </c>
      <c r="C2" s="495"/>
      <c r="D2" s="495"/>
      <c r="E2" s="495"/>
      <c r="F2" s="495"/>
      <c r="H2" s="443" t="s">
        <v>376</v>
      </c>
      <c r="I2" s="443"/>
    </row>
    <row r="3" spans="2:9" ht="15" customHeight="1" x14ac:dyDescent="0.25">
      <c r="B3" s="485" t="s">
        <v>211</v>
      </c>
      <c r="C3" s="485"/>
      <c r="D3" s="485"/>
      <c r="E3" s="485"/>
      <c r="F3" s="485"/>
      <c r="H3" s="443"/>
      <c r="I3" s="443"/>
    </row>
    <row r="4" spans="2:9" ht="25.5" x14ac:dyDescent="0.25">
      <c r="B4" s="15" t="s">
        <v>212</v>
      </c>
      <c r="C4" s="15" t="s">
        <v>213</v>
      </c>
      <c r="D4" s="15" t="s">
        <v>214</v>
      </c>
      <c r="E4" s="15" t="s">
        <v>215</v>
      </c>
      <c r="F4" s="15" t="s">
        <v>216</v>
      </c>
    </row>
    <row r="5" spans="2:9" x14ac:dyDescent="0.25">
      <c r="B5" s="496" t="s">
        <v>217</v>
      </c>
      <c r="C5" s="496"/>
      <c r="D5" s="496"/>
      <c r="E5" s="496"/>
      <c r="F5" s="496"/>
    </row>
    <row r="6" spans="2:9" x14ac:dyDescent="0.25">
      <c r="B6" s="159" t="s">
        <v>277</v>
      </c>
      <c r="C6" s="255">
        <v>0</v>
      </c>
      <c r="D6" s="160">
        <v>476.26</v>
      </c>
      <c r="E6" s="160">
        <v>0.21</v>
      </c>
      <c r="F6" s="160">
        <v>476.05</v>
      </c>
    </row>
    <row r="7" spans="2:9" x14ac:dyDescent="0.25">
      <c r="B7" s="56" t="s">
        <v>330</v>
      </c>
      <c r="C7" s="105">
        <v>476.05</v>
      </c>
      <c r="D7" s="105">
        <v>116.18</v>
      </c>
      <c r="E7" s="254">
        <v>0</v>
      </c>
      <c r="F7" s="105">
        <v>592.23</v>
      </c>
    </row>
    <row r="8" spans="2:9" x14ac:dyDescent="0.25">
      <c r="B8" s="56" t="s">
        <v>414</v>
      </c>
      <c r="C8" s="105">
        <v>592.23</v>
      </c>
      <c r="D8" s="105">
        <v>25.93</v>
      </c>
      <c r="E8" s="254">
        <v>4.84</v>
      </c>
      <c r="F8" s="105">
        <v>613.32000000000005</v>
      </c>
    </row>
    <row r="9" spans="2:9" x14ac:dyDescent="0.25">
      <c r="B9" s="56" t="s">
        <v>439</v>
      </c>
      <c r="C9" s="105">
        <v>613.32000000000005</v>
      </c>
      <c r="D9" s="105">
        <v>8.36</v>
      </c>
      <c r="E9" s="254">
        <v>0</v>
      </c>
      <c r="F9" s="105">
        <v>621.67999999999995</v>
      </c>
    </row>
    <row r="10" spans="2:9" x14ac:dyDescent="0.25">
      <c r="B10" s="56" t="s">
        <v>475</v>
      </c>
      <c r="C10" s="105">
        <v>621.67999999999995</v>
      </c>
      <c r="D10" s="105">
        <v>223.82</v>
      </c>
      <c r="E10" s="254">
        <v>0</v>
      </c>
      <c r="F10" s="254">
        <v>845.5</v>
      </c>
    </row>
    <row r="11" spans="2:9" x14ac:dyDescent="0.25">
      <c r="B11" s="56" t="s">
        <v>482</v>
      </c>
      <c r="C11" s="254">
        <v>845.5</v>
      </c>
      <c r="D11" s="105">
        <v>24.4</v>
      </c>
      <c r="E11" s="254">
        <v>0</v>
      </c>
      <c r="F11" s="254">
        <v>869.9</v>
      </c>
    </row>
    <row r="12" spans="2:9" x14ac:dyDescent="0.25">
      <c r="B12" s="253" t="s">
        <v>482</v>
      </c>
      <c r="C12" s="254">
        <v>869.9</v>
      </c>
      <c r="D12" s="105">
        <v>339.52</v>
      </c>
      <c r="E12" s="254">
        <v>0</v>
      </c>
      <c r="F12" s="254">
        <v>1209.42</v>
      </c>
    </row>
    <row r="13" spans="2:9" x14ac:dyDescent="0.25">
      <c r="B13" s="441" t="s">
        <v>218</v>
      </c>
      <c r="C13" s="441"/>
      <c r="D13" s="441"/>
      <c r="E13" s="441"/>
      <c r="F13" s="441"/>
    </row>
    <row r="14" spans="2:9" x14ac:dyDescent="0.25">
      <c r="B14" s="161" t="s">
        <v>277</v>
      </c>
      <c r="C14" s="254">
        <v>0</v>
      </c>
      <c r="D14" s="254">
        <v>109.7</v>
      </c>
      <c r="E14" s="254">
        <v>0</v>
      </c>
      <c r="F14" s="254">
        <v>109.7</v>
      </c>
    </row>
    <row r="15" spans="2:9" x14ac:dyDescent="0.25">
      <c r="B15" s="162" t="s">
        <v>330</v>
      </c>
      <c r="C15" s="254">
        <v>109.7</v>
      </c>
      <c r="D15" s="254">
        <v>112.06</v>
      </c>
      <c r="E15" s="254">
        <v>0</v>
      </c>
      <c r="F15" s="254">
        <v>221.76</v>
      </c>
    </row>
    <row r="16" spans="2:9" x14ac:dyDescent="0.25">
      <c r="B16" s="56" t="s">
        <v>414</v>
      </c>
      <c r="C16" s="254">
        <v>221.76</v>
      </c>
      <c r="D16" s="254">
        <v>127.94</v>
      </c>
      <c r="E16" s="254">
        <v>0.03</v>
      </c>
      <c r="F16" s="254">
        <v>349.67</v>
      </c>
    </row>
    <row r="17" spans="2:7" x14ac:dyDescent="0.25">
      <c r="B17" s="56" t="s">
        <v>439</v>
      </c>
      <c r="C17" s="254">
        <v>349.67</v>
      </c>
      <c r="D17" s="254">
        <v>2.02</v>
      </c>
      <c r="E17" s="254">
        <v>10.42</v>
      </c>
      <c r="F17" s="254">
        <v>341.27</v>
      </c>
    </row>
    <row r="18" spans="2:7" x14ac:dyDescent="0.25">
      <c r="B18" s="56" t="s">
        <v>475</v>
      </c>
      <c r="C18" s="348">
        <v>341.27</v>
      </c>
      <c r="D18" s="348">
        <v>3.79</v>
      </c>
      <c r="E18" s="254">
        <v>0</v>
      </c>
      <c r="F18" s="348">
        <v>345.06</v>
      </c>
    </row>
    <row r="19" spans="2:7" x14ac:dyDescent="0.25">
      <c r="B19" s="56" t="s">
        <v>482</v>
      </c>
      <c r="C19" s="348">
        <v>345.06</v>
      </c>
      <c r="D19" s="348">
        <v>6.28</v>
      </c>
      <c r="E19" s="254">
        <v>0</v>
      </c>
      <c r="F19" s="348">
        <v>351.34</v>
      </c>
    </row>
    <row r="20" spans="2:7" x14ac:dyDescent="0.25">
      <c r="B20" s="253" t="s">
        <v>482</v>
      </c>
      <c r="C20" s="349">
        <v>351.34</v>
      </c>
      <c r="D20" s="349">
        <v>229.2</v>
      </c>
      <c r="E20" s="334">
        <v>0</v>
      </c>
      <c r="F20" s="349">
        <v>580.54</v>
      </c>
    </row>
    <row r="21" spans="2:7" x14ac:dyDescent="0.25">
      <c r="B21" s="482"/>
      <c r="C21" s="482"/>
      <c r="D21" s="482"/>
      <c r="E21" s="482"/>
      <c r="F21" s="482"/>
      <c r="G21" s="482"/>
    </row>
    <row r="22" spans="2:7" ht="30.75" customHeight="1" x14ac:dyDescent="0.25">
      <c r="B22" s="482"/>
      <c r="C22" s="482"/>
      <c r="D22" s="482"/>
      <c r="E22" s="482"/>
      <c r="F22" s="482"/>
      <c r="G22" s="482"/>
    </row>
    <row r="23" spans="2:7" x14ac:dyDescent="0.25">
      <c r="B23" s="342"/>
      <c r="C23" s="343"/>
      <c r="D23" s="343"/>
      <c r="E23" s="343"/>
      <c r="F23" s="343"/>
      <c r="G23" s="343"/>
    </row>
  </sheetData>
  <mergeCells count="6">
    <mergeCell ref="H2:I3"/>
    <mergeCell ref="B21:G22"/>
    <mergeCell ref="B2:F2"/>
    <mergeCell ref="B3:F3"/>
    <mergeCell ref="B5:F5"/>
    <mergeCell ref="B13:F13"/>
  </mergeCells>
  <hyperlinks>
    <hyperlink ref="H2:I3" location="'Table of Contents'!A1" display="Go To Table Of Contents" xr:uid="{00000000-0004-0000-16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O18"/>
  <sheetViews>
    <sheetView showGridLines="0" workbookViewId="0">
      <selection activeCell="L2" sqref="L2:M3"/>
    </sheetView>
  </sheetViews>
  <sheetFormatPr defaultRowHeight="15" x14ac:dyDescent="0.25"/>
  <cols>
    <col min="1" max="1" width="1.85546875" customWidth="1"/>
    <col min="2" max="2" width="13.85546875" style="19" customWidth="1"/>
    <col min="4" max="4" width="10.85546875" customWidth="1"/>
    <col min="6" max="6" width="10.42578125" bestFit="1" customWidth="1"/>
    <col min="8" max="8" width="9.42578125" bestFit="1" customWidth="1"/>
    <col min="11" max="11" width="3.7109375" customWidth="1"/>
    <col min="12" max="13" width="6.7109375" customWidth="1"/>
  </cols>
  <sheetData>
    <row r="1" spans="2:15" ht="12" customHeight="1" x14ac:dyDescent="0.25"/>
    <row r="2" spans="2:15" ht="15" customHeight="1" x14ac:dyDescent="0.25">
      <c r="B2" s="497" t="s">
        <v>460</v>
      </c>
      <c r="C2" s="497"/>
      <c r="D2" s="497"/>
      <c r="E2" s="497"/>
      <c r="F2" s="497"/>
      <c r="G2" s="497"/>
      <c r="H2" s="497"/>
      <c r="I2" s="497"/>
      <c r="J2" s="497"/>
      <c r="L2" s="443" t="s">
        <v>376</v>
      </c>
      <c r="M2" s="443"/>
    </row>
    <row r="3" spans="2:15" x14ac:dyDescent="0.25">
      <c r="B3" s="498" t="s">
        <v>89</v>
      </c>
      <c r="C3" s="498"/>
      <c r="D3" s="498"/>
      <c r="E3" s="498"/>
      <c r="F3" s="498"/>
      <c r="G3" s="498"/>
      <c r="H3" s="498"/>
      <c r="I3" s="498"/>
      <c r="J3" s="498"/>
      <c r="L3" s="443"/>
      <c r="M3" s="443"/>
    </row>
    <row r="4" spans="2:15" ht="17.25" customHeight="1" x14ac:dyDescent="0.25">
      <c r="B4" s="450" t="s">
        <v>166</v>
      </c>
      <c r="C4" s="450" t="s">
        <v>219</v>
      </c>
      <c r="D4" s="450"/>
      <c r="E4" s="450"/>
      <c r="F4" s="450"/>
      <c r="G4" s="450" t="s">
        <v>21</v>
      </c>
      <c r="H4" s="450"/>
      <c r="I4" s="450" t="s">
        <v>220</v>
      </c>
      <c r="J4" s="450"/>
    </row>
    <row r="5" spans="2:15" ht="28.5" customHeight="1" x14ac:dyDescent="0.25">
      <c r="B5" s="450"/>
      <c r="C5" s="450" t="s">
        <v>221</v>
      </c>
      <c r="D5" s="450"/>
      <c r="E5" s="450" t="s">
        <v>222</v>
      </c>
      <c r="F5" s="450"/>
      <c r="G5" s="450"/>
      <c r="H5" s="450"/>
      <c r="I5" s="450"/>
      <c r="J5" s="450"/>
    </row>
    <row r="6" spans="2:15" ht="27" customHeight="1" x14ac:dyDescent="0.25">
      <c r="B6" s="444"/>
      <c r="C6" s="96" t="s">
        <v>100</v>
      </c>
      <c r="D6" s="96" t="s">
        <v>223</v>
      </c>
      <c r="E6" s="96" t="s">
        <v>100</v>
      </c>
      <c r="F6" s="96" t="s">
        <v>223</v>
      </c>
      <c r="G6" s="96" t="s">
        <v>100</v>
      </c>
      <c r="H6" s="96" t="s">
        <v>223</v>
      </c>
      <c r="I6" s="96" t="s">
        <v>224</v>
      </c>
      <c r="J6" s="96" t="s">
        <v>225</v>
      </c>
    </row>
    <row r="7" spans="2:15" x14ac:dyDescent="0.25">
      <c r="B7" s="47" t="s">
        <v>277</v>
      </c>
      <c r="C7" s="42">
        <v>3</v>
      </c>
      <c r="D7" s="42">
        <v>49.66</v>
      </c>
      <c r="E7" s="42">
        <v>20</v>
      </c>
      <c r="F7" s="42">
        <v>3289.85</v>
      </c>
      <c r="G7" s="42">
        <v>23</v>
      </c>
      <c r="H7" s="42">
        <v>3339.51</v>
      </c>
      <c r="I7" s="42">
        <v>22</v>
      </c>
      <c r="J7" s="42">
        <v>1</v>
      </c>
    </row>
    <row r="8" spans="2:15" x14ac:dyDescent="0.25">
      <c r="B8" s="47" t="s">
        <v>330</v>
      </c>
      <c r="C8" s="42">
        <v>20</v>
      </c>
      <c r="D8" s="42">
        <v>2485.94</v>
      </c>
      <c r="E8" s="42">
        <v>236</v>
      </c>
      <c r="F8" s="42">
        <v>37632.83</v>
      </c>
      <c r="G8" s="42">
        <v>256</v>
      </c>
      <c r="H8" s="252">
        <v>40118.769999999997</v>
      </c>
      <c r="I8" s="42">
        <v>250</v>
      </c>
      <c r="J8" s="42">
        <v>6</v>
      </c>
    </row>
    <row r="9" spans="2:15" x14ac:dyDescent="0.25">
      <c r="B9" s="47" t="s">
        <v>414</v>
      </c>
      <c r="C9" s="42">
        <v>85</v>
      </c>
      <c r="D9" s="252">
        <v>3095.87</v>
      </c>
      <c r="E9" s="42">
        <v>840</v>
      </c>
      <c r="F9" s="252">
        <v>62370.559999999998</v>
      </c>
      <c r="G9" s="42">
        <v>925</v>
      </c>
      <c r="H9" s="252">
        <v>65466.43</v>
      </c>
      <c r="I9" s="42">
        <v>910</v>
      </c>
      <c r="J9" s="42">
        <v>15</v>
      </c>
    </row>
    <row r="10" spans="2:15" x14ac:dyDescent="0.25">
      <c r="B10" s="47" t="s">
        <v>439</v>
      </c>
      <c r="C10" s="42">
        <v>16</v>
      </c>
      <c r="D10" s="42">
        <v>698.73</v>
      </c>
      <c r="E10" s="42">
        <v>174</v>
      </c>
      <c r="F10" s="42">
        <v>7525.29</v>
      </c>
      <c r="G10" s="42">
        <v>190</v>
      </c>
      <c r="H10" s="42">
        <v>8224.02</v>
      </c>
      <c r="I10" s="42">
        <v>190</v>
      </c>
      <c r="J10" s="42">
        <v>0</v>
      </c>
    </row>
    <row r="11" spans="2:15" x14ac:dyDescent="0.25">
      <c r="B11" s="47" t="s">
        <v>475</v>
      </c>
      <c r="C11" s="42">
        <v>23</v>
      </c>
      <c r="D11" s="42">
        <v>1128.67</v>
      </c>
      <c r="E11" s="42">
        <v>155</v>
      </c>
      <c r="F11" s="42">
        <v>12896.91</v>
      </c>
      <c r="G11" s="42">
        <v>178</v>
      </c>
      <c r="H11" s="252">
        <v>14025.58</v>
      </c>
      <c r="I11" s="42">
        <v>178</v>
      </c>
      <c r="J11" s="42">
        <v>0</v>
      </c>
    </row>
    <row r="12" spans="2:15" x14ac:dyDescent="0.25">
      <c r="B12" s="47" t="s">
        <v>482</v>
      </c>
      <c r="C12" s="42">
        <v>17</v>
      </c>
      <c r="D12" s="42">
        <v>8533.4599999999991</v>
      </c>
      <c r="E12" s="42">
        <v>114</v>
      </c>
      <c r="F12" s="42">
        <v>4047.74</v>
      </c>
      <c r="G12" s="42">
        <v>131</v>
      </c>
      <c r="H12" s="42">
        <v>12581.2</v>
      </c>
      <c r="I12" s="42">
        <v>131</v>
      </c>
      <c r="J12" s="42">
        <v>0</v>
      </c>
    </row>
    <row r="13" spans="2:15" x14ac:dyDescent="0.25">
      <c r="B13" s="47" t="s">
        <v>530</v>
      </c>
      <c r="C13" s="42">
        <v>6</v>
      </c>
      <c r="D13" s="42">
        <v>15.75</v>
      </c>
      <c r="E13" s="42">
        <v>130</v>
      </c>
      <c r="F13" s="42">
        <v>9393.3700000000008</v>
      </c>
      <c r="G13" s="42">
        <v>136</v>
      </c>
      <c r="H13" s="42">
        <v>9409.1200000000008</v>
      </c>
      <c r="I13" s="42">
        <v>136</v>
      </c>
      <c r="J13" s="42">
        <v>0</v>
      </c>
    </row>
    <row r="14" spans="2:15" x14ac:dyDescent="0.25">
      <c r="B14" s="204" t="s">
        <v>21</v>
      </c>
      <c r="C14" s="205">
        <v>170</v>
      </c>
      <c r="D14" s="205">
        <v>16008.08</v>
      </c>
      <c r="E14" s="205">
        <v>1669</v>
      </c>
      <c r="F14" s="250">
        <v>137156.54999999999</v>
      </c>
      <c r="G14" s="205">
        <v>1839</v>
      </c>
      <c r="H14" s="250">
        <v>153164.63</v>
      </c>
      <c r="I14" s="205">
        <v>1817</v>
      </c>
      <c r="J14" s="205">
        <v>22</v>
      </c>
      <c r="O14" s="1"/>
    </row>
    <row r="15" spans="2:15" x14ac:dyDescent="0.25">
      <c r="B15" s="162" t="s">
        <v>477</v>
      </c>
      <c r="C15" s="163"/>
      <c r="D15" s="163"/>
      <c r="E15" s="163"/>
      <c r="F15" s="163"/>
      <c r="G15" s="1"/>
      <c r="H15" s="1"/>
      <c r="I15" s="1"/>
      <c r="J15" s="1"/>
    </row>
    <row r="16" spans="2:15" x14ac:dyDescent="0.25">
      <c r="B16" s="162" t="s">
        <v>429</v>
      </c>
      <c r="C16" s="163"/>
      <c r="D16" s="163"/>
      <c r="E16" s="163"/>
      <c r="F16" s="163"/>
      <c r="G16" s="1"/>
      <c r="H16" s="1"/>
      <c r="I16" s="1"/>
      <c r="J16" s="1"/>
    </row>
    <row r="17" spans="2:6" x14ac:dyDescent="0.25">
      <c r="B17" s="299" t="s">
        <v>759</v>
      </c>
      <c r="C17" s="164"/>
      <c r="D17" s="164"/>
      <c r="E17" s="164"/>
      <c r="F17" s="164"/>
    </row>
    <row r="18" spans="2:6" x14ac:dyDescent="0.25">
      <c r="B18" s="273"/>
    </row>
  </sheetData>
  <mergeCells count="9">
    <mergeCell ref="L2:M3"/>
    <mergeCell ref="B2:J2"/>
    <mergeCell ref="B3:J3"/>
    <mergeCell ref="B4:B6"/>
    <mergeCell ref="C4:F4"/>
    <mergeCell ref="G4:H5"/>
    <mergeCell ref="I4:J5"/>
    <mergeCell ref="C5:D5"/>
    <mergeCell ref="E5:F5"/>
  </mergeCells>
  <hyperlinks>
    <hyperlink ref="L2:M3" location="'Table of Contents'!A1" display="Go To Table Of Contents" xr:uid="{00000000-0004-0000-1700-000000000000}"/>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CB06-5E39-4404-A7F6-D8FC306CED5B}">
  <dimension ref="B1:N17"/>
  <sheetViews>
    <sheetView showGridLines="0" workbookViewId="0">
      <selection activeCell="K2" sqref="K2:L3"/>
    </sheetView>
  </sheetViews>
  <sheetFormatPr defaultRowHeight="15" x14ac:dyDescent="0.25"/>
  <cols>
    <col min="1" max="1" width="1.85546875" customWidth="1"/>
    <col min="2" max="2" width="16.7109375" style="19" customWidth="1"/>
    <col min="3" max="3" width="10.28515625" customWidth="1"/>
    <col min="4" max="4" width="15.85546875" customWidth="1"/>
    <col min="5" max="5" width="16.42578125" customWidth="1"/>
    <col min="6" max="6" width="14.42578125" customWidth="1"/>
    <col min="7" max="7" width="15.28515625" customWidth="1"/>
    <col min="8" max="8" width="16.85546875" customWidth="1"/>
    <col min="9" max="9" width="14.140625" customWidth="1"/>
    <col min="10" max="10" width="3.7109375" customWidth="1"/>
    <col min="11" max="12" width="6.7109375" customWidth="1"/>
  </cols>
  <sheetData>
    <row r="1" spans="2:14" ht="12" customHeight="1" x14ac:dyDescent="0.25"/>
    <row r="2" spans="2:14" ht="15" customHeight="1" x14ac:dyDescent="0.25">
      <c r="B2" s="497" t="s">
        <v>467</v>
      </c>
      <c r="C2" s="497"/>
      <c r="D2" s="497"/>
      <c r="E2" s="497"/>
      <c r="F2" s="497"/>
      <c r="G2" s="497"/>
      <c r="H2" s="497"/>
      <c r="I2" s="497"/>
      <c r="K2" s="443" t="s">
        <v>376</v>
      </c>
      <c r="L2" s="443"/>
    </row>
    <row r="3" spans="2:14" x14ac:dyDescent="0.25">
      <c r="B3" s="498"/>
      <c r="C3" s="498"/>
      <c r="D3" s="498"/>
      <c r="E3" s="498"/>
      <c r="F3" s="498"/>
      <c r="G3" s="498"/>
      <c r="H3" s="498"/>
      <c r="I3" s="498"/>
      <c r="K3" s="443"/>
      <c r="L3" s="443"/>
    </row>
    <row r="4" spans="2:14" ht="17.25" customHeight="1" x14ac:dyDescent="0.25">
      <c r="B4" s="450" t="s">
        <v>166</v>
      </c>
      <c r="C4" s="444" t="s">
        <v>462</v>
      </c>
      <c r="D4" s="446" t="s">
        <v>461</v>
      </c>
      <c r="E4" s="448"/>
      <c r="F4" s="444" t="s">
        <v>760</v>
      </c>
      <c r="G4" s="446" t="s">
        <v>465</v>
      </c>
      <c r="H4" s="448"/>
      <c r="I4" s="444" t="s">
        <v>466</v>
      </c>
    </row>
    <row r="5" spans="2:14" ht="29.25" customHeight="1" x14ac:dyDescent="0.25">
      <c r="B5" s="450"/>
      <c r="C5" s="487"/>
      <c r="D5" s="15" t="s">
        <v>463</v>
      </c>
      <c r="E5" s="15" t="s">
        <v>464</v>
      </c>
      <c r="F5" s="487"/>
      <c r="G5" s="15" t="s">
        <v>463</v>
      </c>
      <c r="H5" s="15" t="s">
        <v>464</v>
      </c>
      <c r="I5" s="487"/>
    </row>
    <row r="6" spans="2:14" x14ac:dyDescent="0.25">
      <c r="B6" s="47" t="s">
        <v>277</v>
      </c>
      <c r="C6" s="42">
        <v>23</v>
      </c>
      <c r="D6" s="42">
        <v>0</v>
      </c>
      <c r="E6" s="42">
        <v>0</v>
      </c>
      <c r="F6" s="42">
        <v>2</v>
      </c>
      <c r="G6" s="42">
        <v>0</v>
      </c>
      <c r="H6" s="42">
        <v>0</v>
      </c>
      <c r="I6" s="42">
        <v>0</v>
      </c>
    </row>
    <row r="7" spans="2:14" x14ac:dyDescent="0.25">
      <c r="B7" s="47" t="s">
        <v>330</v>
      </c>
      <c r="C7" s="42">
        <v>256</v>
      </c>
      <c r="D7" s="42">
        <v>6</v>
      </c>
      <c r="E7" s="42">
        <v>1</v>
      </c>
      <c r="F7" s="42">
        <v>35</v>
      </c>
      <c r="G7" s="42">
        <v>2</v>
      </c>
      <c r="H7" s="42">
        <v>1</v>
      </c>
      <c r="I7" s="42">
        <v>9</v>
      </c>
    </row>
    <row r="8" spans="2:14" x14ac:dyDescent="0.25">
      <c r="B8" s="47" t="s">
        <v>414</v>
      </c>
      <c r="C8" s="42">
        <v>925</v>
      </c>
      <c r="D8" s="42">
        <v>14</v>
      </c>
      <c r="E8" s="42">
        <v>11</v>
      </c>
      <c r="F8" s="42">
        <v>359</v>
      </c>
      <c r="G8" s="42">
        <v>0</v>
      </c>
      <c r="H8" s="42">
        <v>7</v>
      </c>
      <c r="I8" s="42">
        <v>30</v>
      </c>
    </row>
    <row r="9" spans="2:14" x14ac:dyDescent="0.25">
      <c r="B9" s="47" t="s">
        <v>439</v>
      </c>
      <c r="C9" s="42">
        <v>190</v>
      </c>
      <c r="D9" s="42">
        <v>3</v>
      </c>
      <c r="E9" s="42">
        <v>15</v>
      </c>
      <c r="F9" s="42">
        <v>142</v>
      </c>
      <c r="G9" s="42">
        <v>2</v>
      </c>
      <c r="H9" s="42">
        <v>5</v>
      </c>
      <c r="I9" s="42">
        <v>103</v>
      </c>
    </row>
    <row r="10" spans="2:14" x14ac:dyDescent="0.25">
      <c r="B10" s="47" t="s">
        <v>475</v>
      </c>
      <c r="C10" s="42">
        <v>178</v>
      </c>
      <c r="D10" s="42">
        <v>2</v>
      </c>
      <c r="E10" s="42">
        <v>5</v>
      </c>
      <c r="F10" s="42">
        <v>129</v>
      </c>
      <c r="G10" s="42">
        <v>3</v>
      </c>
      <c r="H10" s="42">
        <v>0</v>
      </c>
      <c r="I10" s="42">
        <v>31</v>
      </c>
    </row>
    <row r="11" spans="2:14" x14ac:dyDescent="0.25">
      <c r="B11" s="47" t="s">
        <v>482</v>
      </c>
      <c r="C11" s="42">
        <v>131</v>
      </c>
      <c r="D11" s="42">
        <v>3</v>
      </c>
      <c r="E11" s="42">
        <v>2</v>
      </c>
      <c r="F11" s="42">
        <v>54</v>
      </c>
      <c r="G11" s="42">
        <v>4</v>
      </c>
      <c r="H11" s="42">
        <v>10</v>
      </c>
      <c r="I11" s="42">
        <v>11</v>
      </c>
    </row>
    <row r="12" spans="2:14" x14ac:dyDescent="0.25">
      <c r="B12" s="47" t="s">
        <v>530</v>
      </c>
      <c r="C12" s="42">
        <v>136</v>
      </c>
      <c r="D12" s="42">
        <v>0</v>
      </c>
      <c r="E12" s="42">
        <v>1</v>
      </c>
      <c r="F12" s="42">
        <v>39</v>
      </c>
      <c r="G12" s="42">
        <v>0</v>
      </c>
      <c r="H12" s="42">
        <v>2</v>
      </c>
      <c r="I12" s="42">
        <v>24</v>
      </c>
    </row>
    <row r="13" spans="2:14" x14ac:dyDescent="0.25">
      <c r="B13" s="204" t="s">
        <v>21</v>
      </c>
      <c r="C13" s="205">
        <v>1839</v>
      </c>
      <c r="D13" s="205">
        <v>28</v>
      </c>
      <c r="E13" s="205">
        <v>35</v>
      </c>
      <c r="F13" s="205">
        <v>760</v>
      </c>
      <c r="G13" s="205">
        <v>11</v>
      </c>
      <c r="H13" s="205">
        <v>25</v>
      </c>
      <c r="I13" s="205">
        <v>208</v>
      </c>
      <c r="N13" s="1"/>
    </row>
    <row r="14" spans="2:14" x14ac:dyDescent="0.25">
      <c r="B14" s="24" t="s">
        <v>761</v>
      </c>
      <c r="C14" s="163"/>
      <c r="D14" s="163"/>
      <c r="E14" s="163"/>
      <c r="F14" s="163"/>
      <c r="G14" s="1"/>
      <c r="H14" s="1"/>
      <c r="I14" s="1"/>
    </row>
    <row r="15" spans="2:14" x14ac:dyDescent="0.25">
      <c r="B15" s="24"/>
      <c r="C15" s="163"/>
      <c r="D15" s="163"/>
      <c r="E15" s="163"/>
      <c r="F15" s="163"/>
      <c r="G15" s="1"/>
      <c r="H15" s="1"/>
      <c r="I15" s="1"/>
    </row>
    <row r="16" spans="2:14" x14ac:dyDescent="0.25">
      <c r="B16" s="273"/>
      <c r="C16" s="164"/>
      <c r="D16" s="164"/>
      <c r="E16" s="164"/>
      <c r="F16" s="164"/>
    </row>
    <row r="17" spans="2:2" x14ac:dyDescent="0.25">
      <c r="B17" s="273"/>
    </row>
  </sheetData>
  <mergeCells count="9">
    <mergeCell ref="K2:L3"/>
    <mergeCell ref="B3:I3"/>
    <mergeCell ref="B4:B5"/>
    <mergeCell ref="D4:E4"/>
    <mergeCell ref="F4:F5"/>
    <mergeCell ref="C4:C5"/>
    <mergeCell ref="G4:H4"/>
    <mergeCell ref="I4:I5"/>
    <mergeCell ref="B2:I2"/>
  </mergeCells>
  <hyperlinks>
    <hyperlink ref="K2:L3" location="'Table of Contents'!A1" display="Go To Table Of Contents" xr:uid="{22F1978F-9534-42D8-943F-5D47A8233C99}"/>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2B3E4-EC72-4A47-BB7F-4E00C97D4376}">
  <dimension ref="A1:L18"/>
  <sheetViews>
    <sheetView showGridLines="0" workbookViewId="0">
      <selection activeCell="K2" sqref="K2:L3"/>
    </sheetView>
  </sheetViews>
  <sheetFormatPr defaultRowHeight="15" x14ac:dyDescent="0.25"/>
  <cols>
    <col min="1" max="1" width="9.42578125" style="19" customWidth="1"/>
    <col min="2" max="2" width="22.140625" bestFit="1" customWidth="1"/>
    <col min="3" max="3" width="25.140625" bestFit="1" customWidth="1"/>
    <col min="4" max="4" width="16.42578125" customWidth="1"/>
    <col min="5" max="5" width="14.42578125" customWidth="1"/>
    <col min="6" max="6" width="15.28515625" customWidth="1"/>
    <col min="7" max="9" width="16.85546875" customWidth="1"/>
    <col min="10" max="10" width="3.7109375" customWidth="1"/>
    <col min="11" max="12" width="6.7109375" customWidth="1"/>
  </cols>
  <sheetData>
    <row r="1" spans="1:12" ht="12" customHeight="1" x14ac:dyDescent="0.25"/>
    <row r="2" spans="1:12" ht="15" customHeight="1" x14ac:dyDescent="0.25">
      <c r="A2" s="497" t="s">
        <v>494</v>
      </c>
      <c r="B2" s="497"/>
      <c r="C2" s="497"/>
      <c r="D2" s="497"/>
      <c r="E2" s="497"/>
      <c r="F2" s="497"/>
      <c r="G2" s="497"/>
      <c r="H2" s="497"/>
      <c r="I2" s="497"/>
      <c r="K2" s="443" t="s">
        <v>376</v>
      </c>
      <c r="L2" s="443"/>
    </row>
    <row r="3" spans="1:12" x14ac:dyDescent="0.25">
      <c r="A3" s="498" t="s">
        <v>89</v>
      </c>
      <c r="B3" s="498"/>
      <c r="C3" s="498"/>
      <c r="D3" s="498"/>
      <c r="E3" s="498"/>
      <c r="F3" s="498"/>
      <c r="G3" s="498"/>
      <c r="H3" s="498"/>
      <c r="I3" s="498"/>
      <c r="K3" s="443"/>
      <c r="L3" s="443"/>
    </row>
    <row r="4" spans="1:12" ht="42.75" customHeight="1" x14ac:dyDescent="0.25">
      <c r="A4" s="23" t="s">
        <v>90</v>
      </c>
      <c r="B4" s="23" t="s">
        <v>485</v>
      </c>
      <c r="C4" s="350" t="s">
        <v>486</v>
      </c>
      <c r="D4" s="339" t="s">
        <v>487</v>
      </c>
      <c r="E4" s="23" t="s">
        <v>488</v>
      </c>
      <c r="F4" s="350" t="s">
        <v>489</v>
      </c>
      <c r="G4" s="339" t="s">
        <v>490</v>
      </c>
      <c r="H4" s="339" t="s">
        <v>491</v>
      </c>
      <c r="I4" s="339" t="s">
        <v>492</v>
      </c>
    </row>
    <row r="5" spans="1:12" x14ac:dyDescent="0.25">
      <c r="A5" s="351">
        <v>1</v>
      </c>
      <c r="B5" s="94" t="s">
        <v>762</v>
      </c>
      <c r="C5" s="501" t="s">
        <v>774</v>
      </c>
      <c r="D5" s="10" t="s">
        <v>493</v>
      </c>
      <c r="E5" s="367">
        <v>44607</v>
      </c>
      <c r="F5" s="367">
        <v>44994</v>
      </c>
      <c r="G5" s="499">
        <v>1441.6</v>
      </c>
      <c r="H5" s="499">
        <v>11.1</v>
      </c>
      <c r="I5" s="500">
        <v>7.7000000000000002E-3</v>
      </c>
    </row>
    <row r="6" spans="1:12" x14ac:dyDescent="0.25">
      <c r="A6" s="351">
        <v>2</v>
      </c>
      <c r="B6" s="94" t="s">
        <v>763</v>
      </c>
      <c r="C6" s="501"/>
      <c r="D6" s="10" t="s">
        <v>493</v>
      </c>
      <c r="E6" s="367">
        <v>44607</v>
      </c>
      <c r="F6" s="367">
        <v>44994</v>
      </c>
      <c r="G6" s="499"/>
      <c r="H6" s="499"/>
      <c r="I6" s="500"/>
    </row>
    <row r="7" spans="1:12" x14ac:dyDescent="0.25">
      <c r="A7" s="351">
        <v>3</v>
      </c>
      <c r="B7" s="94" t="s">
        <v>764</v>
      </c>
      <c r="C7" s="501"/>
      <c r="D7" s="10" t="s">
        <v>493</v>
      </c>
      <c r="E7" s="367">
        <v>44607</v>
      </c>
      <c r="F7" s="367">
        <v>44994</v>
      </c>
      <c r="G7" s="499"/>
      <c r="H7" s="499"/>
      <c r="I7" s="500"/>
    </row>
    <row r="8" spans="1:12" x14ac:dyDescent="0.25">
      <c r="A8" s="351">
        <v>4</v>
      </c>
      <c r="B8" s="94" t="s">
        <v>765</v>
      </c>
      <c r="C8" s="501"/>
      <c r="D8" s="10" t="s">
        <v>493</v>
      </c>
      <c r="E8" s="367">
        <v>44607</v>
      </c>
      <c r="F8" s="367">
        <v>44994</v>
      </c>
      <c r="G8" s="499"/>
      <c r="H8" s="499"/>
      <c r="I8" s="500"/>
    </row>
    <row r="9" spans="1:12" x14ac:dyDescent="0.25">
      <c r="A9" s="351">
        <v>5</v>
      </c>
      <c r="B9" s="94" t="s">
        <v>766</v>
      </c>
      <c r="C9" s="501"/>
      <c r="D9" s="10" t="s">
        <v>493</v>
      </c>
      <c r="E9" s="367">
        <v>44607</v>
      </c>
      <c r="F9" s="367">
        <v>44994</v>
      </c>
      <c r="G9" s="499"/>
      <c r="H9" s="499"/>
      <c r="I9" s="500"/>
    </row>
    <row r="10" spans="1:12" x14ac:dyDescent="0.25">
      <c r="A10" s="351">
        <v>6</v>
      </c>
      <c r="B10" s="94" t="s">
        <v>767</v>
      </c>
      <c r="C10" s="501"/>
      <c r="D10" s="10" t="s">
        <v>493</v>
      </c>
      <c r="E10" s="367">
        <v>44607</v>
      </c>
      <c r="F10" s="367">
        <v>44994</v>
      </c>
      <c r="G10" s="499"/>
      <c r="H10" s="499"/>
      <c r="I10" s="500"/>
    </row>
    <row r="11" spans="1:12" x14ac:dyDescent="0.25">
      <c r="A11" s="351">
        <v>7</v>
      </c>
      <c r="B11" s="94" t="s">
        <v>768</v>
      </c>
      <c r="C11" s="501"/>
      <c r="D11" s="10" t="s">
        <v>493</v>
      </c>
      <c r="E11" s="367">
        <v>44607</v>
      </c>
      <c r="F11" s="367">
        <v>44994</v>
      </c>
      <c r="G11" s="499"/>
      <c r="H11" s="499"/>
      <c r="I11" s="500"/>
    </row>
    <row r="12" spans="1:12" x14ac:dyDescent="0.25">
      <c r="A12" s="351">
        <v>8</v>
      </c>
      <c r="B12" s="94" t="s">
        <v>769</v>
      </c>
      <c r="C12" s="501"/>
      <c r="D12" s="10" t="s">
        <v>493</v>
      </c>
      <c r="E12" s="367">
        <v>44607</v>
      </c>
      <c r="F12" s="367">
        <v>44994</v>
      </c>
      <c r="G12" s="499"/>
      <c r="H12" s="499"/>
      <c r="I12" s="500"/>
    </row>
    <row r="13" spans="1:12" x14ac:dyDescent="0.25">
      <c r="A13" s="351">
        <v>9</v>
      </c>
      <c r="B13" s="94" t="s">
        <v>770</v>
      </c>
      <c r="C13" s="501"/>
      <c r="D13" s="10" t="s">
        <v>493</v>
      </c>
      <c r="E13" s="367">
        <v>44607</v>
      </c>
      <c r="F13" s="367">
        <v>44994</v>
      </c>
      <c r="G13" s="499"/>
      <c r="H13" s="499"/>
      <c r="I13" s="500"/>
    </row>
    <row r="14" spans="1:12" x14ac:dyDescent="0.25">
      <c r="A14" s="351">
        <v>10</v>
      </c>
      <c r="B14" s="94" t="s">
        <v>771</v>
      </c>
      <c r="C14" s="501"/>
      <c r="D14" s="10" t="s">
        <v>493</v>
      </c>
      <c r="E14" s="367">
        <v>44607</v>
      </c>
      <c r="F14" s="367">
        <v>44994</v>
      </c>
      <c r="G14" s="499"/>
      <c r="H14" s="499"/>
      <c r="I14" s="500"/>
    </row>
    <row r="15" spans="1:12" x14ac:dyDescent="0.25">
      <c r="A15" s="351">
        <v>11</v>
      </c>
      <c r="B15" s="94" t="s">
        <v>772</v>
      </c>
      <c r="C15" s="501"/>
      <c r="D15" s="10" t="s">
        <v>493</v>
      </c>
      <c r="E15" s="367">
        <v>44607</v>
      </c>
      <c r="F15" s="367">
        <v>44994</v>
      </c>
      <c r="G15" s="499"/>
      <c r="H15" s="499"/>
      <c r="I15" s="500"/>
    </row>
    <row r="16" spans="1:12" x14ac:dyDescent="0.25">
      <c r="A16" s="351">
        <v>12</v>
      </c>
      <c r="B16" s="94" t="s">
        <v>773</v>
      </c>
      <c r="C16" s="501"/>
      <c r="D16" s="10" t="s">
        <v>493</v>
      </c>
      <c r="E16" s="367">
        <v>44607</v>
      </c>
      <c r="F16" s="367">
        <v>44994</v>
      </c>
      <c r="G16" s="499"/>
      <c r="H16" s="499"/>
      <c r="I16" s="500"/>
    </row>
    <row r="17" spans="1:9" x14ac:dyDescent="0.25">
      <c r="A17" s="420" t="s">
        <v>755</v>
      </c>
      <c r="B17" s="421"/>
      <c r="C17" s="421"/>
      <c r="D17" s="421"/>
      <c r="E17" s="421"/>
      <c r="F17" s="421"/>
      <c r="G17" s="246">
        <v>1441.6</v>
      </c>
      <c r="H17" s="368">
        <v>11.1</v>
      </c>
      <c r="I17" s="369" t="s">
        <v>775</v>
      </c>
    </row>
    <row r="18" spans="1:9" x14ac:dyDescent="0.25">
      <c r="A18" s="423" t="s">
        <v>606</v>
      </c>
      <c r="B18" s="424"/>
      <c r="C18" s="424"/>
      <c r="D18" s="424"/>
      <c r="E18" s="424"/>
      <c r="F18" s="424"/>
      <c r="G18" s="248">
        <v>1471.88</v>
      </c>
      <c r="H18" s="249">
        <v>23.1</v>
      </c>
      <c r="I18" s="369" t="s">
        <v>776</v>
      </c>
    </row>
  </sheetData>
  <mergeCells count="9">
    <mergeCell ref="A17:F17"/>
    <mergeCell ref="A18:F18"/>
    <mergeCell ref="A2:I2"/>
    <mergeCell ref="K2:L3"/>
    <mergeCell ref="A3:I3"/>
    <mergeCell ref="G5:G16"/>
    <mergeCell ref="H5:H16"/>
    <mergeCell ref="I5:I16"/>
    <mergeCell ref="C5:C16"/>
  </mergeCells>
  <hyperlinks>
    <hyperlink ref="K2:L3" location="'Table of Contents'!A1" display="Go To Table Of Contents" xr:uid="{BCC183B5-2FF5-44DB-9490-7A966625BC8F}"/>
  </hyperlinks>
  <pageMargins left="0.7" right="0.7" top="0.75" bottom="0.75" header="0.3" footer="0.3"/>
  <ignoredErrors>
    <ignoredError sqref="I17:I18"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J1:W16"/>
  <sheetViews>
    <sheetView showGridLines="0" workbookViewId="0">
      <selection activeCell="V2" sqref="V2:W3"/>
    </sheetView>
  </sheetViews>
  <sheetFormatPr defaultRowHeight="15" x14ac:dyDescent="0.25"/>
  <cols>
    <col min="10" max="10" width="1.85546875" style="51" customWidth="1"/>
    <col min="11" max="11" width="1.85546875" customWidth="1"/>
    <col min="12" max="12" width="28.140625" style="19" customWidth="1"/>
    <col min="19" max="19" width="9.42578125" customWidth="1"/>
    <col min="21" max="21" width="3.7109375" customWidth="1"/>
    <col min="22" max="23" width="7" customWidth="1"/>
  </cols>
  <sheetData>
    <row r="1" spans="12:23" ht="11.25" customHeight="1" x14ac:dyDescent="0.25"/>
    <row r="2" spans="12:23" ht="15" customHeight="1" x14ac:dyDescent="0.25">
      <c r="L2" s="497" t="s">
        <v>777</v>
      </c>
      <c r="M2" s="497"/>
      <c r="N2" s="497"/>
      <c r="O2" s="497"/>
      <c r="P2" s="497"/>
      <c r="Q2" s="497"/>
      <c r="R2" s="497"/>
      <c r="S2" s="497"/>
      <c r="T2" s="497"/>
      <c r="V2" s="443" t="s">
        <v>376</v>
      </c>
      <c r="W2" s="443"/>
    </row>
    <row r="3" spans="12:23" x14ac:dyDescent="0.25">
      <c r="L3" s="498" t="s">
        <v>1</v>
      </c>
      <c r="M3" s="498"/>
      <c r="N3" s="498"/>
      <c r="O3" s="498"/>
      <c r="P3" s="498"/>
      <c r="Q3" s="498"/>
      <c r="R3" s="498"/>
      <c r="S3" s="498"/>
      <c r="T3" s="498"/>
      <c r="V3" s="443"/>
      <c r="W3" s="443"/>
    </row>
    <row r="4" spans="12:23" x14ac:dyDescent="0.25">
      <c r="L4" s="450" t="s">
        <v>226</v>
      </c>
      <c r="M4" s="450" t="s">
        <v>227</v>
      </c>
      <c r="N4" s="450"/>
      <c r="O4" s="450"/>
      <c r="P4" s="450"/>
      <c r="Q4" s="450" t="s">
        <v>256</v>
      </c>
      <c r="R4" s="450"/>
      <c r="S4" s="450"/>
      <c r="T4" s="450"/>
    </row>
    <row r="5" spans="12:23" x14ac:dyDescent="0.25">
      <c r="L5" s="450"/>
      <c r="M5" s="23" t="s">
        <v>778</v>
      </c>
      <c r="N5" s="23" t="s">
        <v>228</v>
      </c>
      <c r="O5" s="23" t="s">
        <v>229</v>
      </c>
      <c r="P5" s="23" t="s">
        <v>21</v>
      </c>
      <c r="Q5" s="23" t="s">
        <v>778</v>
      </c>
      <c r="R5" s="23" t="s">
        <v>228</v>
      </c>
      <c r="S5" s="23" t="s">
        <v>229</v>
      </c>
      <c r="T5" s="23" t="s">
        <v>21</v>
      </c>
    </row>
    <row r="6" spans="12:23" x14ac:dyDescent="0.25">
      <c r="L6" s="56" t="s">
        <v>230</v>
      </c>
      <c r="M6" s="42">
        <v>487</v>
      </c>
      <c r="N6" s="42">
        <v>287</v>
      </c>
      <c r="O6" s="42">
        <v>95</v>
      </c>
      <c r="P6" s="42">
        <v>869</v>
      </c>
      <c r="Q6" s="42">
        <v>284</v>
      </c>
      <c r="R6" s="42">
        <v>168</v>
      </c>
      <c r="S6" s="42">
        <v>60</v>
      </c>
      <c r="T6" s="42">
        <v>512</v>
      </c>
    </row>
    <row r="7" spans="12:23" x14ac:dyDescent="0.25">
      <c r="L7" s="56" t="s">
        <v>231</v>
      </c>
      <c r="M7" s="42">
        <v>502</v>
      </c>
      <c r="N7" s="42">
        <v>211</v>
      </c>
      <c r="O7" s="42">
        <v>75</v>
      </c>
      <c r="P7" s="42">
        <v>788</v>
      </c>
      <c r="Q7" s="42">
        <v>262</v>
      </c>
      <c r="R7" s="42">
        <v>117</v>
      </c>
      <c r="S7" s="42">
        <v>39</v>
      </c>
      <c r="T7" s="42">
        <v>418</v>
      </c>
    </row>
    <row r="8" spans="12:23" x14ac:dyDescent="0.25">
      <c r="L8" s="56" t="s">
        <v>232</v>
      </c>
      <c r="M8" s="42">
        <v>425</v>
      </c>
      <c r="N8" s="42">
        <v>151</v>
      </c>
      <c r="O8" s="42">
        <v>40</v>
      </c>
      <c r="P8" s="42">
        <v>616</v>
      </c>
      <c r="Q8" s="42">
        <v>241</v>
      </c>
      <c r="R8" s="42">
        <v>78</v>
      </c>
      <c r="S8" s="42">
        <v>27</v>
      </c>
      <c r="T8" s="42">
        <v>346</v>
      </c>
    </row>
    <row r="9" spans="12:23" x14ac:dyDescent="0.25">
      <c r="L9" s="56" t="s">
        <v>233</v>
      </c>
      <c r="M9" s="42">
        <v>359</v>
      </c>
      <c r="N9" s="42">
        <v>129</v>
      </c>
      <c r="O9" s="42">
        <v>50</v>
      </c>
      <c r="P9" s="42">
        <v>538</v>
      </c>
      <c r="Q9" s="42">
        <v>222</v>
      </c>
      <c r="R9" s="42">
        <v>75</v>
      </c>
      <c r="S9" s="42">
        <v>22</v>
      </c>
      <c r="T9" s="42">
        <v>319</v>
      </c>
    </row>
    <row r="10" spans="12:23" x14ac:dyDescent="0.25">
      <c r="L10" s="56" t="s">
        <v>234</v>
      </c>
      <c r="M10" s="42">
        <v>155</v>
      </c>
      <c r="N10" s="42">
        <v>89</v>
      </c>
      <c r="O10" s="42">
        <v>20</v>
      </c>
      <c r="P10" s="42">
        <v>264</v>
      </c>
      <c r="Q10" s="42">
        <v>88</v>
      </c>
      <c r="R10" s="42">
        <v>45</v>
      </c>
      <c r="S10" s="42">
        <v>14</v>
      </c>
      <c r="T10" s="42">
        <v>147</v>
      </c>
    </row>
    <row r="11" spans="12:23" x14ac:dyDescent="0.25">
      <c r="L11" s="56" t="s">
        <v>235</v>
      </c>
      <c r="M11" s="42">
        <v>436</v>
      </c>
      <c r="N11" s="42">
        <v>228</v>
      </c>
      <c r="O11" s="42">
        <v>86</v>
      </c>
      <c r="P11" s="42">
        <v>750</v>
      </c>
      <c r="Q11" s="42">
        <v>221</v>
      </c>
      <c r="R11" s="42">
        <v>127</v>
      </c>
      <c r="S11" s="42">
        <v>59</v>
      </c>
      <c r="T11" s="42">
        <v>407</v>
      </c>
    </row>
    <row r="12" spans="12:23" x14ac:dyDescent="0.25">
      <c r="L12" s="56" t="s">
        <v>236</v>
      </c>
      <c r="M12" s="42">
        <v>232</v>
      </c>
      <c r="N12" s="42">
        <v>43</v>
      </c>
      <c r="O12" s="42">
        <v>25</v>
      </c>
      <c r="P12" s="42">
        <v>300</v>
      </c>
      <c r="Q12" s="42">
        <v>149</v>
      </c>
      <c r="R12" s="42">
        <v>23</v>
      </c>
      <c r="S12" s="42">
        <v>13</v>
      </c>
      <c r="T12" s="42">
        <v>185</v>
      </c>
    </row>
    <row r="13" spans="12:23" x14ac:dyDescent="0.25">
      <c r="L13" s="56" t="s">
        <v>237</v>
      </c>
      <c r="M13" s="42">
        <v>79</v>
      </c>
      <c r="N13" s="42">
        <v>31</v>
      </c>
      <c r="O13" s="42">
        <v>11</v>
      </c>
      <c r="P13" s="42">
        <v>121</v>
      </c>
      <c r="Q13" s="42">
        <v>46</v>
      </c>
      <c r="R13" s="42">
        <v>17</v>
      </c>
      <c r="S13" s="42">
        <v>8</v>
      </c>
      <c r="T13" s="42">
        <v>71</v>
      </c>
    </row>
    <row r="14" spans="12:23" x14ac:dyDescent="0.25">
      <c r="L14" s="204" t="s">
        <v>495</v>
      </c>
      <c r="M14" s="205">
        <v>2675</v>
      </c>
      <c r="N14" s="205">
        <v>1169</v>
      </c>
      <c r="O14" s="205">
        <v>402</v>
      </c>
      <c r="P14" s="205">
        <v>4246</v>
      </c>
      <c r="Q14" s="205">
        <v>1513</v>
      </c>
      <c r="R14" s="205">
        <v>650</v>
      </c>
      <c r="S14" s="205">
        <v>242</v>
      </c>
      <c r="T14" s="205">
        <v>2405</v>
      </c>
    </row>
    <row r="15" spans="12:23" x14ac:dyDescent="0.25">
      <c r="L15" s="204" t="s">
        <v>496</v>
      </c>
      <c r="M15" s="205">
        <v>24</v>
      </c>
      <c r="N15" s="205">
        <v>8</v>
      </c>
      <c r="O15" s="205">
        <v>9</v>
      </c>
      <c r="P15" s="205">
        <v>41</v>
      </c>
      <c r="Q15" s="205">
        <v>22</v>
      </c>
      <c r="R15" s="205">
        <v>7</v>
      </c>
      <c r="S15" s="205">
        <v>9</v>
      </c>
      <c r="T15" s="205">
        <v>38</v>
      </c>
    </row>
    <row r="16" spans="12:23" x14ac:dyDescent="0.25">
      <c r="L16" s="204" t="s">
        <v>497</v>
      </c>
      <c r="M16" s="205">
        <v>2699</v>
      </c>
      <c r="N16" s="205">
        <v>1177</v>
      </c>
      <c r="O16" s="205">
        <v>411</v>
      </c>
      <c r="P16" s="205">
        <v>4287</v>
      </c>
      <c r="Q16" s="205">
        <v>1535</v>
      </c>
      <c r="R16" s="205">
        <v>657</v>
      </c>
      <c r="S16" s="205">
        <v>251</v>
      </c>
      <c r="T16" s="205">
        <v>2443</v>
      </c>
    </row>
  </sheetData>
  <mergeCells count="6">
    <mergeCell ref="V2:W3"/>
    <mergeCell ref="L2:T2"/>
    <mergeCell ref="L3:T3"/>
    <mergeCell ref="L4:L5"/>
    <mergeCell ref="M4:P4"/>
    <mergeCell ref="Q4:T4"/>
  </mergeCells>
  <hyperlinks>
    <hyperlink ref="V2:W3" location="'Table of Contents'!A1" display="Go To Table Of Contents" xr:uid="{00000000-0004-0000-1800-000000000000}"/>
  </hyperlinks>
  <pageMargins left="0.7" right="0.7" top="0.75" bottom="0.75" header="0.3" footer="0.3"/>
  <pageSetup orientation="portrait" horizontalDpi="90" verticalDpi="9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K21"/>
  <sheetViews>
    <sheetView showGridLines="0" workbookViewId="0">
      <selection activeCell="J2" sqref="J2:K3"/>
    </sheetView>
  </sheetViews>
  <sheetFormatPr defaultRowHeight="15" x14ac:dyDescent="0.25"/>
  <cols>
    <col min="1" max="1" width="1.85546875" customWidth="1"/>
    <col min="2" max="2" width="20.85546875" style="19" customWidth="1"/>
    <col min="3" max="3" width="12.42578125" customWidth="1"/>
    <col min="4" max="4" width="13.42578125" customWidth="1"/>
    <col min="5" max="5" width="16" customWidth="1"/>
    <col min="6" max="6" width="15.5703125" customWidth="1"/>
    <col min="8" max="8" width="12.7109375" customWidth="1"/>
    <col min="9" max="9" width="2.28515625" customWidth="1"/>
    <col min="10" max="11" width="6.85546875" customWidth="1"/>
  </cols>
  <sheetData>
    <row r="1" spans="2:11" ht="12" customHeight="1" x14ac:dyDescent="0.25"/>
    <row r="2" spans="2:11" ht="15" customHeight="1" x14ac:dyDescent="0.25">
      <c r="B2" s="438" t="s">
        <v>503</v>
      </c>
      <c r="C2" s="438"/>
      <c r="D2" s="438"/>
      <c r="E2" s="438"/>
      <c r="F2" s="438"/>
      <c r="G2" s="438"/>
      <c r="H2" s="438"/>
      <c r="J2" s="443" t="s">
        <v>376</v>
      </c>
      <c r="K2" s="443"/>
    </row>
    <row r="3" spans="2:11" x14ac:dyDescent="0.25">
      <c r="B3" s="34"/>
      <c r="C3" s="33"/>
      <c r="D3" s="33"/>
      <c r="E3" s="2"/>
      <c r="F3" s="2"/>
      <c r="G3" s="2"/>
      <c r="H3" s="3" t="s">
        <v>1</v>
      </c>
      <c r="J3" s="443"/>
      <c r="K3" s="443"/>
    </row>
    <row r="4" spans="2:11" x14ac:dyDescent="0.25">
      <c r="B4" s="450" t="s">
        <v>238</v>
      </c>
      <c r="C4" s="444" t="s">
        <v>239</v>
      </c>
      <c r="D4" s="444" t="s">
        <v>240</v>
      </c>
      <c r="E4" s="450" t="s">
        <v>241</v>
      </c>
      <c r="F4" s="450"/>
      <c r="G4" s="450"/>
      <c r="H4" s="444" t="s">
        <v>242</v>
      </c>
    </row>
    <row r="5" spans="2:11" ht="25.5" x14ac:dyDescent="0.25">
      <c r="B5" s="444"/>
      <c r="C5" s="445"/>
      <c r="D5" s="445"/>
      <c r="E5" s="23" t="s">
        <v>243</v>
      </c>
      <c r="F5" s="23" t="s">
        <v>433</v>
      </c>
      <c r="G5" s="23" t="s">
        <v>244</v>
      </c>
      <c r="H5" s="445"/>
    </row>
    <row r="6" spans="2:11" x14ac:dyDescent="0.25">
      <c r="B6" s="85" t="s">
        <v>498</v>
      </c>
      <c r="C6" s="42">
        <v>0</v>
      </c>
      <c r="D6" s="42">
        <v>977</v>
      </c>
      <c r="E6" s="42">
        <v>0</v>
      </c>
      <c r="F6" s="42">
        <v>0</v>
      </c>
      <c r="G6" s="42">
        <v>0</v>
      </c>
      <c r="H6" s="42">
        <v>977</v>
      </c>
    </row>
    <row r="7" spans="2:11" x14ac:dyDescent="0.25">
      <c r="B7" s="95" t="s">
        <v>245</v>
      </c>
      <c r="C7" s="42">
        <v>0</v>
      </c>
      <c r="D7" s="42">
        <v>96</v>
      </c>
      <c r="E7" s="42">
        <v>0</v>
      </c>
      <c r="F7" s="42">
        <v>0</v>
      </c>
      <c r="G7" s="42">
        <v>0</v>
      </c>
      <c r="H7" s="42">
        <v>96</v>
      </c>
    </row>
    <row r="8" spans="2:11" x14ac:dyDescent="0.25">
      <c r="B8" s="50" t="s">
        <v>11</v>
      </c>
      <c r="C8" s="42">
        <v>96</v>
      </c>
      <c r="D8" s="42">
        <v>1716</v>
      </c>
      <c r="E8" s="42">
        <v>0</v>
      </c>
      <c r="F8" s="42">
        <v>0</v>
      </c>
      <c r="G8" s="42">
        <v>0</v>
      </c>
      <c r="H8" s="42">
        <v>1812</v>
      </c>
    </row>
    <row r="9" spans="2:11" x14ac:dyDescent="0.25">
      <c r="B9" s="50" t="s">
        <v>12</v>
      </c>
      <c r="C9" s="42">
        <v>1812</v>
      </c>
      <c r="D9" s="42">
        <v>648</v>
      </c>
      <c r="E9" s="42">
        <v>4</v>
      </c>
      <c r="F9" s="42">
        <v>0</v>
      </c>
      <c r="G9" s="42">
        <v>0</v>
      </c>
      <c r="H9" s="42">
        <v>2456</v>
      </c>
    </row>
    <row r="10" spans="2:11" x14ac:dyDescent="0.25">
      <c r="B10" s="45" t="s">
        <v>277</v>
      </c>
      <c r="C10" s="42">
        <v>2456</v>
      </c>
      <c r="D10" s="42">
        <v>554</v>
      </c>
      <c r="E10" s="42">
        <v>0</v>
      </c>
      <c r="F10" s="42">
        <v>1</v>
      </c>
      <c r="G10" s="42">
        <v>5</v>
      </c>
      <c r="H10" s="42">
        <v>3004</v>
      </c>
    </row>
    <row r="11" spans="2:11" x14ac:dyDescent="0.25">
      <c r="B11" s="45" t="s">
        <v>330</v>
      </c>
      <c r="C11" s="42">
        <v>3004</v>
      </c>
      <c r="D11" s="42">
        <v>506</v>
      </c>
      <c r="E11" s="42">
        <v>0</v>
      </c>
      <c r="F11" s="42">
        <v>1</v>
      </c>
      <c r="G11" s="42">
        <v>5</v>
      </c>
      <c r="H11" s="42">
        <v>3504</v>
      </c>
    </row>
    <row r="12" spans="2:11" x14ac:dyDescent="0.25">
      <c r="B12" s="45" t="s">
        <v>414</v>
      </c>
      <c r="C12" s="42">
        <v>3504</v>
      </c>
      <c r="D12" s="42">
        <v>549</v>
      </c>
      <c r="E12" s="42">
        <v>1</v>
      </c>
      <c r="F12" s="42">
        <v>0</v>
      </c>
      <c r="G12" s="42">
        <v>8</v>
      </c>
      <c r="H12" s="42">
        <v>4044</v>
      </c>
    </row>
    <row r="13" spans="2:11" x14ac:dyDescent="0.25">
      <c r="B13" s="45" t="s">
        <v>439</v>
      </c>
      <c r="C13" s="42">
        <v>4044</v>
      </c>
      <c r="D13" s="42">
        <v>56</v>
      </c>
      <c r="E13" s="42">
        <v>2</v>
      </c>
      <c r="F13" s="42">
        <v>0</v>
      </c>
      <c r="G13" s="42">
        <v>2</v>
      </c>
      <c r="H13" s="42">
        <v>4096</v>
      </c>
    </row>
    <row r="14" spans="2:11" x14ac:dyDescent="0.25">
      <c r="B14" s="45" t="s">
        <v>475</v>
      </c>
      <c r="C14" s="42">
        <v>4096</v>
      </c>
      <c r="D14" s="42">
        <v>80</v>
      </c>
      <c r="E14" s="42">
        <v>0</v>
      </c>
      <c r="F14" s="42">
        <v>0</v>
      </c>
      <c r="G14" s="42">
        <v>1</v>
      </c>
      <c r="H14" s="42">
        <v>4175</v>
      </c>
    </row>
    <row r="15" spans="2:11" x14ac:dyDescent="0.25">
      <c r="B15" s="45" t="s">
        <v>482</v>
      </c>
      <c r="C15" s="42">
        <v>4175</v>
      </c>
      <c r="D15" s="42">
        <v>43</v>
      </c>
      <c r="E15" s="42">
        <v>0</v>
      </c>
      <c r="F15" s="42">
        <v>0</v>
      </c>
      <c r="G15" s="42">
        <v>2</v>
      </c>
      <c r="H15" s="42">
        <v>4216</v>
      </c>
    </row>
    <row r="16" spans="2:11" x14ac:dyDescent="0.25">
      <c r="B16" s="45" t="s">
        <v>779</v>
      </c>
      <c r="C16" s="42">
        <v>4216</v>
      </c>
      <c r="D16" s="42">
        <v>30</v>
      </c>
      <c r="E16" s="42">
        <v>0</v>
      </c>
      <c r="F16" s="42">
        <v>0</v>
      </c>
      <c r="G16" s="42">
        <v>0</v>
      </c>
      <c r="H16" s="42">
        <v>4246</v>
      </c>
    </row>
    <row r="17" spans="2:8" x14ac:dyDescent="0.25">
      <c r="B17" s="229" t="s">
        <v>495</v>
      </c>
      <c r="C17" s="230" t="s">
        <v>15</v>
      </c>
      <c r="D17" s="230">
        <v>4278</v>
      </c>
      <c r="E17" s="230">
        <v>7</v>
      </c>
      <c r="F17" s="230">
        <v>2</v>
      </c>
      <c r="G17" s="230">
        <v>23</v>
      </c>
      <c r="H17" s="230">
        <v>4246</v>
      </c>
    </row>
    <row r="18" spans="2:8" x14ac:dyDescent="0.25">
      <c r="B18" s="229" t="s">
        <v>496</v>
      </c>
      <c r="C18" s="230">
        <v>0</v>
      </c>
      <c r="D18" s="230">
        <v>41</v>
      </c>
      <c r="E18" s="230">
        <v>0</v>
      </c>
      <c r="F18" s="230">
        <v>0</v>
      </c>
      <c r="G18" s="230">
        <v>0</v>
      </c>
      <c r="H18" s="230">
        <v>41</v>
      </c>
    </row>
    <row r="19" spans="2:8" x14ac:dyDescent="0.25">
      <c r="B19" s="229" t="s">
        <v>497</v>
      </c>
      <c r="C19" s="230" t="s">
        <v>15</v>
      </c>
      <c r="D19" s="230">
        <v>4319</v>
      </c>
      <c r="E19" s="230">
        <v>7</v>
      </c>
      <c r="F19" s="230">
        <v>2</v>
      </c>
      <c r="G19" s="230">
        <v>23</v>
      </c>
      <c r="H19" s="230">
        <v>4287</v>
      </c>
    </row>
    <row r="20" spans="2:8" ht="18.75" customHeight="1" x14ac:dyDescent="0.25">
      <c r="B20" s="162" t="s">
        <v>468</v>
      </c>
      <c r="C20" s="24"/>
      <c r="D20" s="24"/>
      <c r="E20" s="24"/>
      <c r="F20" s="24"/>
      <c r="G20" s="24"/>
      <c r="H20" s="2"/>
    </row>
    <row r="21" spans="2:8" x14ac:dyDescent="0.25">
      <c r="B21" s="24"/>
      <c r="C21" s="2"/>
      <c r="D21" s="2"/>
      <c r="E21" s="2"/>
      <c r="F21" s="2"/>
      <c r="G21" s="2"/>
      <c r="H21" s="2"/>
    </row>
  </sheetData>
  <mergeCells count="7">
    <mergeCell ref="J2:K3"/>
    <mergeCell ref="B2:H2"/>
    <mergeCell ref="B4:B5"/>
    <mergeCell ref="C4:C5"/>
    <mergeCell ref="D4:D5"/>
    <mergeCell ref="E4:G4"/>
    <mergeCell ref="H4:H5"/>
  </mergeCells>
  <hyperlinks>
    <hyperlink ref="J2:K3" location="'Table of Contents'!A1" display="Go To Table Of Contents" xr:uid="{00000000-0004-0000-19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V63"/>
  <sheetViews>
    <sheetView showGridLines="0" zoomScaleNormal="100" workbookViewId="0">
      <selection activeCell="V2" sqref="V2:V3"/>
    </sheetView>
  </sheetViews>
  <sheetFormatPr defaultRowHeight="15" x14ac:dyDescent="0.25"/>
  <cols>
    <col min="1" max="1" width="1.7109375" customWidth="1"/>
    <col min="2" max="2" width="19.28515625" customWidth="1"/>
    <col min="3" max="3" width="17.28515625" customWidth="1"/>
    <col min="4" max="4" width="32.5703125" customWidth="1"/>
    <col min="5" max="5" width="2.28515625" customWidth="1"/>
    <col min="9" max="9" width="35.140625" customWidth="1"/>
    <col min="10" max="10" width="1.7109375" customWidth="1"/>
    <col min="11" max="11" width="1.85546875" style="52" customWidth="1"/>
    <col min="12" max="12" width="1.85546875" customWidth="1"/>
    <col min="13" max="13" width="14.140625" style="19" customWidth="1"/>
    <col min="14" max="14" width="12.85546875" customWidth="1"/>
    <col min="15" max="15" width="12.5703125" customWidth="1"/>
    <col min="16" max="16" width="14.28515625" customWidth="1"/>
    <col min="17" max="17" width="14.7109375" customWidth="1"/>
    <col min="18" max="18" width="13.28515625" customWidth="1"/>
    <col min="19" max="19" width="14.85546875" customWidth="1"/>
    <col min="20" max="20" width="12.85546875" customWidth="1"/>
    <col min="21" max="21" width="2.42578125" customWidth="1"/>
    <col min="22" max="22" width="12.5703125" customWidth="1"/>
  </cols>
  <sheetData>
    <row r="1" spans="2:22" ht="12" customHeight="1" x14ac:dyDescent="0.25"/>
    <row r="2" spans="2:22" ht="15.75" x14ac:dyDescent="0.25">
      <c r="B2" s="392"/>
      <c r="C2" s="392"/>
      <c r="D2" s="392"/>
      <c r="F2" s="392"/>
      <c r="G2" s="392"/>
      <c r="H2" s="392"/>
      <c r="I2" s="392"/>
      <c r="J2" s="86"/>
      <c r="M2" s="393" t="s">
        <v>0</v>
      </c>
      <c r="N2" s="393"/>
      <c r="O2" s="393"/>
      <c r="P2" s="393"/>
      <c r="Q2" s="393"/>
      <c r="R2" s="393"/>
      <c r="S2" s="393"/>
      <c r="T2" s="393"/>
      <c r="V2" s="386" t="s">
        <v>376</v>
      </c>
    </row>
    <row r="3" spans="2:22" ht="19.5" customHeight="1" x14ac:dyDescent="0.25">
      <c r="M3" s="24"/>
      <c r="N3" s="2"/>
      <c r="O3" s="2"/>
      <c r="P3" s="2"/>
      <c r="Q3" s="2"/>
      <c r="R3" s="2"/>
      <c r="S3" s="2"/>
      <c r="T3" s="3" t="s">
        <v>1</v>
      </c>
      <c r="V3" s="386"/>
    </row>
    <row r="4" spans="2:22" ht="15" customHeight="1" x14ac:dyDescent="0.25">
      <c r="M4" s="387" t="s">
        <v>2</v>
      </c>
      <c r="N4" s="388" t="s">
        <v>3</v>
      </c>
      <c r="O4" s="388" t="s">
        <v>4</v>
      </c>
      <c r="P4" s="388" t="s">
        <v>401</v>
      </c>
      <c r="Q4" s="388"/>
      <c r="R4" s="388"/>
      <c r="S4" s="388"/>
      <c r="T4" s="388" t="s">
        <v>5</v>
      </c>
    </row>
    <row r="5" spans="2:22" ht="40.5" x14ac:dyDescent="0.25">
      <c r="M5" s="387"/>
      <c r="N5" s="389"/>
      <c r="O5" s="389"/>
      <c r="P5" s="6" t="s">
        <v>6</v>
      </c>
      <c r="Q5" s="6" t="s">
        <v>7</v>
      </c>
      <c r="R5" s="6" t="s">
        <v>8</v>
      </c>
      <c r="S5" s="6" t="s">
        <v>9</v>
      </c>
      <c r="T5" s="389"/>
    </row>
    <row r="6" spans="2:22" x14ac:dyDescent="0.25">
      <c r="M6" s="32" t="s">
        <v>10</v>
      </c>
      <c r="N6" s="4">
        <v>0</v>
      </c>
      <c r="O6" s="4">
        <v>37</v>
      </c>
      <c r="P6" s="4">
        <v>1</v>
      </c>
      <c r="Q6" s="4">
        <v>0</v>
      </c>
      <c r="R6" s="4">
        <v>0</v>
      </c>
      <c r="S6" s="4">
        <v>0</v>
      </c>
      <c r="T6" s="4">
        <v>36</v>
      </c>
    </row>
    <row r="7" spans="2:22" x14ac:dyDescent="0.25">
      <c r="M7" s="39" t="s">
        <v>11</v>
      </c>
      <c r="N7" s="5">
        <v>36</v>
      </c>
      <c r="O7" s="5">
        <v>707</v>
      </c>
      <c r="P7" s="5">
        <v>94</v>
      </c>
      <c r="Q7" s="5">
        <v>0</v>
      </c>
      <c r="R7" s="5">
        <v>19</v>
      </c>
      <c r="S7" s="5">
        <v>91</v>
      </c>
      <c r="T7" s="5">
        <v>539</v>
      </c>
    </row>
    <row r="8" spans="2:22" x14ac:dyDescent="0.25">
      <c r="M8" s="32" t="s">
        <v>12</v>
      </c>
      <c r="N8" s="4">
        <v>539</v>
      </c>
      <c r="O8" s="4">
        <v>1157</v>
      </c>
      <c r="P8" s="4">
        <v>155</v>
      </c>
      <c r="Q8" s="4">
        <v>97</v>
      </c>
      <c r="R8" s="4">
        <v>77</v>
      </c>
      <c r="S8" s="4">
        <v>305</v>
      </c>
      <c r="T8" s="4">
        <v>1062</v>
      </c>
    </row>
    <row r="9" spans="2:22" x14ac:dyDescent="0.25">
      <c r="M9" s="32" t="s">
        <v>277</v>
      </c>
      <c r="N9" s="4">
        <v>1062</v>
      </c>
      <c r="O9" s="4">
        <v>1988</v>
      </c>
      <c r="P9" s="4">
        <v>344</v>
      </c>
      <c r="Q9" s="4">
        <v>217</v>
      </c>
      <c r="R9" s="4">
        <v>134</v>
      </c>
      <c r="S9" s="4">
        <v>540</v>
      </c>
      <c r="T9" s="87">
        <v>1815</v>
      </c>
    </row>
    <row r="10" spans="2:22" x14ac:dyDescent="0.25">
      <c r="M10" s="32" t="s">
        <v>330</v>
      </c>
      <c r="N10" s="5">
        <v>1815</v>
      </c>
      <c r="O10" s="5">
        <v>537</v>
      </c>
      <c r="P10" s="5">
        <v>89</v>
      </c>
      <c r="Q10" s="5">
        <v>162</v>
      </c>
      <c r="R10" s="5">
        <v>121</v>
      </c>
      <c r="S10" s="5">
        <v>350</v>
      </c>
      <c r="T10" s="5">
        <v>1630</v>
      </c>
    </row>
    <row r="11" spans="2:22" x14ac:dyDescent="0.25">
      <c r="M11" s="32" t="s">
        <v>414</v>
      </c>
      <c r="N11" s="5">
        <v>1630</v>
      </c>
      <c r="O11" s="5">
        <v>890</v>
      </c>
      <c r="P11" s="5">
        <v>115</v>
      </c>
      <c r="Q11" s="5">
        <v>177</v>
      </c>
      <c r="R11" s="5">
        <v>147</v>
      </c>
      <c r="S11" s="5">
        <v>344</v>
      </c>
      <c r="T11" s="5">
        <v>1737</v>
      </c>
    </row>
    <row r="12" spans="2:22" x14ac:dyDescent="0.25">
      <c r="M12" s="32" t="s">
        <v>439</v>
      </c>
      <c r="N12" s="5">
        <v>1737</v>
      </c>
      <c r="O12" s="5">
        <v>365</v>
      </c>
      <c r="P12" s="5">
        <v>39</v>
      </c>
      <c r="Q12" s="5">
        <v>64</v>
      </c>
      <c r="R12" s="5">
        <v>39</v>
      </c>
      <c r="S12" s="5">
        <v>96</v>
      </c>
      <c r="T12" s="5">
        <v>1864</v>
      </c>
    </row>
    <row r="13" spans="2:22" x14ac:dyDescent="0.25">
      <c r="M13" s="32" t="s">
        <v>475</v>
      </c>
      <c r="N13" s="5">
        <v>1864</v>
      </c>
      <c r="O13" s="5">
        <v>260</v>
      </c>
      <c r="P13" s="5">
        <v>49</v>
      </c>
      <c r="Q13" s="5">
        <v>53</v>
      </c>
      <c r="R13" s="5">
        <v>45</v>
      </c>
      <c r="S13" s="5">
        <v>103</v>
      </c>
      <c r="T13" s="5">
        <v>1874</v>
      </c>
    </row>
    <row r="14" spans="2:22" x14ac:dyDescent="0.25">
      <c r="M14" s="32" t="s">
        <v>482</v>
      </c>
      <c r="N14" s="5">
        <v>1874</v>
      </c>
      <c r="O14" s="5">
        <v>283</v>
      </c>
      <c r="P14" s="5">
        <v>33</v>
      </c>
      <c r="Q14" s="5">
        <v>35</v>
      </c>
      <c r="R14" s="5">
        <v>34</v>
      </c>
      <c r="S14" s="5">
        <v>80</v>
      </c>
      <c r="T14" s="5">
        <v>1975</v>
      </c>
    </row>
    <row r="15" spans="2:22" x14ac:dyDescent="0.25">
      <c r="M15" s="32" t="s">
        <v>530</v>
      </c>
      <c r="N15" s="5">
        <v>1975</v>
      </c>
      <c r="O15" s="5">
        <v>347</v>
      </c>
      <c r="P15" s="5">
        <v>40</v>
      </c>
      <c r="Q15" s="5">
        <v>43</v>
      </c>
      <c r="R15" s="5">
        <v>62</v>
      </c>
      <c r="S15" s="5">
        <v>121</v>
      </c>
      <c r="T15" s="5">
        <v>2056</v>
      </c>
    </row>
    <row r="16" spans="2:22" x14ac:dyDescent="0.25">
      <c r="M16" s="261" t="s">
        <v>14</v>
      </c>
      <c r="N16" s="262" t="s">
        <v>15</v>
      </c>
      <c r="O16" s="262">
        <v>6571</v>
      </c>
      <c r="P16" s="262">
        <v>959</v>
      </c>
      <c r="Q16" s="262">
        <v>848</v>
      </c>
      <c r="R16" s="262">
        <v>678</v>
      </c>
      <c r="S16" s="262">
        <v>2030</v>
      </c>
      <c r="T16" s="262">
        <v>2056</v>
      </c>
    </row>
    <row r="17" spans="13:22" ht="42.75" customHeight="1" x14ac:dyDescent="0.25">
      <c r="M17" s="394" t="s">
        <v>531</v>
      </c>
      <c r="N17" s="394"/>
      <c r="O17" s="394"/>
      <c r="P17" s="394"/>
      <c r="Q17" s="319"/>
      <c r="R17" s="319"/>
      <c r="S17" s="319"/>
      <c r="T17" s="320"/>
    </row>
    <row r="18" spans="13:22" x14ac:dyDescent="0.25">
      <c r="M18" s="390"/>
      <c r="N18" s="390"/>
      <c r="O18" s="390"/>
      <c r="P18" s="390"/>
      <c r="Q18" s="390"/>
      <c r="R18" s="390"/>
      <c r="S18" s="321"/>
      <c r="T18" s="321"/>
    </row>
    <row r="19" spans="13:22" ht="15" customHeight="1" x14ac:dyDescent="0.25">
      <c r="M19" s="391"/>
      <c r="N19" s="391"/>
      <c r="O19" s="391"/>
      <c r="P19" s="391"/>
      <c r="Q19" s="391"/>
      <c r="R19" s="391"/>
      <c r="S19" s="391"/>
      <c r="T19" s="391"/>
    </row>
    <row r="21" spans="13:22" x14ac:dyDescent="0.25">
      <c r="M21" s="83"/>
      <c r="N21" s="84"/>
      <c r="O21" s="84"/>
      <c r="P21" s="84"/>
      <c r="Q21" s="84"/>
      <c r="R21" s="84"/>
      <c r="S21" s="84"/>
      <c r="T21" s="84"/>
    </row>
    <row r="22" spans="13:22" ht="15" customHeight="1" x14ac:dyDescent="0.25">
      <c r="M22" s="83"/>
      <c r="N22" s="83"/>
      <c r="O22" s="83"/>
      <c r="P22" s="83"/>
      <c r="Q22" s="83"/>
      <c r="R22" s="83"/>
      <c r="S22" s="83"/>
      <c r="T22" s="83"/>
      <c r="U22" s="173"/>
      <c r="V22" s="173"/>
    </row>
    <row r="23" spans="13:22" ht="15" customHeight="1" x14ac:dyDescent="0.25">
      <c r="M23" s="83"/>
      <c r="N23" s="83"/>
      <c r="O23" s="83"/>
      <c r="P23" s="83"/>
      <c r="Q23" s="83"/>
      <c r="R23" s="83"/>
      <c r="S23" s="83"/>
      <c r="T23" s="83"/>
      <c r="U23" s="173"/>
      <c r="V23" s="173"/>
    </row>
    <row r="24" spans="13:22" x14ac:dyDescent="0.25">
      <c r="M24" s="83"/>
      <c r="N24" s="83"/>
      <c r="O24" s="83"/>
      <c r="P24" s="83"/>
      <c r="Q24" s="83"/>
      <c r="R24" s="83"/>
      <c r="S24" s="83"/>
      <c r="T24" s="83"/>
      <c r="U24" s="173">
        <f>1514/3247*100</f>
        <v>46.627656298121344</v>
      </c>
      <c r="V24" s="173"/>
    </row>
    <row r="25" spans="13:22" x14ac:dyDescent="0.25">
      <c r="M25" s="83"/>
      <c r="N25" s="83"/>
      <c r="O25" s="83"/>
      <c r="P25" s="83"/>
      <c r="Q25" s="83"/>
      <c r="R25" s="83"/>
      <c r="S25" s="83"/>
      <c r="T25" s="83"/>
      <c r="U25" s="173" t="s">
        <v>9</v>
      </c>
      <c r="V25" s="173"/>
    </row>
    <row r="26" spans="13:22" x14ac:dyDescent="0.25">
      <c r="M26" s="83"/>
      <c r="N26" s="83"/>
      <c r="O26" s="83"/>
      <c r="P26" s="83"/>
      <c r="Q26" s="83"/>
      <c r="R26" s="83"/>
      <c r="S26" s="83"/>
      <c r="T26" s="83"/>
      <c r="U26" s="174">
        <v>46.627656298121344</v>
      </c>
      <c r="V26" s="173"/>
    </row>
    <row r="27" spans="13:22" x14ac:dyDescent="0.25">
      <c r="M27" s="83"/>
      <c r="N27" s="83"/>
      <c r="O27" s="83"/>
      <c r="P27" s="83"/>
      <c r="Q27" s="83"/>
      <c r="R27" s="83"/>
      <c r="S27" s="83"/>
      <c r="T27" s="83"/>
      <c r="U27" s="173"/>
      <c r="V27" s="173"/>
    </row>
    <row r="28" spans="13:22" x14ac:dyDescent="0.25">
      <c r="M28" s="83"/>
      <c r="N28" s="83"/>
      <c r="O28" s="83"/>
      <c r="P28" s="83"/>
      <c r="Q28" s="83"/>
      <c r="R28" s="83"/>
      <c r="S28" s="83"/>
      <c r="T28" s="83"/>
      <c r="U28" s="173"/>
      <c r="V28" s="173"/>
    </row>
    <row r="29" spans="13:22" x14ac:dyDescent="0.25">
      <c r="M29" s="83"/>
      <c r="N29" s="83"/>
      <c r="O29" s="83"/>
      <c r="P29" s="83"/>
      <c r="Q29" s="83"/>
      <c r="R29" s="83"/>
      <c r="S29" s="83"/>
      <c r="T29" s="83"/>
      <c r="U29" s="173"/>
      <c r="V29" s="173"/>
    </row>
    <row r="30" spans="13:22" x14ac:dyDescent="0.25">
      <c r="M30" s="83"/>
      <c r="N30" s="83"/>
      <c r="O30" s="83"/>
      <c r="P30" s="83"/>
      <c r="Q30" s="83"/>
      <c r="R30" s="83"/>
      <c r="S30" s="83"/>
      <c r="T30" s="83"/>
      <c r="U30" s="173"/>
      <c r="V30" s="173"/>
    </row>
    <row r="31" spans="13:22" x14ac:dyDescent="0.25">
      <c r="M31" s="83"/>
      <c r="N31" s="83"/>
      <c r="O31" s="83"/>
      <c r="P31" s="83"/>
      <c r="Q31" s="83"/>
      <c r="R31" s="83"/>
      <c r="S31" s="83"/>
      <c r="T31" s="83"/>
      <c r="U31" s="173"/>
      <c r="V31" s="173"/>
    </row>
    <row r="32" spans="13:22" x14ac:dyDescent="0.25">
      <c r="M32" s="83"/>
      <c r="N32" s="83"/>
      <c r="O32" s="83"/>
      <c r="P32" s="83"/>
      <c r="Q32" s="83"/>
      <c r="R32" s="83"/>
      <c r="S32" s="83"/>
      <c r="T32" s="83"/>
      <c r="U32" s="173"/>
      <c r="V32" s="173"/>
    </row>
    <row r="33" spans="13:22" x14ac:dyDescent="0.25">
      <c r="M33" s="83"/>
      <c r="N33" s="83"/>
      <c r="O33" s="83"/>
      <c r="P33" s="83"/>
      <c r="Q33" s="83"/>
      <c r="R33" s="83"/>
      <c r="S33" s="83"/>
      <c r="T33" s="83"/>
      <c r="U33" s="173"/>
      <c r="V33" s="173"/>
    </row>
    <row r="34" spans="13:22" x14ac:dyDescent="0.25">
      <c r="M34" s="83"/>
      <c r="N34" s="83"/>
      <c r="O34" s="83"/>
      <c r="P34" s="83"/>
      <c r="Q34" s="83"/>
      <c r="R34" s="83"/>
      <c r="S34" s="83"/>
      <c r="T34" s="83"/>
      <c r="U34" s="173"/>
      <c r="V34" s="173"/>
    </row>
    <row r="35" spans="13:22" x14ac:dyDescent="0.25">
      <c r="M35" s="83"/>
      <c r="N35" s="83"/>
      <c r="O35" s="83"/>
      <c r="P35" s="83"/>
      <c r="Q35" s="83"/>
      <c r="R35" s="83"/>
      <c r="S35" s="83"/>
      <c r="T35" s="83"/>
      <c r="U35" s="173"/>
      <c r="V35" s="173"/>
    </row>
    <row r="36" spans="13:22" x14ac:dyDescent="0.25">
      <c r="M36" s="83"/>
      <c r="N36" s="83"/>
      <c r="O36" s="83"/>
      <c r="P36" s="83"/>
      <c r="Q36" s="83"/>
      <c r="R36" s="83"/>
      <c r="S36" s="83"/>
      <c r="T36" s="83"/>
      <c r="U36" s="173"/>
      <c r="V36" s="173"/>
    </row>
    <row r="37" spans="13:22" x14ac:dyDescent="0.25">
      <c r="M37" s="83"/>
      <c r="N37" s="83"/>
      <c r="O37" s="83"/>
      <c r="P37" s="83"/>
      <c r="Q37" s="83"/>
      <c r="R37" s="83"/>
      <c r="S37" s="83"/>
      <c r="T37" s="83"/>
      <c r="U37" s="173"/>
      <c r="V37" s="173"/>
    </row>
    <row r="38" spans="13:22" x14ac:dyDescent="0.25">
      <c r="M38" s="83"/>
      <c r="N38" s="83"/>
      <c r="O38" s="83"/>
      <c r="P38" s="83"/>
      <c r="Q38" s="83"/>
      <c r="R38" s="83"/>
      <c r="S38" s="83"/>
      <c r="T38" s="83"/>
      <c r="U38" s="173"/>
      <c r="V38" s="173"/>
    </row>
    <row r="39" spans="13:22" x14ac:dyDescent="0.25">
      <c r="M39" s="83"/>
      <c r="N39" s="83"/>
      <c r="O39" s="83"/>
      <c r="P39" s="83"/>
      <c r="Q39" s="83"/>
      <c r="R39" s="83"/>
      <c r="S39" s="83"/>
      <c r="T39" s="83"/>
      <c r="U39" s="173"/>
      <c r="V39" s="173"/>
    </row>
    <row r="40" spans="13:22" x14ac:dyDescent="0.25">
      <c r="M40" s="83"/>
      <c r="N40" s="83"/>
      <c r="O40" s="83"/>
      <c r="P40" s="83"/>
      <c r="Q40" s="83"/>
      <c r="R40" s="83"/>
      <c r="S40" s="83"/>
      <c r="T40" s="83"/>
      <c r="U40" s="173"/>
      <c r="V40" s="173"/>
    </row>
    <row r="41" spans="13:22" x14ac:dyDescent="0.25">
      <c r="M41" s="83"/>
      <c r="N41" s="83"/>
      <c r="O41" s="83"/>
      <c r="P41" s="83"/>
      <c r="Q41" s="83"/>
      <c r="R41" s="83"/>
      <c r="S41" s="83"/>
      <c r="T41" s="83"/>
      <c r="U41" s="173"/>
      <c r="V41" s="173"/>
    </row>
    <row r="42" spans="13:22" x14ac:dyDescent="0.25">
      <c r="M42" s="83"/>
      <c r="N42" s="83"/>
      <c r="O42" s="83"/>
      <c r="P42" s="83"/>
      <c r="Q42" s="83"/>
      <c r="R42" s="83"/>
      <c r="S42" s="83"/>
      <c r="T42" s="83"/>
      <c r="U42" s="173"/>
      <c r="V42" s="173"/>
    </row>
    <row r="43" spans="13:22" x14ac:dyDescent="0.25">
      <c r="M43" s="83"/>
      <c r="N43" s="83"/>
      <c r="O43" s="83"/>
      <c r="P43" s="83"/>
      <c r="Q43" s="83"/>
      <c r="R43" s="83"/>
      <c r="S43" s="83"/>
      <c r="T43" s="83"/>
      <c r="U43" s="173"/>
      <c r="V43" s="173"/>
    </row>
    <row r="44" spans="13:22" x14ac:dyDescent="0.25">
      <c r="M44" s="83"/>
      <c r="N44" s="83"/>
      <c r="O44" s="83"/>
      <c r="P44" s="83"/>
      <c r="Q44" s="83"/>
      <c r="R44" s="83"/>
      <c r="S44" s="83"/>
      <c r="T44" s="83"/>
      <c r="U44" s="173"/>
      <c r="V44" s="173"/>
    </row>
    <row r="45" spans="13:22" x14ac:dyDescent="0.25">
      <c r="M45" s="240"/>
      <c r="N45" s="239"/>
      <c r="O45" s="239"/>
      <c r="P45" s="239"/>
      <c r="Q45" s="239"/>
      <c r="R45" s="239"/>
      <c r="S45" s="239"/>
      <c r="T45" s="239"/>
      <c r="U45" s="173"/>
      <c r="V45" s="173"/>
    </row>
    <row r="46" spans="13:22" x14ac:dyDescent="0.25">
      <c r="M46" s="172"/>
      <c r="N46" s="173"/>
      <c r="O46" s="173"/>
      <c r="P46" s="173"/>
      <c r="Q46" s="173"/>
      <c r="R46" s="173"/>
      <c r="S46" s="173"/>
      <c r="T46" s="173"/>
      <c r="U46" s="173"/>
      <c r="V46" s="173"/>
    </row>
    <row r="47" spans="13:22" x14ac:dyDescent="0.25">
      <c r="M47" s="172"/>
      <c r="N47" s="173"/>
      <c r="O47" s="173"/>
      <c r="P47" s="173"/>
      <c r="Q47" s="173"/>
      <c r="R47" s="173"/>
      <c r="S47" s="173"/>
      <c r="T47" s="173"/>
      <c r="U47" s="173"/>
      <c r="V47" s="173"/>
    </row>
    <row r="48" spans="13:22" x14ac:dyDescent="0.25">
      <c r="M48" s="172"/>
      <c r="N48" s="173"/>
      <c r="O48" s="173"/>
      <c r="P48" s="173"/>
      <c r="Q48" s="173"/>
      <c r="R48" s="173"/>
      <c r="S48" s="173"/>
      <c r="T48" s="173"/>
      <c r="U48" s="173"/>
      <c r="V48" s="173"/>
    </row>
    <row r="49" spans="13:22" x14ac:dyDescent="0.25">
      <c r="M49" s="172"/>
      <c r="N49" s="173"/>
      <c r="O49" s="173"/>
      <c r="P49" s="173"/>
      <c r="Q49" s="173"/>
      <c r="R49" s="173"/>
      <c r="S49" s="173"/>
      <c r="T49" s="173"/>
      <c r="U49" s="173"/>
      <c r="V49" s="173"/>
    </row>
    <row r="50" spans="13:22" x14ac:dyDescent="0.25">
      <c r="M50" s="172"/>
      <c r="N50" s="173"/>
      <c r="O50" s="173"/>
      <c r="P50" s="173"/>
      <c r="Q50" s="173"/>
      <c r="R50" s="173"/>
      <c r="S50" s="173"/>
      <c r="T50" s="173"/>
      <c r="U50" s="173"/>
      <c r="V50" s="173"/>
    </row>
    <row r="51" spans="13:22" x14ac:dyDescent="0.25">
      <c r="M51" s="172"/>
      <c r="N51" s="173"/>
      <c r="O51" s="173"/>
      <c r="P51" s="173"/>
      <c r="Q51" s="173"/>
      <c r="R51" s="173"/>
      <c r="S51" s="173"/>
      <c r="T51" s="173"/>
      <c r="U51" s="173"/>
      <c r="V51" s="173"/>
    </row>
    <row r="52" spans="13:22" x14ac:dyDescent="0.25">
      <c r="M52" s="172"/>
      <c r="N52" s="173"/>
      <c r="O52" s="173"/>
      <c r="P52" s="173"/>
      <c r="Q52" s="173"/>
      <c r="R52" s="173"/>
      <c r="S52" s="173"/>
      <c r="T52" s="173"/>
      <c r="U52" s="173"/>
      <c r="V52" s="173"/>
    </row>
    <row r="53" spans="13:22" x14ac:dyDescent="0.25">
      <c r="M53" s="172"/>
      <c r="N53" s="173"/>
      <c r="O53" s="173"/>
      <c r="P53" s="173"/>
      <c r="Q53" s="173"/>
      <c r="R53" s="173"/>
      <c r="S53" s="173"/>
      <c r="T53" s="173"/>
      <c r="U53" s="173"/>
      <c r="V53" s="173"/>
    </row>
    <row r="54" spans="13:22" x14ac:dyDescent="0.25">
      <c r="M54" s="172"/>
      <c r="N54" s="173"/>
      <c r="O54" s="173"/>
      <c r="P54" s="173"/>
      <c r="Q54" s="173"/>
      <c r="R54" s="173"/>
      <c r="S54" s="173"/>
      <c r="T54" s="173"/>
      <c r="U54" s="173"/>
      <c r="V54" s="173"/>
    </row>
    <row r="55" spans="13:22" x14ac:dyDescent="0.25">
      <c r="M55" s="172"/>
      <c r="N55" s="173"/>
      <c r="O55" s="173"/>
      <c r="P55" s="173"/>
      <c r="Q55" s="173"/>
      <c r="R55" s="173"/>
      <c r="S55" s="173"/>
      <c r="T55" s="173"/>
      <c r="U55" s="173"/>
      <c r="V55" s="173"/>
    </row>
    <row r="56" spans="13:22" x14ac:dyDescent="0.25">
      <c r="M56" s="172"/>
      <c r="N56" s="173"/>
      <c r="O56" s="173"/>
      <c r="P56" s="173"/>
      <c r="Q56" s="173"/>
      <c r="R56" s="173"/>
      <c r="S56" s="173"/>
      <c r="T56" s="173"/>
      <c r="U56" s="173"/>
      <c r="V56" s="173"/>
    </row>
    <row r="57" spans="13:22" x14ac:dyDescent="0.25">
      <c r="M57" s="172"/>
      <c r="N57" s="173"/>
      <c r="O57" s="173"/>
      <c r="P57" s="173"/>
      <c r="Q57" s="173"/>
      <c r="R57" s="173"/>
      <c r="S57" s="173"/>
      <c r="T57" s="173"/>
      <c r="U57" s="173"/>
      <c r="V57" s="173"/>
    </row>
    <row r="58" spans="13:22" x14ac:dyDescent="0.25">
      <c r="M58" s="172"/>
      <c r="N58" s="173"/>
      <c r="O58" s="173"/>
      <c r="P58" s="173"/>
      <c r="Q58" s="173"/>
      <c r="R58" s="173"/>
      <c r="S58" s="173"/>
      <c r="T58" s="173"/>
      <c r="U58" s="173"/>
      <c r="V58" s="173"/>
    </row>
    <row r="59" spans="13:22" x14ac:dyDescent="0.25">
      <c r="M59" s="172"/>
      <c r="N59" s="173"/>
      <c r="O59" s="173"/>
      <c r="P59" s="173"/>
      <c r="Q59" s="173"/>
      <c r="R59" s="173"/>
      <c r="S59" s="173"/>
      <c r="T59" s="173"/>
      <c r="U59" s="173"/>
      <c r="V59" s="173"/>
    </row>
    <row r="60" spans="13:22" x14ac:dyDescent="0.25">
      <c r="M60" s="172"/>
      <c r="N60" s="173"/>
      <c r="O60" s="173"/>
      <c r="P60" s="173"/>
      <c r="Q60" s="173"/>
      <c r="R60" s="173"/>
      <c r="S60" s="173"/>
      <c r="T60" s="173"/>
      <c r="U60" s="173"/>
      <c r="V60" s="173"/>
    </row>
    <row r="61" spans="13:22" x14ac:dyDescent="0.25">
      <c r="M61" s="172"/>
      <c r="N61" s="173"/>
      <c r="O61" s="173"/>
      <c r="P61" s="173"/>
      <c r="Q61" s="173"/>
      <c r="R61" s="173"/>
      <c r="S61" s="173"/>
      <c r="T61" s="173"/>
      <c r="U61" s="173"/>
      <c r="V61" s="173"/>
    </row>
    <row r="62" spans="13:22" x14ac:dyDescent="0.25">
      <c r="M62" s="172"/>
      <c r="N62" s="173"/>
      <c r="O62" s="173"/>
      <c r="P62" s="173"/>
      <c r="Q62" s="173"/>
      <c r="R62" s="173"/>
      <c r="S62" s="173"/>
      <c r="T62" s="173"/>
      <c r="U62" s="173"/>
      <c r="V62" s="173"/>
    </row>
    <row r="63" spans="13:22" x14ac:dyDescent="0.25">
      <c r="M63" s="172"/>
      <c r="N63" s="173"/>
      <c r="O63" s="173"/>
      <c r="P63" s="173"/>
      <c r="Q63" s="173"/>
      <c r="R63" s="173"/>
      <c r="S63" s="173"/>
      <c r="T63" s="173"/>
      <c r="U63" s="173"/>
      <c r="V63" s="173"/>
    </row>
  </sheetData>
  <mergeCells count="12">
    <mergeCell ref="M18:R18"/>
    <mergeCell ref="M19:T19"/>
    <mergeCell ref="B2:D2"/>
    <mergeCell ref="F2:I2"/>
    <mergeCell ref="M2:T2"/>
    <mergeCell ref="M17:P17"/>
    <mergeCell ref="V2:V3"/>
    <mergeCell ref="M4:M5"/>
    <mergeCell ref="N4:N5"/>
    <mergeCell ref="O4:O5"/>
    <mergeCell ref="P4:S4"/>
    <mergeCell ref="T4:T5"/>
  </mergeCells>
  <hyperlinks>
    <hyperlink ref="V2:V3" location="'Table of Contents'!A1" display="Go to Table of Contents" xr:uid="{00000000-0004-0000-0200-000000000000}"/>
  </hyperlinks>
  <pageMargins left="0.7" right="0.7" top="0.75" bottom="0.75" header="0.3" footer="0.3"/>
  <pageSetup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H13"/>
  <sheetViews>
    <sheetView showGridLines="0" workbookViewId="0">
      <selection activeCell="G2" sqref="G2:H3"/>
    </sheetView>
  </sheetViews>
  <sheetFormatPr defaultRowHeight="15" x14ac:dyDescent="0.25"/>
  <cols>
    <col min="1" max="1" width="1.85546875" customWidth="1"/>
    <col min="2" max="2" width="33.42578125" style="19" customWidth="1"/>
    <col min="3" max="5" width="13.7109375" customWidth="1"/>
    <col min="6" max="6" width="4.42578125" customWidth="1"/>
    <col min="7" max="8" width="6.140625" customWidth="1"/>
  </cols>
  <sheetData>
    <row r="1" spans="2:8" ht="11.25" customHeight="1" x14ac:dyDescent="0.25"/>
    <row r="2" spans="2:8" ht="15" customHeight="1" x14ac:dyDescent="0.25">
      <c r="B2" s="438" t="s">
        <v>780</v>
      </c>
      <c r="C2" s="438"/>
      <c r="D2" s="438"/>
      <c r="E2" s="438"/>
      <c r="G2" s="443" t="s">
        <v>376</v>
      </c>
      <c r="H2" s="443"/>
    </row>
    <row r="3" spans="2:8" ht="15.75" x14ac:dyDescent="0.25">
      <c r="B3" s="35"/>
      <c r="C3" s="1"/>
      <c r="D3" s="1"/>
      <c r="E3" s="1"/>
      <c r="G3" s="443"/>
      <c r="H3" s="443"/>
    </row>
    <row r="4" spans="2:8" x14ac:dyDescent="0.25">
      <c r="B4" s="36" t="s">
        <v>246</v>
      </c>
      <c r="C4" s="502" t="s">
        <v>247</v>
      </c>
      <c r="D4" s="502"/>
      <c r="E4" s="502"/>
    </row>
    <row r="5" spans="2:8" x14ac:dyDescent="0.25">
      <c r="B5" s="48"/>
      <c r="C5" s="36" t="s">
        <v>248</v>
      </c>
      <c r="D5" s="23" t="s">
        <v>249</v>
      </c>
      <c r="E5" s="23" t="s">
        <v>21</v>
      </c>
    </row>
    <row r="6" spans="2:8" x14ac:dyDescent="0.25">
      <c r="B6" s="49" t="s">
        <v>250</v>
      </c>
      <c r="C6" s="42">
        <v>2133</v>
      </c>
      <c r="D6" s="42">
        <v>207</v>
      </c>
      <c r="E6" s="42">
        <v>2340</v>
      </c>
    </row>
    <row r="7" spans="2:8" x14ac:dyDescent="0.25">
      <c r="B7" s="49" t="s">
        <v>251</v>
      </c>
      <c r="C7" s="42">
        <v>585</v>
      </c>
      <c r="D7" s="42">
        <v>129</v>
      </c>
      <c r="E7" s="42">
        <v>714</v>
      </c>
    </row>
    <row r="8" spans="2:8" x14ac:dyDescent="0.25">
      <c r="B8" s="49" t="s">
        <v>252</v>
      </c>
      <c r="C8" s="42">
        <v>185</v>
      </c>
      <c r="D8" s="42">
        <v>19</v>
      </c>
      <c r="E8" s="42">
        <v>204</v>
      </c>
    </row>
    <row r="9" spans="2:8" x14ac:dyDescent="0.25">
      <c r="B9" s="49" t="s">
        <v>253</v>
      </c>
      <c r="C9" s="42">
        <v>230</v>
      </c>
      <c r="D9" s="42">
        <v>32</v>
      </c>
      <c r="E9" s="42">
        <v>262</v>
      </c>
    </row>
    <row r="10" spans="2:8" x14ac:dyDescent="0.25">
      <c r="B10" s="49" t="s">
        <v>254</v>
      </c>
      <c r="C10" s="42">
        <v>667</v>
      </c>
      <c r="D10" s="42">
        <v>31</v>
      </c>
      <c r="E10" s="42">
        <v>698</v>
      </c>
    </row>
    <row r="11" spans="2:8" x14ac:dyDescent="0.25">
      <c r="B11" s="2" t="s">
        <v>406</v>
      </c>
      <c r="C11" s="42">
        <v>26</v>
      </c>
      <c r="D11" s="42">
        <v>2</v>
      </c>
      <c r="E11" s="119">
        <v>28</v>
      </c>
    </row>
    <row r="12" spans="2:8" x14ac:dyDescent="0.25">
      <c r="B12" s="231" t="s">
        <v>21</v>
      </c>
      <c r="C12" s="232">
        <v>3826</v>
      </c>
      <c r="D12" s="232">
        <v>420</v>
      </c>
      <c r="E12" s="232">
        <v>4246</v>
      </c>
    </row>
    <row r="13" spans="2:8" x14ac:dyDescent="0.25">
      <c r="B13" s="344"/>
    </row>
  </sheetData>
  <mergeCells count="3">
    <mergeCell ref="B2:E2"/>
    <mergeCell ref="C4:E4"/>
    <mergeCell ref="G2:H3"/>
  </mergeCells>
  <hyperlinks>
    <hyperlink ref="G2:H3" location="'Table of Contents'!A1" display="Go To Table Of Contents" xr:uid="{00000000-0004-0000-1A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M17"/>
  <sheetViews>
    <sheetView showGridLines="0" workbookViewId="0">
      <selection activeCell="L2" sqref="L2:M3"/>
    </sheetView>
  </sheetViews>
  <sheetFormatPr defaultRowHeight="15" x14ac:dyDescent="0.25"/>
  <cols>
    <col min="1" max="1" width="1.85546875" customWidth="1"/>
    <col min="2" max="2" width="16.85546875" customWidth="1"/>
    <col min="3" max="10" width="12.85546875" customWidth="1"/>
    <col min="11" max="11" width="3.5703125" customWidth="1"/>
    <col min="12" max="13" width="6.7109375" customWidth="1"/>
  </cols>
  <sheetData>
    <row r="2" spans="2:13" ht="15" customHeight="1" x14ac:dyDescent="0.25">
      <c r="B2" s="504" t="s">
        <v>781</v>
      </c>
      <c r="C2" s="504"/>
      <c r="D2" s="504"/>
      <c r="E2" s="504"/>
      <c r="F2" s="504"/>
      <c r="G2" s="504"/>
      <c r="H2" s="504"/>
      <c r="I2" s="504"/>
      <c r="J2" s="504"/>
      <c r="L2" s="443" t="s">
        <v>376</v>
      </c>
      <c r="M2" s="443"/>
    </row>
    <row r="3" spans="2:13" x14ac:dyDescent="0.25">
      <c r="B3" s="505" t="s">
        <v>1</v>
      </c>
      <c r="C3" s="505"/>
      <c r="D3" s="505"/>
      <c r="E3" s="505"/>
      <c r="F3" s="505"/>
      <c r="G3" s="505"/>
      <c r="H3" s="505"/>
      <c r="I3" s="505"/>
      <c r="J3" s="505"/>
      <c r="L3" s="443"/>
      <c r="M3" s="443"/>
    </row>
    <row r="4" spans="2:13" x14ac:dyDescent="0.25">
      <c r="B4" s="506" t="s">
        <v>255</v>
      </c>
      <c r="C4" s="444" t="s">
        <v>227</v>
      </c>
      <c r="D4" s="444"/>
      <c r="E4" s="444"/>
      <c r="F4" s="444"/>
      <c r="G4" s="444" t="s">
        <v>256</v>
      </c>
      <c r="H4" s="444"/>
      <c r="I4" s="444"/>
      <c r="J4" s="444"/>
    </row>
    <row r="5" spans="2:13" ht="18" customHeight="1" x14ac:dyDescent="0.25">
      <c r="B5" s="507"/>
      <c r="C5" s="23" t="s">
        <v>778</v>
      </c>
      <c r="D5" s="23" t="s">
        <v>228</v>
      </c>
      <c r="E5" s="23" t="s">
        <v>229</v>
      </c>
      <c r="F5" s="23" t="s">
        <v>21</v>
      </c>
      <c r="G5" s="23" t="s">
        <v>778</v>
      </c>
      <c r="H5" s="23" t="s">
        <v>228</v>
      </c>
      <c r="I5" s="23" t="s">
        <v>229</v>
      </c>
      <c r="J5" s="23" t="s">
        <v>21</v>
      </c>
    </row>
    <row r="6" spans="2:13" x14ac:dyDescent="0.25">
      <c r="B6" s="57" t="s">
        <v>397</v>
      </c>
      <c r="C6" s="42">
        <v>13</v>
      </c>
      <c r="D6" s="42">
        <v>8</v>
      </c>
      <c r="E6" s="42">
        <v>0</v>
      </c>
      <c r="F6" s="42">
        <v>21</v>
      </c>
      <c r="G6" s="42">
        <v>9</v>
      </c>
      <c r="H6" s="42">
        <v>3</v>
      </c>
      <c r="I6" s="42">
        <v>0</v>
      </c>
      <c r="J6" s="42">
        <v>12</v>
      </c>
    </row>
    <row r="7" spans="2:13" x14ac:dyDescent="0.25">
      <c r="B7" s="57" t="s">
        <v>324</v>
      </c>
      <c r="C7" s="42">
        <v>241</v>
      </c>
      <c r="D7" s="42">
        <v>67</v>
      </c>
      <c r="E7" s="42">
        <v>19</v>
      </c>
      <c r="F7" s="42">
        <v>327</v>
      </c>
      <c r="G7" s="42">
        <v>146</v>
      </c>
      <c r="H7" s="42">
        <v>40</v>
      </c>
      <c r="I7" s="42">
        <v>13</v>
      </c>
      <c r="J7" s="42">
        <v>199</v>
      </c>
    </row>
    <row r="8" spans="2:13" x14ac:dyDescent="0.25">
      <c r="B8" s="57" t="s">
        <v>257</v>
      </c>
      <c r="C8" s="42">
        <v>953</v>
      </c>
      <c r="D8" s="42">
        <v>383</v>
      </c>
      <c r="E8" s="42">
        <v>54</v>
      </c>
      <c r="F8" s="42">
        <v>1390</v>
      </c>
      <c r="G8" s="42">
        <v>572</v>
      </c>
      <c r="H8" s="42">
        <v>233</v>
      </c>
      <c r="I8" s="42">
        <v>29</v>
      </c>
      <c r="J8" s="42">
        <v>834</v>
      </c>
    </row>
    <row r="9" spans="2:13" x14ac:dyDescent="0.25">
      <c r="B9" s="57" t="s">
        <v>258</v>
      </c>
      <c r="C9" s="42">
        <v>803</v>
      </c>
      <c r="D9" s="42">
        <v>334</v>
      </c>
      <c r="E9" s="42">
        <v>100</v>
      </c>
      <c r="F9" s="42">
        <v>1237</v>
      </c>
      <c r="G9" s="42">
        <v>453</v>
      </c>
      <c r="H9" s="42">
        <v>192</v>
      </c>
      <c r="I9" s="42">
        <v>68</v>
      </c>
      <c r="J9" s="42">
        <v>713</v>
      </c>
    </row>
    <row r="10" spans="2:13" x14ac:dyDescent="0.25">
      <c r="B10" s="57" t="s">
        <v>259</v>
      </c>
      <c r="C10" s="42">
        <v>610</v>
      </c>
      <c r="D10" s="42">
        <v>327</v>
      </c>
      <c r="E10" s="42">
        <v>206</v>
      </c>
      <c r="F10" s="42">
        <v>1143</v>
      </c>
      <c r="G10" s="42">
        <v>334</v>
      </c>
      <c r="H10" s="42">
        <v>182</v>
      </c>
      <c r="I10" s="42">
        <v>131</v>
      </c>
      <c r="J10" s="42">
        <v>647</v>
      </c>
    </row>
    <row r="11" spans="2:13" x14ac:dyDescent="0.25">
      <c r="B11" s="57" t="s">
        <v>260</v>
      </c>
      <c r="C11" s="42">
        <v>53</v>
      </c>
      <c r="D11" s="42">
        <v>44</v>
      </c>
      <c r="E11" s="42">
        <v>19</v>
      </c>
      <c r="F11" s="42">
        <v>116</v>
      </c>
      <c r="G11" s="42" t="s">
        <v>15</v>
      </c>
      <c r="H11" s="42" t="s">
        <v>15</v>
      </c>
      <c r="I11" s="42" t="s">
        <v>15</v>
      </c>
      <c r="J11" s="42" t="s">
        <v>15</v>
      </c>
    </row>
    <row r="12" spans="2:13" x14ac:dyDescent="0.25">
      <c r="B12" s="57" t="s">
        <v>261</v>
      </c>
      <c r="C12" s="42">
        <v>2</v>
      </c>
      <c r="D12" s="42">
        <v>6</v>
      </c>
      <c r="E12" s="42">
        <v>3</v>
      </c>
      <c r="F12" s="42">
        <v>11</v>
      </c>
      <c r="G12" s="42" t="s">
        <v>15</v>
      </c>
      <c r="H12" s="42" t="s">
        <v>15</v>
      </c>
      <c r="I12" s="42" t="s">
        <v>15</v>
      </c>
      <c r="J12" s="42" t="s">
        <v>15</v>
      </c>
    </row>
    <row r="13" spans="2:13" x14ac:dyDescent="0.25">
      <c r="B13" s="57" t="s">
        <v>262</v>
      </c>
      <c r="C13" s="42">
        <v>1</v>
      </c>
      <c r="D13" s="42">
        <v>0</v>
      </c>
      <c r="E13" s="42">
        <v>0</v>
      </c>
      <c r="F13" s="42">
        <v>1</v>
      </c>
      <c r="G13" s="42" t="s">
        <v>15</v>
      </c>
      <c r="H13" s="42" t="s">
        <v>15</v>
      </c>
      <c r="I13" s="42" t="s">
        <v>15</v>
      </c>
      <c r="J13" s="42" t="s">
        <v>15</v>
      </c>
    </row>
    <row r="14" spans="2:13" x14ac:dyDescent="0.25">
      <c r="B14" s="204" t="s">
        <v>499</v>
      </c>
      <c r="C14" s="205">
        <v>2676</v>
      </c>
      <c r="D14" s="205">
        <v>1169</v>
      </c>
      <c r="E14" s="205">
        <v>401</v>
      </c>
      <c r="F14" s="205">
        <v>4246</v>
      </c>
      <c r="G14" s="205">
        <v>1514</v>
      </c>
      <c r="H14" s="205">
        <v>650</v>
      </c>
      <c r="I14" s="205">
        <v>241</v>
      </c>
      <c r="J14" s="205">
        <v>2405</v>
      </c>
    </row>
    <row r="15" spans="2:13" ht="22.5" customHeight="1" x14ac:dyDescent="0.25">
      <c r="B15" s="442" t="s">
        <v>782</v>
      </c>
      <c r="C15" s="503"/>
      <c r="D15" s="503"/>
      <c r="E15" s="503"/>
      <c r="F15" s="503"/>
      <c r="G15" s="503"/>
    </row>
    <row r="16" spans="2:13" x14ac:dyDescent="0.25">
      <c r="B16" s="503"/>
      <c r="C16" s="503"/>
      <c r="D16" s="503"/>
      <c r="E16" s="503"/>
      <c r="F16" s="503"/>
      <c r="G16" s="503"/>
    </row>
    <row r="17" spans="2:7" x14ac:dyDescent="0.25">
      <c r="B17" s="503"/>
      <c r="C17" s="503"/>
      <c r="D17" s="503"/>
      <c r="E17" s="503"/>
      <c r="F17" s="503"/>
      <c r="G17" s="503"/>
    </row>
  </sheetData>
  <mergeCells count="9">
    <mergeCell ref="B17:G17"/>
    <mergeCell ref="B15:G15"/>
    <mergeCell ref="B16:G16"/>
    <mergeCell ref="L2:M3"/>
    <mergeCell ref="B2:J2"/>
    <mergeCell ref="B3:J3"/>
    <mergeCell ref="B4:B5"/>
    <mergeCell ref="C4:F4"/>
    <mergeCell ref="G4:J4"/>
  </mergeCells>
  <hyperlinks>
    <hyperlink ref="L2:M3" location="'Table of Contents'!A1" display="Go To Table Of Contents" xr:uid="{00000000-0004-0000-1B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R12"/>
  <sheetViews>
    <sheetView showGridLines="0" workbookViewId="0">
      <selection activeCell="Q2" sqref="Q2:R3"/>
    </sheetView>
  </sheetViews>
  <sheetFormatPr defaultRowHeight="15" x14ac:dyDescent="0.25"/>
  <cols>
    <col min="1" max="1" width="1.85546875" customWidth="1"/>
    <col min="2" max="2" width="9.140625" customWidth="1"/>
    <col min="9" max="9" width="5.5703125" customWidth="1"/>
    <col min="10" max="10" width="1.85546875" customWidth="1"/>
    <col min="11" max="11" width="1.85546875" style="51" customWidth="1"/>
    <col min="12" max="12" width="1.85546875" customWidth="1"/>
    <col min="13" max="13" width="23.42578125" customWidth="1"/>
    <col min="14" max="14" width="20.28515625" customWidth="1"/>
    <col min="15" max="15" width="20.140625" customWidth="1"/>
    <col min="16" max="16" width="6.5703125" bestFit="1" customWidth="1"/>
    <col min="17" max="18" width="6.140625" customWidth="1"/>
  </cols>
  <sheetData>
    <row r="1" spans="2:18" ht="11.25" customHeight="1" x14ac:dyDescent="0.25"/>
    <row r="2" spans="2:18" ht="15.75" customHeight="1" x14ac:dyDescent="0.25">
      <c r="B2" s="392"/>
      <c r="C2" s="392"/>
      <c r="D2" s="392"/>
      <c r="E2" s="392"/>
      <c r="F2" s="392"/>
      <c r="G2" s="392"/>
      <c r="H2" s="392"/>
      <c r="I2" s="392"/>
      <c r="M2" s="504" t="s">
        <v>794</v>
      </c>
      <c r="N2" s="504"/>
      <c r="O2" s="504"/>
      <c r="Q2" s="443" t="s">
        <v>376</v>
      </c>
      <c r="R2" s="443"/>
    </row>
    <row r="3" spans="2:18" x14ac:dyDescent="0.25">
      <c r="M3" s="37"/>
      <c r="Q3" s="443"/>
      <c r="R3" s="443"/>
    </row>
    <row r="4" spans="2:18" ht="19.899999999999999" customHeight="1" x14ac:dyDescent="0.25">
      <c r="M4" s="450" t="s">
        <v>95</v>
      </c>
      <c r="N4" s="508" t="s">
        <v>17</v>
      </c>
      <c r="O4" s="509"/>
    </row>
    <row r="5" spans="2:18" ht="34.9" customHeight="1" x14ac:dyDescent="0.25">
      <c r="M5" s="444"/>
      <c r="N5" s="27" t="s">
        <v>263</v>
      </c>
      <c r="O5" s="27" t="s">
        <v>264</v>
      </c>
      <c r="P5" s="173"/>
      <c r="Q5" s="173"/>
    </row>
    <row r="6" spans="2:18" x14ac:dyDescent="0.25">
      <c r="M6" s="12" t="s">
        <v>86</v>
      </c>
      <c r="N6" s="93">
        <v>138</v>
      </c>
      <c r="O6" s="93">
        <v>362</v>
      </c>
      <c r="P6" s="333"/>
      <c r="Q6" s="297"/>
    </row>
    <row r="7" spans="2:18" x14ac:dyDescent="0.25">
      <c r="M7" s="12" t="s">
        <v>85</v>
      </c>
      <c r="N7" s="93">
        <v>723</v>
      </c>
      <c r="O7" s="93">
        <v>2227</v>
      </c>
      <c r="P7" s="333"/>
      <c r="Q7" s="297"/>
    </row>
    <row r="8" spans="2:18" x14ac:dyDescent="0.25">
      <c r="M8" s="12" t="s">
        <v>84</v>
      </c>
      <c r="N8" s="93">
        <v>520</v>
      </c>
      <c r="O8" s="93">
        <v>2445</v>
      </c>
      <c r="P8" s="333"/>
      <c r="Q8" s="297"/>
    </row>
    <row r="9" spans="2:18" x14ac:dyDescent="0.25">
      <c r="M9" s="233" t="s">
        <v>21</v>
      </c>
      <c r="N9" s="287">
        <v>1381</v>
      </c>
      <c r="O9" s="287">
        <v>5034</v>
      </c>
      <c r="P9" s="333"/>
      <c r="Q9" s="173"/>
    </row>
    <row r="10" spans="2:18" x14ac:dyDescent="0.25">
      <c r="P10" s="173"/>
      <c r="Q10" s="173"/>
    </row>
    <row r="11" spans="2:18" x14ac:dyDescent="0.25">
      <c r="P11" s="173"/>
      <c r="Q11" s="173"/>
    </row>
    <row r="12" spans="2:18" x14ac:dyDescent="0.25">
      <c r="P12" s="173"/>
      <c r="Q12" s="173"/>
    </row>
  </sheetData>
  <mergeCells count="5">
    <mergeCell ref="M2:O2"/>
    <mergeCell ref="M4:M5"/>
    <mergeCell ref="N4:O4"/>
    <mergeCell ref="B2:I2"/>
    <mergeCell ref="Q2:R3"/>
  </mergeCells>
  <hyperlinks>
    <hyperlink ref="Q2:R3" location="'Table of Contents'!A1" display="Go To Table Of Contents" xr:uid="{00000000-0004-0000-1C00-000000000000}"/>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H16"/>
  <sheetViews>
    <sheetView showGridLines="0" workbookViewId="0">
      <selection activeCell="G2" sqref="G2:H3"/>
    </sheetView>
  </sheetViews>
  <sheetFormatPr defaultRowHeight="15" x14ac:dyDescent="0.25"/>
  <cols>
    <col min="1" max="1" width="1.85546875" customWidth="1"/>
    <col min="2" max="2" width="23.42578125" style="19" customWidth="1"/>
    <col min="3" max="3" width="14" customWidth="1"/>
    <col min="4" max="4" width="15.28515625" customWidth="1"/>
    <col min="5" max="5" width="13.28515625" customWidth="1"/>
    <col min="6" max="6" width="4.28515625" customWidth="1"/>
    <col min="7" max="8" width="6" customWidth="1"/>
  </cols>
  <sheetData>
    <row r="1" spans="2:8" ht="11.25" customHeight="1" x14ac:dyDescent="0.25"/>
    <row r="2" spans="2:8" ht="15" customHeight="1" x14ac:dyDescent="0.25">
      <c r="B2" s="504" t="s">
        <v>793</v>
      </c>
      <c r="C2" s="504"/>
      <c r="D2" s="504"/>
      <c r="E2" s="504"/>
      <c r="G2" s="443" t="s">
        <v>376</v>
      </c>
      <c r="H2" s="443"/>
    </row>
    <row r="3" spans="2:8" x14ac:dyDescent="0.25">
      <c r="B3" s="24"/>
      <c r="C3" s="2"/>
      <c r="D3" s="2"/>
      <c r="E3" s="2"/>
      <c r="G3" s="443"/>
      <c r="H3" s="443"/>
    </row>
    <row r="4" spans="2:8" x14ac:dyDescent="0.25">
      <c r="B4" s="450" t="s">
        <v>265</v>
      </c>
      <c r="C4" s="450" t="s">
        <v>266</v>
      </c>
      <c r="D4" s="450"/>
      <c r="E4" s="450"/>
    </row>
    <row r="5" spans="2:8" ht="25.5" x14ac:dyDescent="0.25">
      <c r="B5" s="444"/>
      <c r="C5" s="23" t="s">
        <v>267</v>
      </c>
      <c r="D5" s="23" t="s">
        <v>268</v>
      </c>
      <c r="E5" s="23" t="s">
        <v>269</v>
      </c>
    </row>
    <row r="6" spans="2:8" x14ac:dyDescent="0.25">
      <c r="B6" s="43" t="s">
        <v>245</v>
      </c>
      <c r="C6" s="42">
        <v>3</v>
      </c>
      <c r="D6" s="42">
        <v>0</v>
      </c>
      <c r="E6" s="42">
        <v>3</v>
      </c>
    </row>
    <row r="7" spans="2:8" x14ac:dyDescent="0.25">
      <c r="B7" s="43" t="s">
        <v>11</v>
      </c>
      <c r="C7" s="42">
        <v>73</v>
      </c>
      <c r="D7" s="42">
        <v>1</v>
      </c>
      <c r="E7" s="42">
        <v>75</v>
      </c>
    </row>
    <row r="8" spans="2:8" x14ac:dyDescent="0.25">
      <c r="B8" s="43" t="s">
        <v>12</v>
      </c>
      <c r="C8" s="42">
        <v>13</v>
      </c>
      <c r="D8" s="42">
        <v>40</v>
      </c>
      <c r="E8" s="42">
        <v>48</v>
      </c>
    </row>
    <row r="9" spans="2:8" x14ac:dyDescent="0.25">
      <c r="B9" s="43" t="s">
        <v>277</v>
      </c>
      <c r="C9" s="87">
        <v>23</v>
      </c>
      <c r="D9" s="87">
        <v>2</v>
      </c>
      <c r="E9" s="87">
        <v>69</v>
      </c>
    </row>
    <row r="10" spans="2:8" x14ac:dyDescent="0.25">
      <c r="B10" s="43" t="s">
        <v>330</v>
      </c>
      <c r="C10" s="87">
        <v>14</v>
      </c>
      <c r="D10" s="87">
        <v>0</v>
      </c>
      <c r="E10" s="87">
        <v>83</v>
      </c>
    </row>
    <row r="11" spans="2:8" x14ac:dyDescent="0.25">
      <c r="B11" s="43" t="s">
        <v>414</v>
      </c>
      <c r="C11" s="42">
        <v>10</v>
      </c>
      <c r="D11" s="42">
        <v>2</v>
      </c>
      <c r="E11" s="42">
        <v>91</v>
      </c>
    </row>
    <row r="12" spans="2:8" x14ac:dyDescent="0.25">
      <c r="B12" s="43" t="s">
        <v>439</v>
      </c>
      <c r="C12" s="42">
        <v>4</v>
      </c>
      <c r="D12" s="42">
        <v>0</v>
      </c>
      <c r="E12" s="42">
        <v>95</v>
      </c>
    </row>
    <row r="13" spans="2:8" x14ac:dyDescent="0.25">
      <c r="B13" s="43" t="s">
        <v>475</v>
      </c>
      <c r="C13" s="42">
        <v>2</v>
      </c>
      <c r="D13" s="42">
        <v>1</v>
      </c>
      <c r="E13" s="42">
        <v>96</v>
      </c>
    </row>
    <row r="14" spans="2:8" x14ac:dyDescent="0.25">
      <c r="B14" s="43" t="s">
        <v>482</v>
      </c>
      <c r="C14" s="42">
        <v>5</v>
      </c>
      <c r="D14" s="42">
        <v>0</v>
      </c>
      <c r="E14" s="42">
        <v>101</v>
      </c>
    </row>
    <row r="15" spans="2:8" x14ac:dyDescent="0.25">
      <c r="B15" s="43" t="s">
        <v>779</v>
      </c>
      <c r="C15" s="42">
        <v>6</v>
      </c>
      <c r="D15" s="42">
        <v>0</v>
      </c>
      <c r="E15" s="42">
        <v>107</v>
      </c>
    </row>
    <row r="16" spans="2:8" x14ac:dyDescent="0.25">
      <c r="B16" s="204" t="s">
        <v>21</v>
      </c>
      <c r="C16" s="205">
        <v>153</v>
      </c>
      <c r="D16" s="205">
        <v>46</v>
      </c>
      <c r="E16" s="205">
        <v>107</v>
      </c>
    </row>
  </sheetData>
  <mergeCells count="4">
    <mergeCell ref="B2:E2"/>
    <mergeCell ref="B4:B5"/>
    <mergeCell ref="C4:E4"/>
    <mergeCell ref="G2:H3"/>
  </mergeCells>
  <hyperlinks>
    <hyperlink ref="G2:H3" location="'Table of Contents'!A1" display="Go To Table Of Contents" xr:uid="{00000000-0004-0000-1D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K14"/>
  <sheetViews>
    <sheetView showGridLines="0" workbookViewId="0">
      <selection activeCell="J2" sqref="J2:K3"/>
    </sheetView>
  </sheetViews>
  <sheetFormatPr defaultRowHeight="15" x14ac:dyDescent="0.25"/>
  <cols>
    <col min="1" max="1" width="1.85546875" customWidth="1"/>
    <col min="2" max="2" width="17" style="19" customWidth="1"/>
    <col min="3" max="3" width="14" bestFit="1" customWidth="1"/>
    <col min="4" max="4" width="11.140625" bestFit="1" customWidth="1"/>
    <col min="5" max="5" width="12.85546875" bestFit="1" customWidth="1"/>
    <col min="6" max="6" width="11.140625" bestFit="1" customWidth="1"/>
    <col min="7" max="7" width="12.140625" bestFit="1" customWidth="1"/>
    <col min="8" max="8" width="11.7109375" bestFit="1" customWidth="1"/>
    <col min="9" max="9" width="3.85546875" customWidth="1"/>
    <col min="10" max="11" width="6" customWidth="1"/>
  </cols>
  <sheetData>
    <row r="1" spans="2:11" ht="11.25" customHeight="1" x14ac:dyDescent="0.25"/>
    <row r="2" spans="2:11" ht="15" customHeight="1" x14ac:dyDescent="0.25">
      <c r="B2" s="504" t="s">
        <v>792</v>
      </c>
      <c r="C2" s="504"/>
      <c r="D2" s="504"/>
      <c r="E2" s="504"/>
      <c r="F2" s="504"/>
      <c r="G2" s="504"/>
      <c r="H2" s="504"/>
      <c r="J2" s="443" t="s">
        <v>376</v>
      </c>
      <c r="K2" s="443"/>
    </row>
    <row r="3" spans="2:11" x14ac:dyDescent="0.25">
      <c r="B3" s="24"/>
      <c r="C3" s="2"/>
      <c r="D3" s="2"/>
      <c r="E3" s="2"/>
      <c r="J3" s="443"/>
      <c r="K3" s="443"/>
    </row>
    <row r="4" spans="2:11" ht="15.6" customHeight="1" x14ac:dyDescent="0.25">
      <c r="B4" s="450" t="s">
        <v>166</v>
      </c>
      <c r="C4" s="510" t="s">
        <v>270</v>
      </c>
      <c r="D4" s="511"/>
      <c r="E4" s="511"/>
      <c r="F4" s="511"/>
      <c r="G4" s="511"/>
      <c r="H4" s="511"/>
    </row>
    <row r="5" spans="2:11" ht="63.75" x14ac:dyDescent="0.25">
      <c r="B5" s="444"/>
      <c r="C5" s="23" t="s">
        <v>271</v>
      </c>
      <c r="D5" s="23" t="s">
        <v>272</v>
      </c>
      <c r="E5" s="23" t="s">
        <v>273</v>
      </c>
      <c r="F5" s="23" t="s">
        <v>274</v>
      </c>
      <c r="G5" s="23" t="s">
        <v>275</v>
      </c>
      <c r="H5" s="23" t="s">
        <v>276</v>
      </c>
    </row>
    <row r="6" spans="2:11" x14ac:dyDescent="0.25">
      <c r="B6" s="46" t="s">
        <v>12</v>
      </c>
      <c r="C6" s="332">
        <v>16</v>
      </c>
      <c r="D6" s="332" t="s">
        <v>430</v>
      </c>
      <c r="E6" s="332">
        <v>7</v>
      </c>
      <c r="F6" s="332">
        <v>100</v>
      </c>
      <c r="G6" s="332">
        <v>4</v>
      </c>
      <c r="H6" s="332">
        <v>11</v>
      </c>
    </row>
    <row r="7" spans="2:11" x14ac:dyDescent="0.25">
      <c r="B7" s="46" t="s">
        <v>277</v>
      </c>
      <c r="C7" s="332">
        <v>11</v>
      </c>
      <c r="D7" s="332">
        <v>30</v>
      </c>
      <c r="E7" s="332">
        <v>9</v>
      </c>
      <c r="F7" s="332">
        <v>157</v>
      </c>
      <c r="G7" s="332">
        <v>9</v>
      </c>
      <c r="H7" s="332">
        <v>127</v>
      </c>
    </row>
    <row r="8" spans="2:11" x14ac:dyDescent="0.25">
      <c r="B8" s="32" t="s">
        <v>330</v>
      </c>
      <c r="C8" s="332">
        <v>14</v>
      </c>
      <c r="D8" s="332">
        <v>193</v>
      </c>
      <c r="E8" s="332">
        <v>66</v>
      </c>
      <c r="F8" s="332">
        <v>102</v>
      </c>
      <c r="G8" s="332">
        <v>42</v>
      </c>
      <c r="H8" s="332">
        <v>102</v>
      </c>
    </row>
    <row r="9" spans="2:11" x14ac:dyDescent="0.25">
      <c r="B9" s="32" t="s">
        <v>414</v>
      </c>
      <c r="C9" s="332">
        <v>13</v>
      </c>
      <c r="D9" s="332">
        <v>133</v>
      </c>
      <c r="E9" s="332">
        <v>56</v>
      </c>
      <c r="F9" s="332">
        <v>81</v>
      </c>
      <c r="G9" s="332">
        <v>23</v>
      </c>
      <c r="H9" s="332">
        <v>12</v>
      </c>
    </row>
    <row r="10" spans="2:11" x14ac:dyDescent="0.25">
      <c r="B10" s="32" t="s">
        <v>439</v>
      </c>
      <c r="C10" s="332">
        <v>2</v>
      </c>
      <c r="D10" s="332">
        <v>44</v>
      </c>
      <c r="E10" s="332">
        <v>30</v>
      </c>
      <c r="F10" s="332">
        <v>60</v>
      </c>
      <c r="G10" s="332">
        <v>80</v>
      </c>
      <c r="H10" s="332" t="s">
        <v>426</v>
      </c>
    </row>
    <row r="11" spans="2:11" x14ac:dyDescent="0.25">
      <c r="B11" s="32" t="s">
        <v>475</v>
      </c>
      <c r="C11" s="332">
        <v>2</v>
      </c>
      <c r="D11" s="332">
        <v>40</v>
      </c>
      <c r="E11" s="332">
        <v>22</v>
      </c>
      <c r="F11" s="332">
        <v>29</v>
      </c>
      <c r="G11" s="332" t="s">
        <v>426</v>
      </c>
      <c r="H11" s="332">
        <v>16</v>
      </c>
    </row>
    <row r="12" spans="2:11" x14ac:dyDescent="0.25">
      <c r="B12" s="32" t="s">
        <v>482</v>
      </c>
      <c r="C12" s="332">
        <v>3</v>
      </c>
      <c r="D12" s="332">
        <v>55</v>
      </c>
      <c r="E12" s="332">
        <v>23</v>
      </c>
      <c r="F12" s="332">
        <v>32</v>
      </c>
      <c r="G12" s="332">
        <v>5</v>
      </c>
      <c r="H12" s="332">
        <v>60</v>
      </c>
    </row>
    <row r="13" spans="2:11" x14ac:dyDescent="0.25">
      <c r="B13" s="32" t="s">
        <v>530</v>
      </c>
      <c r="C13" s="332">
        <v>8</v>
      </c>
      <c r="D13" s="332">
        <v>92</v>
      </c>
      <c r="E13" s="332">
        <v>29</v>
      </c>
      <c r="F13" s="332">
        <v>71</v>
      </c>
      <c r="G13" s="332" t="s">
        <v>426</v>
      </c>
      <c r="H13" s="332">
        <v>49</v>
      </c>
    </row>
    <row r="14" spans="2:11" x14ac:dyDescent="0.25">
      <c r="B14" s="204" t="s">
        <v>21</v>
      </c>
      <c r="C14" s="205">
        <v>69</v>
      </c>
      <c r="D14" s="205">
        <v>587</v>
      </c>
      <c r="E14" s="205">
        <v>242</v>
      </c>
      <c r="F14" s="205">
        <v>632</v>
      </c>
      <c r="G14" s="205">
        <v>163</v>
      </c>
      <c r="H14" s="205">
        <v>377</v>
      </c>
    </row>
  </sheetData>
  <mergeCells count="4">
    <mergeCell ref="B2:H2"/>
    <mergeCell ref="B4:B5"/>
    <mergeCell ref="C4:H4"/>
    <mergeCell ref="J2:K3"/>
  </mergeCells>
  <hyperlinks>
    <hyperlink ref="J2:K3" location="'Table of Contents'!A1" display="Go To Table Of Contents" xr:uid="{00000000-0004-0000-1E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I15"/>
  <sheetViews>
    <sheetView showGridLines="0" workbookViewId="0">
      <selection activeCell="H2" sqref="H2:I3"/>
    </sheetView>
  </sheetViews>
  <sheetFormatPr defaultColWidth="8.7109375" defaultRowHeight="14.45" customHeight="1" x14ac:dyDescent="0.25"/>
  <cols>
    <col min="1" max="1" width="1.85546875" style="1" customWidth="1"/>
    <col min="2" max="2" width="33.42578125" style="40" customWidth="1"/>
    <col min="3" max="3" width="11.42578125" style="1" customWidth="1"/>
    <col min="4" max="4" width="10.5703125" style="1" customWidth="1"/>
    <col min="5" max="5" width="11.5703125" style="1" customWidth="1"/>
    <col min="6" max="6" width="11.28515625" style="1" customWidth="1"/>
    <col min="7" max="7" width="3.28515625" style="1" customWidth="1"/>
    <col min="8" max="9" width="6.28515625" style="1" customWidth="1"/>
    <col min="10" max="16384" width="8.7109375" style="1"/>
  </cols>
  <sheetData>
    <row r="2" spans="2:9" ht="14.45" customHeight="1" x14ac:dyDescent="0.25">
      <c r="B2" s="513" t="s">
        <v>791</v>
      </c>
      <c r="C2" s="513"/>
      <c r="D2" s="513"/>
      <c r="E2" s="513"/>
      <c r="F2" s="513"/>
      <c r="H2" s="443" t="s">
        <v>376</v>
      </c>
      <c r="I2" s="443"/>
    </row>
    <row r="3" spans="2:9" ht="14.45" customHeight="1" x14ac:dyDescent="0.25">
      <c r="B3" s="505"/>
      <c r="C3" s="505"/>
      <c r="D3" s="505"/>
      <c r="E3" s="505"/>
      <c r="F3" s="505"/>
      <c r="H3" s="443"/>
      <c r="I3" s="443"/>
    </row>
    <row r="4" spans="2:9" ht="14.45" customHeight="1" x14ac:dyDescent="0.25">
      <c r="B4" s="514" t="s">
        <v>166</v>
      </c>
      <c r="C4" s="516" t="s">
        <v>278</v>
      </c>
      <c r="D4" s="517"/>
      <c r="E4" s="517"/>
      <c r="F4" s="518"/>
    </row>
    <row r="5" spans="2:9" ht="14.45" customHeight="1" x14ac:dyDescent="0.25">
      <c r="B5" s="515"/>
      <c r="C5" s="23" t="s">
        <v>778</v>
      </c>
      <c r="D5" s="38" t="s">
        <v>228</v>
      </c>
      <c r="E5" s="38" t="s">
        <v>229</v>
      </c>
      <c r="F5" s="38" t="s">
        <v>21</v>
      </c>
    </row>
    <row r="6" spans="2:9" ht="14.45" customHeight="1" x14ac:dyDescent="0.25">
      <c r="B6" s="56" t="s">
        <v>277</v>
      </c>
      <c r="C6" s="281">
        <v>1160</v>
      </c>
      <c r="D6" s="281">
        <v>695</v>
      </c>
      <c r="E6" s="282">
        <v>320</v>
      </c>
      <c r="F6" s="42">
        <v>2175</v>
      </c>
    </row>
    <row r="7" spans="2:9" ht="14.45" customHeight="1" x14ac:dyDescent="0.25">
      <c r="B7" s="56" t="s">
        <v>330</v>
      </c>
      <c r="C7" s="281">
        <v>18465</v>
      </c>
      <c r="D7" s="281">
        <v>8746</v>
      </c>
      <c r="E7" s="282">
        <v>4647</v>
      </c>
      <c r="F7" s="42">
        <v>31858</v>
      </c>
    </row>
    <row r="8" spans="2:9" ht="14.45" customHeight="1" x14ac:dyDescent="0.25">
      <c r="B8" s="56" t="s">
        <v>414</v>
      </c>
      <c r="C8" s="281">
        <v>14123</v>
      </c>
      <c r="D8" s="281">
        <v>7890</v>
      </c>
      <c r="E8" s="282">
        <v>3872</v>
      </c>
      <c r="F8" s="42">
        <v>25885</v>
      </c>
    </row>
    <row r="9" spans="2:9" ht="14.45" customHeight="1" x14ac:dyDescent="0.25">
      <c r="B9" s="56" t="s">
        <v>439</v>
      </c>
      <c r="C9" s="281">
        <v>1651</v>
      </c>
      <c r="D9" s="281">
        <v>2205</v>
      </c>
      <c r="E9" s="282">
        <v>820</v>
      </c>
      <c r="F9" s="42">
        <v>4676</v>
      </c>
    </row>
    <row r="10" spans="2:9" ht="14.45" customHeight="1" x14ac:dyDescent="0.25">
      <c r="B10" s="56" t="s">
        <v>475</v>
      </c>
      <c r="C10" s="281">
        <v>1338</v>
      </c>
      <c r="D10" s="281">
        <v>947</v>
      </c>
      <c r="E10" s="282">
        <v>818</v>
      </c>
      <c r="F10" s="42">
        <v>3103</v>
      </c>
    </row>
    <row r="11" spans="2:9" ht="14.45" customHeight="1" x14ac:dyDescent="0.25">
      <c r="B11" s="56" t="s">
        <v>482</v>
      </c>
      <c r="C11" s="281">
        <v>5092</v>
      </c>
      <c r="D11" s="281">
        <v>3972</v>
      </c>
      <c r="E11" s="282">
        <v>1198</v>
      </c>
      <c r="F11" s="42">
        <v>10262</v>
      </c>
    </row>
    <row r="12" spans="2:9" ht="14.45" customHeight="1" x14ac:dyDescent="0.25">
      <c r="B12" s="56" t="s">
        <v>530</v>
      </c>
      <c r="C12" s="281">
        <v>14104</v>
      </c>
      <c r="D12" s="281">
        <v>3608</v>
      </c>
      <c r="E12" s="282">
        <v>597</v>
      </c>
      <c r="F12" s="42">
        <v>18309</v>
      </c>
    </row>
    <row r="13" spans="2:9" ht="14.45" customHeight="1" x14ac:dyDescent="0.25">
      <c r="B13" s="234" t="s">
        <v>21</v>
      </c>
      <c r="C13" s="288">
        <v>55933</v>
      </c>
      <c r="D13" s="288">
        <v>28063</v>
      </c>
      <c r="E13" s="288">
        <v>12272</v>
      </c>
      <c r="F13" s="288">
        <v>96268</v>
      </c>
    </row>
    <row r="14" spans="2:9" ht="14.45" customHeight="1" x14ac:dyDescent="0.25">
      <c r="B14" s="512" t="s">
        <v>500</v>
      </c>
      <c r="C14" s="512"/>
      <c r="D14" s="512"/>
      <c r="E14" s="512"/>
      <c r="F14" s="512"/>
    </row>
    <row r="15" spans="2:9" ht="14.45" customHeight="1" x14ac:dyDescent="0.25">
      <c r="B15" s="234" t="s">
        <v>501</v>
      </c>
      <c r="C15" s="288">
        <v>20.9</v>
      </c>
      <c r="D15" s="288">
        <v>24.01</v>
      </c>
      <c r="E15" s="288">
        <v>30.6</v>
      </c>
      <c r="F15" s="288">
        <v>22.67</v>
      </c>
    </row>
  </sheetData>
  <mergeCells count="6">
    <mergeCell ref="H2:I3"/>
    <mergeCell ref="B14:F14"/>
    <mergeCell ref="B2:F2"/>
    <mergeCell ref="B3:F3"/>
    <mergeCell ref="B4:B5"/>
    <mergeCell ref="C4:F4"/>
  </mergeCells>
  <hyperlinks>
    <hyperlink ref="H2:I3" location="'Table of Contents'!A1" display="Go To Table Of Contents" xr:uid="{00000000-0004-0000-1F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AI34"/>
  <sheetViews>
    <sheetView showGridLines="0" workbookViewId="0">
      <selection activeCell="AE2" sqref="AE2:AF3"/>
    </sheetView>
  </sheetViews>
  <sheetFormatPr defaultRowHeight="15" x14ac:dyDescent="0.25"/>
  <cols>
    <col min="1" max="1" width="1.85546875" customWidth="1"/>
    <col min="12" max="12" width="1.85546875" customWidth="1"/>
    <col min="13" max="13" width="1.85546875" style="51" customWidth="1"/>
    <col min="14" max="14" width="1.85546875" customWidth="1"/>
    <col min="15" max="15" width="15.7109375" style="19" bestFit="1" customWidth="1"/>
    <col min="16" max="16" width="7.85546875" bestFit="1" customWidth="1"/>
    <col min="17" max="17" width="6.140625" bestFit="1" customWidth="1"/>
    <col min="18" max="18" width="10" bestFit="1" customWidth="1"/>
    <col min="19" max="19" width="7.85546875" bestFit="1" customWidth="1"/>
    <col min="20" max="20" width="10.28515625" style="19" customWidth="1"/>
    <col min="21" max="21" width="10.85546875" style="19" customWidth="1"/>
    <col min="22" max="22" width="10.5703125" style="19" customWidth="1"/>
    <col min="23" max="23" width="10.5703125" style="19" bestFit="1" customWidth="1"/>
    <col min="24" max="24" width="10" style="19" customWidth="1"/>
    <col min="25" max="25" width="8.7109375" style="19" customWidth="1"/>
    <col min="26" max="26" width="12" style="19" bestFit="1" customWidth="1"/>
    <col min="27" max="27" width="12.28515625" style="19" bestFit="1" customWidth="1"/>
    <col min="28" max="28" width="12" style="19" customWidth="1"/>
    <col min="29" max="29" width="12.42578125" style="19" customWidth="1"/>
    <col min="30" max="30" width="2.85546875" customWidth="1"/>
    <col min="31" max="31" width="6.42578125" customWidth="1"/>
    <col min="32" max="32" width="7.28515625" customWidth="1"/>
    <col min="34" max="34" width="18.5703125" customWidth="1"/>
  </cols>
  <sheetData>
    <row r="2" spans="2:35" ht="15.75" customHeight="1" x14ac:dyDescent="0.25">
      <c r="B2" s="392"/>
      <c r="C2" s="392"/>
      <c r="D2" s="392"/>
      <c r="E2" s="392"/>
      <c r="F2" s="392"/>
      <c r="G2" s="392"/>
      <c r="H2" s="392"/>
      <c r="I2" s="392"/>
      <c r="J2" s="392"/>
      <c r="K2" s="392"/>
      <c r="O2" s="415" t="s">
        <v>790</v>
      </c>
      <c r="P2" s="415"/>
      <c r="Q2" s="415"/>
      <c r="R2" s="415"/>
      <c r="S2" s="415"/>
      <c r="T2" s="415"/>
      <c r="U2" s="415"/>
      <c r="V2" s="415"/>
      <c r="W2" s="415"/>
      <c r="X2" s="415"/>
      <c r="Y2" s="415"/>
      <c r="Z2" s="415"/>
      <c r="AA2" s="415"/>
      <c r="AB2" s="415"/>
      <c r="AC2" s="415"/>
      <c r="AE2" s="443" t="s">
        <v>376</v>
      </c>
      <c r="AF2" s="443"/>
    </row>
    <row r="3" spans="2:35" ht="15" customHeight="1" x14ac:dyDescent="0.25">
      <c r="O3" s="521" t="s">
        <v>279</v>
      </c>
      <c r="P3" s="521"/>
      <c r="Q3" s="521"/>
      <c r="R3" s="521"/>
      <c r="S3" s="521"/>
      <c r="T3" s="521"/>
      <c r="U3" s="521"/>
      <c r="V3" s="521"/>
      <c r="W3" s="521"/>
      <c r="X3" s="521"/>
      <c r="Y3" s="521"/>
      <c r="Z3" s="521"/>
      <c r="AA3" s="521"/>
      <c r="AB3" s="521"/>
      <c r="AC3" s="521"/>
      <c r="AE3" s="443"/>
      <c r="AF3" s="443"/>
    </row>
    <row r="4" spans="2:35" ht="48" customHeight="1" x14ac:dyDescent="0.25">
      <c r="O4" s="450" t="s">
        <v>280</v>
      </c>
      <c r="P4" s="450" t="s">
        <v>281</v>
      </c>
      <c r="Q4" s="450"/>
      <c r="R4" s="450" t="s">
        <v>282</v>
      </c>
      <c r="S4" s="450"/>
      <c r="T4" s="450" t="s">
        <v>283</v>
      </c>
      <c r="U4" s="450"/>
      <c r="V4" s="450" t="s">
        <v>284</v>
      </c>
      <c r="W4" s="450"/>
      <c r="X4" s="472" t="s">
        <v>285</v>
      </c>
      <c r="Y4" s="522"/>
      <c r="Z4" s="15" t="s">
        <v>286</v>
      </c>
      <c r="AA4" s="510" t="s">
        <v>287</v>
      </c>
      <c r="AB4" s="511"/>
      <c r="AC4" s="510" t="s">
        <v>288</v>
      </c>
    </row>
    <row r="5" spans="2:35" ht="27.75" customHeight="1" x14ac:dyDescent="0.25">
      <c r="O5" s="444"/>
      <c r="P5" s="23" t="s">
        <v>289</v>
      </c>
      <c r="Q5" s="23" t="s">
        <v>290</v>
      </c>
      <c r="R5" s="23" t="s">
        <v>289</v>
      </c>
      <c r="S5" s="23" t="s">
        <v>290</v>
      </c>
      <c r="T5" s="23" t="s">
        <v>289</v>
      </c>
      <c r="U5" s="23" t="s">
        <v>290</v>
      </c>
      <c r="V5" s="23" t="s">
        <v>289</v>
      </c>
      <c r="W5" s="23" t="s">
        <v>290</v>
      </c>
      <c r="X5" s="23" t="s">
        <v>289</v>
      </c>
      <c r="Y5" s="23" t="s">
        <v>290</v>
      </c>
      <c r="Z5" s="23" t="s">
        <v>291</v>
      </c>
      <c r="AA5" s="23" t="s">
        <v>352</v>
      </c>
      <c r="AB5" s="23" t="s">
        <v>383</v>
      </c>
      <c r="AC5" s="510"/>
    </row>
    <row r="6" spans="2:35" x14ac:dyDescent="0.25">
      <c r="O6" s="127" t="s">
        <v>12</v>
      </c>
      <c r="P6" s="284">
        <v>173</v>
      </c>
      <c r="Q6" s="283" t="s">
        <v>15</v>
      </c>
      <c r="R6" s="283">
        <v>114</v>
      </c>
      <c r="S6" s="283">
        <v>169</v>
      </c>
      <c r="T6" s="283">
        <v>1266445</v>
      </c>
      <c r="U6" s="283">
        <v>230</v>
      </c>
      <c r="V6" s="283">
        <v>1955230</v>
      </c>
      <c r="W6" s="283">
        <v>316</v>
      </c>
      <c r="X6" s="283">
        <v>4114988</v>
      </c>
      <c r="Y6" s="283">
        <v>16224</v>
      </c>
      <c r="Z6" s="283">
        <v>15148</v>
      </c>
      <c r="AA6" s="283">
        <v>13799</v>
      </c>
      <c r="AB6" s="283">
        <v>48428</v>
      </c>
      <c r="AC6" s="283">
        <v>54</v>
      </c>
    </row>
    <row r="7" spans="2:35" x14ac:dyDescent="0.25">
      <c r="O7" s="215" t="s">
        <v>277</v>
      </c>
      <c r="P7" s="106">
        <v>267</v>
      </c>
      <c r="Q7" s="106" t="s">
        <v>15</v>
      </c>
      <c r="R7" s="106">
        <v>381</v>
      </c>
      <c r="S7" s="106">
        <v>543</v>
      </c>
      <c r="T7" s="106">
        <v>6551739</v>
      </c>
      <c r="U7" s="106">
        <v>6191</v>
      </c>
      <c r="V7" s="106">
        <v>9417317</v>
      </c>
      <c r="W7" s="106">
        <v>167719</v>
      </c>
      <c r="X7" s="106">
        <v>7873689</v>
      </c>
      <c r="Y7" s="106">
        <v>31910</v>
      </c>
      <c r="Z7" s="285">
        <v>73332</v>
      </c>
      <c r="AA7" s="285">
        <v>109726</v>
      </c>
      <c r="AB7" s="285">
        <v>118428</v>
      </c>
      <c r="AC7" s="285">
        <v>240075</v>
      </c>
    </row>
    <row r="8" spans="2:35" x14ac:dyDescent="0.25">
      <c r="O8" s="291" t="s">
        <v>330</v>
      </c>
      <c r="P8" s="283">
        <v>289</v>
      </c>
      <c r="Q8" s="283" t="s">
        <v>15</v>
      </c>
      <c r="R8" s="283">
        <v>621</v>
      </c>
      <c r="S8" s="283">
        <v>675</v>
      </c>
      <c r="T8" s="283">
        <v>8988348</v>
      </c>
      <c r="U8" s="283">
        <v>9066</v>
      </c>
      <c r="V8" s="283">
        <v>14565545</v>
      </c>
      <c r="W8" s="283">
        <v>292206</v>
      </c>
      <c r="X8" s="283">
        <v>13195075</v>
      </c>
      <c r="Y8" s="283">
        <v>36770</v>
      </c>
      <c r="Z8" s="283">
        <v>139980</v>
      </c>
      <c r="AA8" s="283">
        <v>283839</v>
      </c>
      <c r="AB8" s="283">
        <v>499957</v>
      </c>
      <c r="AC8" s="285">
        <v>442584</v>
      </c>
    </row>
    <row r="9" spans="2:35" x14ac:dyDescent="0.25">
      <c r="O9" s="291" t="s">
        <v>414</v>
      </c>
      <c r="P9" s="283">
        <v>347</v>
      </c>
      <c r="Q9" s="283" t="s">
        <v>15</v>
      </c>
      <c r="R9" s="283">
        <v>692</v>
      </c>
      <c r="S9" s="283">
        <v>779</v>
      </c>
      <c r="T9" s="283">
        <v>9494394</v>
      </c>
      <c r="U9" s="283">
        <v>3312</v>
      </c>
      <c r="V9" s="283">
        <v>14039325</v>
      </c>
      <c r="W9" s="283">
        <v>185166</v>
      </c>
      <c r="X9" s="283">
        <v>14539538</v>
      </c>
      <c r="Y9" s="283">
        <v>42894</v>
      </c>
      <c r="Z9" s="283">
        <v>241753</v>
      </c>
      <c r="AA9" s="283">
        <v>514932</v>
      </c>
      <c r="AB9" s="283">
        <v>682369</v>
      </c>
      <c r="AC9" s="285">
        <v>299584</v>
      </c>
    </row>
    <row r="10" spans="2:35" x14ac:dyDescent="0.25">
      <c r="O10" s="291" t="s">
        <v>439</v>
      </c>
      <c r="P10" s="283">
        <v>384</v>
      </c>
      <c r="Q10" s="283" t="s">
        <v>15</v>
      </c>
      <c r="R10" s="283">
        <v>711</v>
      </c>
      <c r="S10" s="283">
        <v>805</v>
      </c>
      <c r="T10" s="283">
        <v>10566819</v>
      </c>
      <c r="U10" s="283">
        <v>3202</v>
      </c>
      <c r="V10" s="283">
        <v>15780894</v>
      </c>
      <c r="W10" s="283">
        <v>220439</v>
      </c>
      <c r="X10" s="283">
        <v>15879423</v>
      </c>
      <c r="Y10" s="283">
        <v>43324</v>
      </c>
      <c r="Z10" s="283">
        <v>309621</v>
      </c>
      <c r="AA10" s="283">
        <v>595898</v>
      </c>
      <c r="AB10" s="283">
        <v>723800</v>
      </c>
      <c r="AC10" s="285">
        <v>395561</v>
      </c>
    </row>
    <row r="11" spans="2:35" x14ac:dyDescent="0.25">
      <c r="O11" s="291" t="s">
        <v>475</v>
      </c>
      <c r="P11" s="283">
        <v>397</v>
      </c>
      <c r="Q11" s="283" t="s">
        <v>15</v>
      </c>
      <c r="R11" s="283">
        <v>722</v>
      </c>
      <c r="S11" s="283">
        <v>864</v>
      </c>
      <c r="T11" s="283">
        <v>12431550</v>
      </c>
      <c r="U11" s="283">
        <v>5143</v>
      </c>
      <c r="V11" s="283">
        <v>18470836</v>
      </c>
      <c r="W11" s="283">
        <v>261253</v>
      </c>
      <c r="X11" s="283">
        <v>16604957</v>
      </c>
      <c r="Y11" s="283">
        <v>49814</v>
      </c>
      <c r="Z11" s="283">
        <v>445462</v>
      </c>
      <c r="AA11" s="283">
        <v>671891</v>
      </c>
      <c r="AB11" s="283">
        <v>754352</v>
      </c>
      <c r="AC11" s="285">
        <v>445147</v>
      </c>
    </row>
    <row r="12" spans="2:35" x14ac:dyDescent="0.25">
      <c r="O12" s="291" t="s">
        <v>482</v>
      </c>
      <c r="P12" s="283">
        <v>403</v>
      </c>
      <c r="Q12" s="283" t="s">
        <v>15</v>
      </c>
      <c r="R12" s="283">
        <v>746</v>
      </c>
      <c r="S12" s="283">
        <v>886</v>
      </c>
      <c r="T12" s="283">
        <v>15094865</v>
      </c>
      <c r="U12" s="283">
        <v>5505</v>
      </c>
      <c r="V12" s="283">
        <v>21658202</v>
      </c>
      <c r="W12" s="283">
        <v>305120</v>
      </c>
      <c r="X12" s="283">
        <v>17365472</v>
      </c>
      <c r="Y12" s="283">
        <v>46951</v>
      </c>
      <c r="Z12" s="283">
        <v>555731</v>
      </c>
      <c r="AA12" s="283">
        <v>741818</v>
      </c>
      <c r="AB12" s="283">
        <v>747219</v>
      </c>
      <c r="AC12" s="285">
        <v>479091</v>
      </c>
    </row>
    <row r="13" spans="2:35" x14ac:dyDescent="0.25">
      <c r="O13" s="256" t="s">
        <v>530</v>
      </c>
      <c r="P13" s="257">
        <v>415</v>
      </c>
      <c r="Q13" s="257" t="s">
        <v>15</v>
      </c>
      <c r="R13" s="257">
        <v>770</v>
      </c>
      <c r="S13" s="257">
        <v>1204</v>
      </c>
      <c r="T13" s="257">
        <v>18391569</v>
      </c>
      <c r="U13" s="257">
        <v>11529</v>
      </c>
      <c r="V13" s="257">
        <v>25946358</v>
      </c>
      <c r="W13" s="257">
        <v>333694</v>
      </c>
      <c r="X13" s="257">
        <v>18829291</v>
      </c>
      <c r="Y13" s="257">
        <v>53691</v>
      </c>
      <c r="Z13" s="257">
        <v>678212</v>
      </c>
      <c r="AA13" s="257">
        <v>802698</v>
      </c>
      <c r="AB13" s="257">
        <v>812320</v>
      </c>
      <c r="AC13" s="258">
        <v>612901</v>
      </c>
    </row>
    <row r="14" spans="2:35" ht="15" customHeight="1" x14ac:dyDescent="0.25">
      <c r="O14" s="24" t="s">
        <v>408</v>
      </c>
      <c r="P14" s="128"/>
      <c r="Q14" s="128"/>
      <c r="R14" s="523"/>
      <c r="S14" s="523"/>
      <c r="T14" s="523"/>
      <c r="U14" s="523"/>
      <c r="V14" s="523"/>
      <c r="W14" s="523"/>
      <c r="X14" s="523"/>
      <c r="Y14" s="523"/>
      <c r="Z14" s="523"/>
      <c r="AA14" s="523"/>
      <c r="AB14" s="523"/>
      <c r="AC14" s="523"/>
      <c r="AD14" s="523"/>
      <c r="AE14" s="523"/>
      <c r="AF14" s="523"/>
      <c r="AG14" s="523"/>
      <c r="AH14" s="523"/>
      <c r="AI14" s="523"/>
    </row>
    <row r="15" spans="2:35" x14ac:dyDescent="0.25">
      <c r="B15" s="226"/>
      <c r="O15" s="128"/>
      <c r="P15" s="128"/>
      <c r="Q15" s="128"/>
      <c r="R15" s="523"/>
      <c r="S15" s="523"/>
      <c r="T15" s="523"/>
      <c r="U15" s="523"/>
      <c r="V15" s="523"/>
      <c r="W15" s="523"/>
      <c r="X15" s="523"/>
      <c r="Y15" s="523"/>
      <c r="Z15" s="523"/>
      <c r="AA15" s="523"/>
      <c r="AB15" s="523"/>
      <c r="AC15" s="523"/>
      <c r="AD15" s="523"/>
      <c r="AE15" s="523"/>
      <c r="AF15" s="523"/>
      <c r="AG15" s="523"/>
      <c r="AH15" s="523"/>
      <c r="AI15" s="523"/>
    </row>
    <row r="16" spans="2:35" ht="25.5" customHeight="1" x14ac:dyDescent="0.25">
      <c r="O16" s="178"/>
      <c r="P16" s="527"/>
      <c r="Q16" s="527"/>
      <c r="R16" s="194"/>
      <c r="S16" s="527"/>
      <c r="T16" s="527"/>
      <c r="U16" s="527"/>
      <c r="V16" s="527"/>
      <c r="W16" s="527"/>
      <c r="X16" s="210"/>
      <c r="Y16" s="128"/>
      <c r="Z16" s="128"/>
      <c r="AA16" s="129"/>
      <c r="AB16" s="129"/>
      <c r="AC16" s="130"/>
      <c r="AD16" s="523"/>
      <c r="AE16" s="523"/>
      <c r="AF16" s="131"/>
      <c r="AG16" s="524"/>
      <c r="AH16" s="524"/>
      <c r="AI16" s="132"/>
    </row>
    <row r="17" spans="15:35" x14ac:dyDescent="0.25">
      <c r="O17" s="178"/>
      <c r="P17" s="527"/>
      <c r="Q17" s="527"/>
      <c r="R17" s="194"/>
      <c r="S17" s="527"/>
      <c r="T17" s="527"/>
      <c r="U17" s="527"/>
      <c r="V17" s="527"/>
      <c r="W17" s="527"/>
      <c r="X17" s="210"/>
      <c r="Y17" s="128"/>
      <c r="Z17" s="128"/>
      <c r="AA17" s="128"/>
      <c r="AB17" s="128"/>
      <c r="AC17" s="128"/>
      <c r="AD17" s="519"/>
      <c r="AE17" s="519"/>
      <c r="AF17" s="128"/>
      <c r="AG17" s="519"/>
      <c r="AH17" s="519"/>
      <c r="AI17" s="132"/>
    </row>
    <row r="18" spans="15:35" ht="37.9" customHeight="1" x14ac:dyDescent="0.25">
      <c r="O18" s="178" t="s">
        <v>280</v>
      </c>
      <c r="P18" s="197" t="s">
        <v>289</v>
      </c>
      <c r="Q18" s="197" t="s">
        <v>290</v>
      </c>
      <c r="R18" s="211" t="s">
        <v>353</v>
      </c>
      <c r="S18" s="197" t="s">
        <v>289</v>
      </c>
      <c r="T18" s="197" t="s">
        <v>290</v>
      </c>
      <c r="U18" s="178" t="s">
        <v>354</v>
      </c>
      <c r="V18" s="197" t="s">
        <v>355</v>
      </c>
      <c r="W18" s="197" t="s">
        <v>409</v>
      </c>
      <c r="X18" s="210"/>
      <c r="Y18" s="128"/>
      <c r="Z18" s="128"/>
      <c r="AA18" s="128"/>
      <c r="AB18" s="128"/>
      <c r="AC18" s="128"/>
      <c r="AD18" s="519"/>
      <c r="AE18" s="519"/>
      <c r="AF18" s="128"/>
      <c r="AG18" s="519"/>
      <c r="AH18" s="519"/>
      <c r="AI18" s="132"/>
    </row>
    <row r="19" spans="15:35" x14ac:dyDescent="0.25">
      <c r="O19" s="212" t="s">
        <v>12</v>
      </c>
      <c r="P19" s="213">
        <v>19.552299999999999</v>
      </c>
      <c r="Q19" s="213">
        <v>3.16E-3</v>
      </c>
      <c r="R19" s="213">
        <f>(+P19+Q19)</f>
        <v>19.55546</v>
      </c>
      <c r="S19" s="213">
        <v>41.149880000000003</v>
      </c>
      <c r="T19" s="213">
        <v>0.16224</v>
      </c>
      <c r="U19" s="213">
        <v>0.15148</v>
      </c>
      <c r="V19" s="213">
        <v>0.13799</v>
      </c>
      <c r="W19" s="213">
        <v>0.48427999999999999</v>
      </c>
      <c r="X19" s="210"/>
      <c r="Y19" s="128"/>
      <c r="Z19" s="128"/>
      <c r="AA19" s="128"/>
      <c r="AB19" s="128"/>
      <c r="AC19" s="128"/>
      <c r="AD19" s="519"/>
      <c r="AE19" s="519"/>
      <c r="AF19" s="128"/>
      <c r="AG19" s="520"/>
      <c r="AH19" s="520"/>
      <c r="AI19" s="132"/>
    </row>
    <row r="20" spans="15:35" x14ac:dyDescent="0.25">
      <c r="O20" s="212" t="s">
        <v>277</v>
      </c>
      <c r="P20" s="213">
        <v>94.17</v>
      </c>
      <c r="Q20" s="213">
        <v>1.68</v>
      </c>
      <c r="R20" s="213">
        <v>94.17</v>
      </c>
      <c r="S20" s="213">
        <v>78.739999999999995</v>
      </c>
      <c r="T20" s="213">
        <v>0.32</v>
      </c>
      <c r="U20" s="213">
        <v>0.73</v>
      </c>
      <c r="V20" s="213">
        <v>1.0900000000000001</v>
      </c>
      <c r="W20" s="213">
        <v>1.18</v>
      </c>
      <c r="X20" s="213"/>
      <c r="Y20" s="128"/>
      <c r="Z20" s="133"/>
      <c r="AA20" s="128"/>
      <c r="AB20" s="128"/>
      <c r="AC20" s="133"/>
      <c r="AD20" s="519"/>
      <c r="AE20" s="519"/>
      <c r="AF20" s="128"/>
      <c r="AG20" s="520"/>
      <c r="AH20" s="520"/>
      <c r="AI20" s="132"/>
    </row>
    <row r="21" spans="15:35" x14ac:dyDescent="0.25">
      <c r="O21" s="214" t="s">
        <v>330</v>
      </c>
      <c r="P21" s="213">
        <v>107.21829</v>
      </c>
      <c r="Q21" s="213">
        <v>2.0456799999999999</v>
      </c>
      <c r="R21" s="213">
        <v>145.6</v>
      </c>
      <c r="S21" s="213">
        <v>98.55538</v>
      </c>
      <c r="T21" s="213">
        <v>0.33151000000000003</v>
      </c>
      <c r="U21" s="213">
        <v>1.39</v>
      </c>
      <c r="V21" s="213">
        <v>2.83</v>
      </c>
      <c r="W21" s="213">
        <v>4.99</v>
      </c>
      <c r="X21" s="213"/>
      <c r="Y21" s="525"/>
      <c r="Z21" s="525"/>
      <c r="AA21" s="128"/>
      <c r="AB21" s="525"/>
      <c r="AC21" s="525"/>
      <c r="AD21" s="519"/>
      <c r="AE21" s="519"/>
      <c r="AF21" s="128"/>
      <c r="AG21" s="520"/>
      <c r="AH21" s="520"/>
      <c r="AI21" s="132"/>
    </row>
    <row r="22" spans="15:35" x14ac:dyDescent="0.25">
      <c r="O22" s="214" t="s">
        <v>328</v>
      </c>
      <c r="P22" s="213">
        <v>121.26772</v>
      </c>
      <c r="Q22" s="213">
        <v>2.0695700000000001</v>
      </c>
      <c r="R22" s="213">
        <v>156.06</v>
      </c>
      <c r="S22" s="213">
        <v>122.99081</v>
      </c>
      <c r="T22" s="213">
        <v>0.34373999999999999</v>
      </c>
      <c r="U22" s="213">
        <v>1.53</v>
      </c>
      <c r="V22" s="213">
        <v>3.46</v>
      </c>
      <c r="W22" s="213">
        <v>4.8600000000000003</v>
      </c>
      <c r="X22" s="213"/>
      <c r="Y22" s="525"/>
      <c r="Z22" s="525"/>
      <c r="AA22" s="128"/>
      <c r="AB22" s="525"/>
      <c r="AC22" s="525"/>
      <c r="AD22" s="519"/>
      <c r="AE22" s="519"/>
      <c r="AF22" s="128"/>
      <c r="AG22" s="526"/>
      <c r="AH22" s="526"/>
      <c r="AI22" s="132"/>
    </row>
    <row r="23" spans="15:35" x14ac:dyDescent="0.25">
      <c r="O23" s="214" t="s">
        <v>398</v>
      </c>
      <c r="P23" s="213">
        <v>136.66166000000001</v>
      </c>
      <c r="Q23" s="213">
        <v>2.5395500000000002</v>
      </c>
      <c r="R23" s="213">
        <v>120.51</v>
      </c>
      <c r="S23" s="213">
        <v>128.75496000000001</v>
      </c>
      <c r="T23" s="213">
        <v>0.35803000000000001</v>
      </c>
      <c r="U23" s="213">
        <v>1.68</v>
      </c>
      <c r="V23" s="213">
        <v>4.07</v>
      </c>
      <c r="W23" s="213">
        <v>5.79</v>
      </c>
      <c r="X23" s="213"/>
      <c r="Y23" s="525"/>
      <c r="Z23" s="525"/>
      <c r="AA23" s="128"/>
      <c r="AB23" s="525"/>
      <c r="AC23" s="525"/>
      <c r="AD23" s="519"/>
      <c r="AE23" s="519"/>
      <c r="AF23" s="128"/>
      <c r="AG23" s="519"/>
      <c r="AH23" s="519"/>
      <c r="AI23" s="132"/>
    </row>
    <row r="24" spans="15:35" x14ac:dyDescent="0.25">
      <c r="O24" s="214" t="s">
        <v>404</v>
      </c>
      <c r="P24" s="213"/>
      <c r="Q24" s="213"/>
      <c r="R24" s="213">
        <v>128.38999999999999</v>
      </c>
      <c r="S24" s="213"/>
      <c r="T24" s="213"/>
      <c r="U24" s="213">
        <v>1.96</v>
      </c>
      <c r="V24" s="213">
        <v>4.62</v>
      </c>
      <c r="W24" s="213">
        <v>6.9</v>
      </c>
      <c r="X24" s="213"/>
      <c r="Y24" s="104"/>
      <c r="Z24" s="104"/>
      <c r="AA24"/>
      <c r="AB24" s="104"/>
      <c r="AC24" s="104"/>
    </row>
    <row r="25" spans="15:35" x14ac:dyDescent="0.25">
      <c r="O25" s="214"/>
      <c r="P25" s="213"/>
      <c r="Q25" s="213"/>
      <c r="R25" s="213"/>
      <c r="S25" s="213"/>
      <c r="T25" s="213"/>
      <c r="U25" s="213"/>
      <c r="V25" s="213"/>
      <c r="W25" s="213"/>
      <c r="X25" s="213"/>
      <c r="Y25" s="104"/>
      <c r="Z25" s="104"/>
      <c r="AA25"/>
      <c r="AB25" s="104"/>
      <c r="AC25" s="104"/>
    </row>
    <row r="26" spans="15:35" x14ac:dyDescent="0.25">
      <c r="O26" s="173"/>
      <c r="P26" s="173"/>
      <c r="Q26" s="173"/>
      <c r="R26" s="173"/>
      <c r="S26" s="173"/>
      <c r="T26" s="173"/>
      <c r="U26" s="173"/>
      <c r="V26" s="173"/>
      <c r="W26" s="173"/>
      <c r="X26" s="173"/>
      <c r="Y26"/>
      <c r="Z26"/>
      <c r="AA26"/>
      <c r="AB26"/>
      <c r="AC26"/>
    </row>
    <row r="27" spans="15:35" x14ac:dyDescent="0.25">
      <c r="O27" s="172"/>
      <c r="P27" s="173"/>
      <c r="Q27" s="173"/>
      <c r="R27" s="173"/>
      <c r="S27" s="173"/>
      <c r="T27" s="172"/>
      <c r="U27" s="172"/>
      <c r="V27" s="172"/>
      <c r="W27" s="172"/>
      <c r="X27" s="172"/>
    </row>
    <row r="28" spans="15:35" x14ac:dyDescent="0.25">
      <c r="O28" s="212" t="s">
        <v>12</v>
      </c>
      <c r="P28" s="213">
        <v>0.15148</v>
      </c>
      <c r="Q28" s="173"/>
      <c r="R28" s="173"/>
      <c r="S28" s="173"/>
      <c r="T28" s="172"/>
      <c r="U28" s="172"/>
      <c r="V28" s="172"/>
      <c r="W28" s="172"/>
      <c r="X28" s="172"/>
    </row>
    <row r="29" spans="15:35" x14ac:dyDescent="0.25">
      <c r="O29" s="212" t="s">
        <v>277</v>
      </c>
      <c r="P29" s="213">
        <v>0.73</v>
      </c>
      <c r="Q29" s="173"/>
      <c r="R29" s="173"/>
      <c r="S29" s="173"/>
      <c r="T29" s="172"/>
      <c r="U29" s="172"/>
      <c r="V29" s="172"/>
      <c r="W29" s="172"/>
      <c r="X29" s="172"/>
    </row>
    <row r="30" spans="15:35" x14ac:dyDescent="0.25">
      <c r="O30" s="214" t="s">
        <v>292</v>
      </c>
      <c r="P30" s="213">
        <v>1.0684</v>
      </c>
      <c r="Q30" s="173"/>
      <c r="R30" s="173"/>
      <c r="S30" s="173"/>
      <c r="T30" s="172"/>
      <c r="U30" s="172"/>
      <c r="V30" s="172"/>
      <c r="W30" s="172"/>
      <c r="X30" s="172"/>
    </row>
    <row r="31" spans="15:35" x14ac:dyDescent="0.25">
      <c r="O31" s="214" t="s">
        <v>293</v>
      </c>
      <c r="P31" s="213">
        <v>1.20896</v>
      </c>
      <c r="Q31" s="173"/>
      <c r="R31" s="173"/>
      <c r="S31" s="173"/>
      <c r="T31" s="172"/>
      <c r="U31" s="172"/>
      <c r="V31" s="172"/>
      <c r="W31" s="172"/>
      <c r="X31" s="172"/>
    </row>
    <row r="32" spans="15:35" x14ac:dyDescent="0.25">
      <c r="O32" s="214" t="s">
        <v>294</v>
      </c>
      <c r="P32" s="213">
        <v>1.2983899999999999</v>
      </c>
      <c r="Q32" s="173"/>
      <c r="R32" s="173"/>
      <c r="S32" s="173"/>
      <c r="T32" s="172"/>
      <c r="U32" s="172"/>
      <c r="V32" s="172"/>
      <c r="W32" s="172"/>
      <c r="X32" s="172"/>
    </row>
    <row r="33" spans="15:24" x14ac:dyDescent="0.25">
      <c r="O33" s="214" t="s">
        <v>295</v>
      </c>
      <c r="P33" s="213">
        <v>1.3997999999999999</v>
      </c>
      <c r="Q33" s="173"/>
      <c r="R33" s="173"/>
      <c r="S33" s="173"/>
      <c r="T33" s="172"/>
      <c r="U33" s="172"/>
      <c r="V33" s="172"/>
      <c r="W33" s="172"/>
      <c r="X33" s="172"/>
    </row>
    <row r="34" spans="15:24" x14ac:dyDescent="0.25">
      <c r="O34" s="214" t="s">
        <v>328</v>
      </c>
      <c r="P34" s="213">
        <v>1.5310299999999999</v>
      </c>
      <c r="Q34" s="173"/>
      <c r="R34" s="173"/>
      <c r="S34" s="173"/>
      <c r="T34" s="172"/>
      <c r="U34" s="172"/>
      <c r="V34" s="172"/>
      <c r="W34" s="172"/>
      <c r="X34" s="172"/>
    </row>
  </sheetData>
  <mergeCells count="46">
    <mergeCell ref="AD17:AE17"/>
    <mergeCell ref="AG17:AH17"/>
    <mergeCell ref="AG18:AH18"/>
    <mergeCell ref="AE2:AF3"/>
    <mergeCell ref="B2:K2"/>
    <mergeCell ref="AA4:AB4"/>
    <mergeCell ref="P16:Q17"/>
    <mergeCell ref="S16:T17"/>
    <mergeCell ref="U16:U17"/>
    <mergeCell ref="V16:W17"/>
    <mergeCell ref="R14:S15"/>
    <mergeCell ref="T14:V15"/>
    <mergeCell ref="W14:Y15"/>
    <mergeCell ref="Z14:AB14"/>
    <mergeCell ref="Z15:AB15"/>
    <mergeCell ref="AC14:AD15"/>
    <mergeCell ref="AD23:AE23"/>
    <mergeCell ref="AG23:AH23"/>
    <mergeCell ref="Y22:Z22"/>
    <mergeCell ref="AD22:AE22"/>
    <mergeCell ref="AG22:AH22"/>
    <mergeCell ref="AB22:AC22"/>
    <mergeCell ref="AB23:AC23"/>
    <mergeCell ref="Y23:Z23"/>
    <mergeCell ref="Y21:Z21"/>
    <mergeCell ref="AD21:AE21"/>
    <mergeCell ref="AG21:AH21"/>
    <mergeCell ref="AD20:AE20"/>
    <mergeCell ref="AG20:AH20"/>
    <mergeCell ref="AB21:AC21"/>
    <mergeCell ref="AD19:AE19"/>
    <mergeCell ref="AG19:AH19"/>
    <mergeCell ref="AC4:AC5"/>
    <mergeCell ref="O2:AC2"/>
    <mergeCell ref="O3:AC3"/>
    <mergeCell ref="O4:O5"/>
    <mergeCell ref="P4:Q4"/>
    <mergeCell ref="R4:S4"/>
    <mergeCell ref="T4:U4"/>
    <mergeCell ref="V4:W4"/>
    <mergeCell ref="X4:Y4"/>
    <mergeCell ref="AD18:AE18"/>
    <mergeCell ref="AE14:AG15"/>
    <mergeCell ref="AH14:AI15"/>
    <mergeCell ref="AD16:AE16"/>
    <mergeCell ref="AG16:AH16"/>
  </mergeCells>
  <hyperlinks>
    <hyperlink ref="AE2:AF3" location="'Table of Contents'!A1" display="Go To Table Of Contents" xr:uid="{00000000-0004-0000-2000-000000000000}"/>
  </hyperlinks>
  <pageMargins left="0.7" right="0.7"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I23"/>
  <sheetViews>
    <sheetView showGridLines="0" zoomScaleNormal="100" workbookViewId="0">
      <selection activeCell="H2" sqref="H2:I3"/>
    </sheetView>
  </sheetViews>
  <sheetFormatPr defaultRowHeight="15" x14ac:dyDescent="0.25"/>
  <cols>
    <col min="1" max="1" width="1.85546875" customWidth="1"/>
    <col min="2" max="2" width="43.140625" style="19" customWidth="1"/>
    <col min="3" max="6" width="14.7109375" customWidth="1"/>
    <col min="7" max="7" width="3.7109375" customWidth="1"/>
    <col min="8" max="9" width="7" customWidth="1"/>
  </cols>
  <sheetData>
    <row r="1" spans="2:9" ht="12" customHeight="1" x14ac:dyDescent="0.25"/>
    <row r="2" spans="2:9" ht="15" customHeight="1" x14ac:dyDescent="0.25">
      <c r="B2" s="528" t="s">
        <v>789</v>
      </c>
      <c r="C2" s="528"/>
      <c r="D2" s="528"/>
      <c r="E2" s="528"/>
      <c r="F2" s="528"/>
      <c r="H2" s="443" t="s">
        <v>376</v>
      </c>
      <c r="I2" s="443"/>
    </row>
    <row r="3" spans="2:9" x14ac:dyDescent="0.25">
      <c r="B3" s="431" t="s">
        <v>1</v>
      </c>
      <c r="C3" s="431"/>
      <c r="D3" s="431"/>
      <c r="E3" s="431"/>
      <c r="F3" s="431"/>
      <c r="H3" s="443"/>
      <c r="I3" s="443"/>
    </row>
    <row r="4" spans="2:9" ht="18" customHeight="1" x14ac:dyDescent="0.25">
      <c r="B4" s="514" t="s">
        <v>296</v>
      </c>
      <c r="C4" s="514" t="s">
        <v>297</v>
      </c>
      <c r="D4" s="514"/>
      <c r="E4" s="514"/>
      <c r="F4" s="514" t="s">
        <v>21</v>
      </c>
    </row>
    <row r="5" spans="2:9" ht="28.5" customHeight="1" x14ac:dyDescent="0.25">
      <c r="B5" s="515"/>
      <c r="C5" s="38" t="s">
        <v>298</v>
      </c>
      <c r="D5" s="38" t="s">
        <v>299</v>
      </c>
      <c r="E5" s="38" t="s">
        <v>300</v>
      </c>
      <c r="F5" s="515"/>
    </row>
    <row r="6" spans="2:9" x14ac:dyDescent="0.25">
      <c r="B6" s="57" t="s">
        <v>301</v>
      </c>
      <c r="C6" s="58">
        <v>87</v>
      </c>
      <c r="D6" s="58">
        <v>14</v>
      </c>
      <c r="E6" s="58">
        <v>16</v>
      </c>
      <c r="F6" s="42">
        <v>117</v>
      </c>
    </row>
    <row r="7" spans="2:9" x14ac:dyDescent="0.25">
      <c r="B7" s="57" t="s">
        <v>302</v>
      </c>
      <c r="C7" s="58">
        <v>1524</v>
      </c>
      <c r="D7" s="58">
        <v>244</v>
      </c>
      <c r="E7" s="58">
        <v>179</v>
      </c>
      <c r="F7" s="42">
        <v>1947</v>
      </c>
    </row>
    <row r="8" spans="2:9" x14ac:dyDescent="0.25">
      <c r="B8" s="57" t="s">
        <v>303</v>
      </c>
      <c r="C8" s="93">
        <v>0</v>
      </c>
      <c r="D8" s="93">
        <v>0</v>
      </c>
      <c r="E8" s="58">
        <v>248</v>
      </c>
      <c r="F8" s="42">
        <v>248</v>
      </c>
    </row>
    <row r="9" spans="2:9" x14ac:dyDescent="0.25">
      <c r="B9" s="57" t="s">
        <v>317</v>
      </c>
      <c r="C9" s="58">
        <v>174</v>
      </c>
      <c r="D9" s="58">
        <v>48</v>
      </c>
      <c r="E9" s="58">
        <v>55</v>
      </c>
      <c r="F9" s="42">
        <v>277</v>
      </c>
    </row>
    <row r="10" spans="2:9" x14ac:dyDescent="0.25">
      <c r="B10" s="57" t="s">
        <v>304</v>
      </c>
      <c r="C10" s="58">
        <v>50</v>
      </c>
      <c r="D10" s="58">
        <v>31</v>
      </c>
      <c r="E10" s="58">
        <v>308</v>
      </c>
      <c r="F10" s="42">
        <v>389</v>
      </c>
    </row>
    <row r="11" spans="2:9" x14ac:dyDescent="0.25">
      <c r="B11" s="57" t="s">
        <v>305</v>
      </c>
      <c r="C11" s="93" t="s">
        <v>15</v>
      </c>
      <c r="D11" s="93" t="s">
        <v>15</v>
      </c>
      <c r="E11" s="58">
        <v>1037</v>
      </c>
      <c r="F11" s="42">
        <v>1037</v>
      </c>
    </row>
    <row r="12" spans="2:9" x14ac:dyDescent="0.25">
      <c r="B12" s="57" t="s">
        <v>306</v>
      </c>
      <c r="C12" s="58">
        <v>321</v>
      </c>
      <c r="D12" s="58">
        <v>56</v>
      </c>
      <c r="E12" s="58">
        <v>131</v>
      </c>
      <c r="F12" s="42">
        <v>508</v>
      </c>
    </row>
    <row r="13" spans="2:9" x14ac:dyDescent="0.25">
      <c r="B13" s="57" t="s">
        <v>307</v>
      </c>
      <c r="C13" s="58">
        <v>208</v>
      </c>
      <c r="D13" s="58">
        <v>61</v>
      </c>
      <c r="E13" s="93" t="s">
        <v>15</v>
      </c>
      <c r="F13" s="42">
        <v>269</v>
      </c>
    </row>
    <row r="14" spans="2:9" x14ac:dyDescent="0.25">
      <c r="B14" s="57" t="s">
        <v>308</v>
      </c>
      <c r="C14" s="93" t="s">
        <v>15</v>
      </c>
      <c r="D14" s="93" t="s">
        <v>15</v>
      </c>
      <c r="E14" s="58">
        <v>4</v>
      </c>
      <c r="F14" s="42">
        <v>4</v>
      </c>
    </row>
    <row r="15" spans="2:9" x14ac:dyDescent="0.25">
      <c r="B15" s="57" t="s">
        <v>309</v>
      </c>
      <c r="C15" s="58">
        <v>139</v>
      </c>
      <c r="D15" s="58">
        <v>43</v>
      </c>
      <c r="E15" s="58">
        <v>3</v>
      </c>
      <c r="F15" s="42">
        <v>185</v>
      </c>
    </row>
    <row r="16" spans="2:9" x14ac:dyDescent="0.25">
      <c r="B16" s="57" t="s">
        <v>310</v>
      </c>
      <c r="C16" s="58">
        <v>93</v>
      </c>
      <c r="D16" s="58">
        <v>18</v>
      </c>
      <c r="E16" s="58">
        <v>62</v>
      </c>
      <c r="F16" s="42">
        <v>173</v>
      </c>
    </row>
    <row r="17" spans="2:6" x14ac:dyDescent="0.25">
      <c r="B17" s="57" t="s">
        <v>311</v>
      </c>
      <c r="C17" s="42">
        <v>5</v>
      </c>
      <c r="D17" s="87">
        <v>0</v>
      </c>
      <c r="E17" s="42">
        <v>1</v>
      </c>
      <c r="F17" s="42">
        <v>6</v>
      </c>
    </row>
    <row r="18" spans="2:6" x14ac:dyDescent="0.25">
      <c r="B18" s="57" t="s">
        <v>783</v>
      </c>
      <c r="C18" s="42">
        <v>4</v>
      </c>
      <c r="D18" s="42">
        <v>2</v>
      </c>
      <c r="E18" s="42">
        <v>8</v>
      </c>
      <c r="F18" s="42">
        <v>14</v>
      </c>
    </row>
    <row r="19" spans="2:6" x14ac:dyDescent="0.25">
      <c r="B19" s="57" t="s">
        <v>313</v>
      </c>
      <c r="C19" s="42">
        <v>3</v>
      </c>
      <c r="D19" s="87">
        <v>1</v>
      </c>
      <c r="E19" s="42">
        <v>20</v>
      </c>
      <c r="F19" s="42">
        <v>24</v>
      </c>
    </row>
    <row r="20" spans="2:6" x14ac:dyDescent="0.25">
      <c r="B20" s="57" t="s">
        <v>314</v>
      </c>
      <c r="C20" s="42">
        <v>2</v>
      </c>
      <c r="D20" s="87" t="s">
        <v>15</v>
      </c>
      <c r="E20" s="87" t="s">
        <v>15</v>
      </c>
      <c r="F20" s="42">
        <v>2</v>
      </c>
    </row>
    <row r="21" spans="2:6" x14ac:dyDescent="0.25">
      <c r="B21" s="57" t="s">
        <v>469</v>
      </c>
      <c r="C21" s="42">
        <v>39</v>
      </c>
      <c r="D21" s="42">
        <v>13</v>
      </c>
      <c r="E21" s="42">
        <v>27</v>
      </c>
      <c r="F21" s="87">
        <v>79</v>
      </c>
    </row>
    <row r="22" spans="2:6" ht="15.75" customHeight="1" x14ac:dyDescent="0.25">
      <c r="B22" s="292" t="s">
        <v>21</v>
      </c>
      <c r="C22" s="259">
        <v>2649</v>
      </c>
      <c r="D22" s="259">
        <v>531</v>
      </c>
      <c r="E22" s="259">
        <v>2099</v>
      </c>
      <c r="F22" s="259">
        <v>5279</v>
      </c>
    </row>
    <row r="23" spans="2:6" ht="24.75" customHeight="1" x14ac:dyDescent="0.25">
      <c r="B23" s="442" t="s">
        <v>784</v>
      </c>
      <c r="C23" s="503"/>
      <c r="D23" s="503"/>
      <c r="E23" s="503"/>
      <c r="F23" s="503"/>
    </row>
  </sheetData>
  <mergeCells count="7">
    <mergeCell ref="H2:I3"/>
    <mergeCell ref="B23:F23"/>
    <mergeCell ref="B2:F2"/>
    <mergeCell ref="B3:F3"/>
    <mergeCell ref="B4:B5"/>
    <mergeCell ref="C4:E4"/>
    <mergeCell ref="F4:F5"/>
  </mergeCells>
  <hyperlinks>
    <hyperlink ref="H2:I3" location="'Table of Contents'!A1" display="Go To Table Of Contents" xr:uid="{00000000-0004-0000-2100-000000000000}"/>
  </hyperlink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I21"/>
  <sheetViews>
    <sheetView showGridLines="0" workbookViewId="0">
      <selection activeCell="H2" sqref="H2:I3"/>
    </sheetView>
  </sheetViews>
  <sheetFormatPr defaultRowHeight="15" x14ac:dyDescent="0.25"/>
  <cols>
    <col min="1" max="1" width="1.85546875" customWidth="1"/>
    <col min="2" max="2" width="40.28515625" style="19" customWidth="1"/>
    <col min="3" max="6" width="15.5703125" customWidth="1"/>
    <col min="7" max="7" width="4.7109375" customWidth="1"/>
    <col min="8" max="9" width="7" customWidth="1"/>
  </cols>
  <sheetData>
    <row r="1" spans="2:9" ht="12" customHeight="1" x14ac:dyDescent="0.25"/>
    <row r="2" spans="2:9" ht="15" customHeight="1" x14ac:dyDescent="0.25">
      <c r="B2" s="529" t="s">
        <v>788</v>
      </c>
      <c r="C2" s="529"/>
      <c r="D2" s="529"/>
      <c r="E2" s="529"/>
      <c r="F2" s="529"/>
      <c r="H2" s="443" t="s">
        <v>376</v>
      </c>
      <c r="I2" s="443"/>
    </row>
    <row r="3" spans="2:9" x14ac:dyDescent="0.25">
      <c r="B3" s="505" t="s">
        <v>1</v>
      </c>
      <c r="C3" s="505"/>
      <c r="D3" s="505"/>
      <c r="E3" s="505"/>
      <c r="F3" s="505"/>
      <c r="H3" s="443"/>
      <c r="I3" s="443"/>
    </row>
    <row r="4" spans="2:9" x14ac:dyDescent="0.25">
      <c r="B4" s="514" t="s">
        <v>296</v>
      </c>
      <c r="C4" s="514" t="s">
        <v>315</v>
      </c>
      <c r="D4" s="514" t="s">
        <v>316</v>
      </c>
      <c r="E4" s="514"/>
      <c r="F4" s="514"/>
    </row>
    <row r="5" spans="2:9" ht="25.5" x14ac:dyDescent="0.25">
      <c r="B5" s="515"/>
      <c r="C5" s="515"/>
      <c r="D5" s="38" t="s">
        <v>298</v>
      </c>
      <c r="E5" s="38" t="s">
        <v>299</v>
      </c>
      <c r="F5" s="38" t="s">
        <v>300</v>
      </c>
    </row>
    <row r="6" spans="2:9" ht="14.25" customHeight="1" x14ac:dyDescent="0.25">
      <c r="B6" s="57" t="s">
        <v>502</v>
      </c>
      <c r="C6" s="57">
        <v>5</v>
      </c>
      <c r="D6" s="57">
        <v>5</v>
      </c>
      <c r="E6" s="57">
        <v>3</v>
      </c>
      <c r="F6" s="57">
        <v>4</v>
      </c>
    </row>
    <row r="7" spans="2:9" x14ac:dyDescent="0.25">
      <c r="B7" s="94" t="s">
        <v>302</v>
      </c>
      <c r="C7" s="57">
        <v>30</v>
      </c>
      <c r="D7" s="57">
        <v>27</v>
      </c>
      <c r="E7" s="57">
        <v>24</v>
      </c>
      <c r="F7" s="57">
        <v>23</v>
      </c>
    </row>
    <row r="8" spans="2:9" x14ac:dyDescent="0.25">
      <c r="B8" s="94" t="s">
        <v>303</v>
      </c>
      <c r="C8" s="57">
        <v>4</v>
      </c>
      <c r="D8" s="57">
        <v>0</v>
      </c>
      <c r="E8" s="57">
        <v>0</v>
      </c>
      <c r="F8" s="57">
        <v>4</v>
      </c>
    </row>
    <row r="9" spans="2:9" x14ac:dyDescent="0.25">
      <c r="B9" s="94" t="s">
        <v>470</v>
      </c>
      <c r="C9" s="57">
        <v>1</v>
      </c>
      <c r="D9" s="57">
        <v>1</v>
      </c>
      <c r="E9" s="57">
        <v>1</v>
      </c>
      <c r="F9" s="57">
        <v>0</v>
      </c>
    </row>
    <row r="10" spans="2:9" x14ac:dyDescent="0.25">
      <c r="B10" s="94" t="s">
        <v>304</v>
      </c>
      <c r="C10" s="57">
        <v>14</v>
      </c>
      <c r="D10" s="57">
        <v>7</v>
      </c>
      <c r="E10" s="57">
        <v>7</v>
      </c>
      <c r="F10" s="57">
        <v>14</v>
      </c>
    </row>
    <row r="11" spans="2:9" x14ac:dyDescent="0.25">
      <c r="B11" s="94" t="s">
        <v>305</v>
      </c>
      <c r="C11" s="57">
        <v>15</v>
      </c>
      <c r="D11" s="57">
        <v>0</v>
      </c>
      <c r="E11" s="57">
        <v>0</v>
      </c>
      <c r="F11" s="57">
        <v>15</v>
      </c>
    </row>
    <row r="12" spans="2:9" x14ac:dyDescent="0.25">
      <c r="B12" s="94" t="s">
        <v>306</v>
      </c>
      <c r="C12" s="57">
        <v>2</v>
      </c>
      <c r="D12" s="57">
        <v>2</v>
      </c>
      <c r="E12" s="57">
        <v>2</v>
      </c>
      <c r="F12" s="57">
        <v>2</v>
      </c>
    </row>
    <row r="13" spans="2:9" x14ac:dyDescent="0.25">
      <c r="B13" s="94" t="s">
        <v>307</v>
      </c>
      <c r="C13" s="57">
        <v>1</v>
      </c>
      <c r="D13" s="57">
        <v>1</v>
      </c>
      <c r="E13" s="57">
        <v>1</v>
      </c>
      <c r="F13" s="57">
        <v>0</v>
      </c>
    </row>
    <row r="14" spans="2:9" x14ac:dyDescent="0.25">
      <c r="B14" s="94" t="s">
        <v>318</v>
      </c>
      <c r="C14" s="57">
        <v>1</v>
      </c>
      <c r="D14" s="57">
        <v>1</v>
      </c>
      <c r="E14" s="57">
        <v>1</v>
      </c>
      <c r="F14" s="57">
        <v>0</v>
      </c>
    </row>
    <row r="15" spans="2:9" x14ac:dyDescent="0.25">
      <c r="B15" s="94" t="s">
        <v>319</v>
      </c>
      <c r="C15" s="57">
        <v>3</v>
      </c>
      <c r="D15" s="57">
        <v>2</v>
      </c>
      <c r="E15" s="57">
        <v>2</v>
      </c>
      <c r="F15" s="57">
        <v>3</v>
      </c>
    </row>
    <row r="16" spans="2:9" x14ac:dyDescent="0.25">
      <c r="B16" s="94" t="s">
        <v>312</v>
      </c>
      <c r="C16" s="57">
        <v>1</v>
      </c>
      <c r="D16" s="57">
        <v>1</v>
      </c>
      <c r="E16" s="57">
        <v>1</v>
      </c>
      <c r="F16" s="57">
        <v>1</v>
      </c>
    </row>
    <row r="17" spans="2:6" x14ac:dyDescent="0.25">
      <c r="B17" s="94" t="s">
        <v>313</v>
      </c>
      <c r="C17" s="57">
        <v>6</v>
      </c>
      <c r="D17" s="57">
        <v>6</v>
      </c>
      <c r="E17" s="57">
        <v>4</v>
      </c>
      <c r="F17" s="57">
        <v>4</v>
      </c>
    </row>
    <row r="18" spans="2:6" x14ac:dyDescent="0.25">
      <c r="B18" s="234" t="s">
        <v>21</v>
      </c>
      <c r="C18" s="331">
        <v>83</v>
      </c>
      <c r="D18" s="331">
        <v>53</v>
      </c>
      <c r="E18" s="331">
        <v>46</v>
      </c>
      <c r="F18" s="331">
        <v>70</v>
      </c>
    </row>
    <row r="19" spans="2:6" ht="15.75" customHeight="1" x14ac:dyDescent="0.25">
      <c r="B19" s="503" t="s">
        <v>480</v>
      </c>
      <c r="C19" s="503"/>
      <c r="D19" s="503"/>
      <c r="E19" s="503"/>
      <c r="F19" s="503"/>
    </row>
    <row r="21" spans="2:6" x14ac:dyDescent="0.25">
      <c r="F21" s="44"/>
    </row>
  </sheetData>
  <mergeCells count="7">
    <mergeCell ref="B19:F19"/>
    <mergeCell ref="H2:I3"/>
    <mergeCell ref="B2:F2"/>
    <mergeCell ref="B3:F3"/>
    <mergeCell ref="B4:B5"/>
    <mergeCell ref="C4:C5"/>
    <mergeCell ref="D4:F4"/>
  </mergeCells>
  <hyperlinks>
    <hyperlink ref="H2:I3" location="'Table of Contents'!A1" display="Go To Table Of Contents" xr:uid="{00000000-0004-0000-22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I15"/>
  <sheetViews>
    <sheetView showGridLines="0" workbookViewId="0">
      <selection activeCell="H2" sqref="H2:I3"/>
    </sheetView>
  </sheetViews>
  <sheetFormatPr defaultRowHeight="15" x14ac:dyDescent="0.25"/>
  <cols>
    <col min="1" max="1" width="1.85546875" customWidth="1"/>
    <col min="2" max="2" width="14.42578125" style="19" customWidth="1"/>
    <col min="3" max="3" width="16" customWidth="1"/>
    <col min="4" max="5" width="17.85546875" customWidth="1"/>
    <col min="6" max="6" width="17.140625" customWidth="1"/>
    <col min="7" max="7" width="11.85546875" customWidth="1"/>
    <col min="8" max="9" width="6.7109375" customWidth="1"/>
  </cols>
  <sheetData>
    <row r="1" spans="2:9" ht="12" customHeight="1" x14ac:dyDescent="0.25"/>
    <row r="2" spans="2:9" ht="15" customHeight="1" x14ac:dyDescent="0.25">
      <c r="B2" s="513" t="s">
        <v>787</v>
      </c>
      <c r="C2" s="513"/>
      <c r="D2" s="513"/>
      <c r="E2" s="513"/>
      <c r="F2" s="513"/>
      <c r="H2" s="443" t="s">
        <v>376</v>
      </c>
      <c r="I2" s="443"/>
    </row>
    <row r="3" spans="2:9" x14ac:dyDescent="0.25">
      <c r="B3" s="530" t="s">
        <v>320</v>
      </c>
      <c r="C3" s="530"/>
      <c r="D3" s="530"/>
      <c r="E3" s="530"/>
      <c r="F3" s="530"/>
      <c r="H3" s="443"/>
      <c r="I3" s="443"/>
    </row>
    <row r="4" spans="2:9" ht="25.5" x14ac:dyDescent="0.25">
      <c r="B4" s="38" t="s">
        <v>238</v>
      </c>
      <c r="C4" s="38" t="s">
        <v>298</v>
      </c>
      <c r="D4" s="38" t="s">
        <v>299</v>
      </c>
      <c r="E4" s="38" t="s">
        <v>300</v>
      </c>
      <c r="F4" s="38" t="s">
        <v>21</v>
      </c>
    </row>
    <row r="5" spans="2:9" x14ac:dyDescent="0.25">
      <c r="B5" s="57" t="s">
        <v>321</v>
      </c>
      <c r="C5" s="235">
        <v>0</v>
      </c>
      <c r="D5" s="235">
        <v>0</v>
      </c>
      <c r="E5" s="235">
        <v>0</v>
      </c>
      <c r="F5" s="235">
        <v>0</v>
      </c>
    </row>
    <row r="6" spans="2:9" x14ac:dyDescent="0.25">
      <c r="B6" s="57" t="s">
        <v>322</v>
      </c>
      <c r="C6" s="235">
        <v>781</v>
      </c>
      <c r="D6" s="235">
        <v>121</v>
      </c>
      <c r="E6" s="235">
        <v>284</v>
      </c>
      <c r="F6" s="235">
        <v>1186</v>
      </c>
    </row>
    <row r="7" spans="2:9" x14ac:dyDescent="0.25">
      <c r="B7" s="57" t="s">
        <v>329</v>
      </c>
      <c r="C7" s="235">
        <v>848</v>
      </c>
      <c r="D7" s="235">
        <v>204</v>
      </c>
      <c r="E7" s="235">
        <v>792</v>
      </c>
      <c r="F7" s="235">
        <v>1844</v>
      </c>
    </row>
    <row r="8" spans="2:9" x14ac:dyDescent="0.25">
      <c r="B8" s="94" t="s">
        <v>399</v>
      </c>
      <c r="C8" s="235">
        <v>409</v>
      </c>
      <c r="D8" s="235">
        <v>82</v>
      </c>
      <c r="E8" s="235">
        <v>446</v>
      </c>
      <c r="F8" s="235">
        <v>937</v>
      </c>
    </row>
    <row r="9" spans="2:9" x14ac:dyDescent="0.25">
      <c r="B9" s="94" t="s">
        <v>431</v>
      </c>
      <c r="C9" s="235">
        <v>302</v>
      </c>
      <c r="D9" s="235">
        <v>67</v>
      </c>
      <c r="E9" s="235">
        <v>303</v>
      </c>
      <c r="F9" s="235">
        <v>672</v>
      </c>
    </row>
    <row r="10" spans="2:9" x14ac:dyDescent="0.25">
      <c r="B10" s="94" t="s">
        <v>439</v>
      </c>
      <c r="C10" s="235">
        <v>48</v>
      </c>
      <c r="D10" s="235">
        <v>6</v>
      </c>
      <c r="E10" s="235">
        <v>52</v>
      </c>
      <c r="F10" s="235">
        <v>106</v>
      </c>
    </row>
    <row r="11" spans="2:9" x14ac:dyDescent="0.25">
      <c r="B11" s="94" t="s">
        <v>475</v>
      </c>
      <c r="C11" s="235">
        <v>100</v>
      </c>
      <c r="D11" s="235">
        <v>21</v>
      </c>
      <c r="E11" s="235">
        <v>110</v>
      </c>
      <c r="F11" s="235">
        <v>231</v>
      </c>
    </row>
    <row r="12" spans="2:9" x14ac:dyDescent="0.25">
      <c r="B12" s="94" t="s">
        <v>482</v>
      </c>
      <c r="C12" s="235">
        <v>119</v>
      </c>
      <c r="D12" s="235">
        <v>23</v>
      </c>
      <c r="E12" s="235">
        <v>88</v>
      </c>
      <c r="F12" s="235">
        <v>230</v>
      </c>
    </row>
    <row r="13" spans="2:9" x14ac:dyDescent="0.25">
      <c r="B13" s="94" t="s">
        <v>530</v>
      </c>
      <c r="C13" s="235">
        <v>44</v>
      </c>
      <c r="D13" s="235">
        <v>7</v>
      </c>
      <c r="E13" s="235">
        <v>25</v>
      </c>
      <c r="F13" s="235">
        <v>76</v>
      </c>
    </row>
    <row r="14" spans="2:9" x14ac:dyDescent="0.25">
      <c r="B14" s="234" t="s">
        <v>21</v>
      </c>
      <c r="C14" s="290">
        <v>2651</v>
      </c>
      <c r="D14" s="290">
        <v>531</v>
      </c>
      <c r="E14" s="290">
        <v>2100</v>
      </c>
      <c r="F14" s="290">
        <v>5282</v>
      </c>
    </row>
    <row r="15" spans="2:9" x14ac:dyDescent="0.25">
      <c r="B15" s="531" t="s">
        <v>478</v>
      </c>
      <c r="C15" s="531"/>
      <c r="D15" s="531"/>
      <c r="E15" s="531"/>
      <c r="F15" s="531"/>
    </row>
  </sheetData>
  <mergeCells count="4">
    <mergeCell ref="B2:F2"/>
    <mergeCell ref="B3:F3"/>
    <mergeCell ref="H2:I3"/>
    <mergeCell ref="B15:F15"/>
  </mergeCells>
  <hyperlinks>
    <hyperlink ref="H2:I3" location="'Table of Contents'!A1" display="Go To Table Of Contents" xr:uid="{00000000-0004-0000-2300-000000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A56"/>
  <sheetViews>
    <sheetView showGridLines="0" topLeftCell="C1" workbookViewId="0">
      <selection activeCell="Z2" sqref="Z2:AA3"/>
    </sheetView>
  </sheetViews>
  <sheetFormatPr defaultRowHeight="15" x14ac:dyDescent="0.25"/>
  <cols>
    <col min="1" max="1" width="1.85546875" customWidth="1"/>
    <col min="5" max="5" width="15.28515625" customWidth="1"/>
    <col min="7" max="7" width="16.42578125" customWidth="1"/>
    <col min="8" max="8" width="3.28515625" customWidth="1"/>
    <col min="14" max="14" width="1.85546875" customWidth="1"/>
    <col min="15" max="15" width="1.85546875" style="51" customWidth="1"/>
    <col min="16" max="16" width="1.85546875" customWidth="1"/>
    <col min="17" max="17" width="46.5703125" style="19" customWidth="1"/>
    <col min="18" max="18" width="14.42578125" style="19" customWidth="1"/>
    <col min="19" max="19" width="13.5703125" style="19" customWidth="1"/>
    <col min="20" max="20" width="13.7109375" style="19" customWidth="1"/>
    <col min="21" max="21" width="14.5703125" style="19" customWidth="1"/>
    <col min="22" max="22" width="17.7109375" style="19" customWidth="1"/>
    <col min="23" max="23" width="11.28515625" style="19" customWidth="1"/>
    <col min="24" max="24" width="13.28515625" style="19" customWidth="1"/>
    <col min="25" max="25" width="3.5703125" customWidth="1"/>
    <col min="26" max="26" width="6" customWidth="1"/>
    <col min="27" max="27" width="8" customWidth="1"/>
  </cols>
  <sheetData>
    <row r="1" spans="2:27" ht="12" customHeight="1" x14ac:dyDescent="0.25"/>
    <row r="2" spans="2:27" ht="15.75" x14ac:dyDescent="0.25">
      <c r="B2" s="395"/>
      <c r="C2" s="395"/>
      <c r="D2" s="395"/>
      <c r="E2" s="395"/>
      <c r="F2" s="395"/>
      <c r="G2" s="395"/>
      <c r="H2" s="53"/>
      <c r="I2" s="395"/>
      <c r="J2" s="395"/>
      <c r="K2" s="395"/>
      <c r="L2" s="395"/>
      <c r="M2" s="395"/>
      <c r="Q2" s="397" t="s">
        <v>532</v>
      </c>
      <c r="R2" s="397"/>
      <c r="S2" s="397"/>
      <c r="T2" s="397"/>
      <c r="U2" s="397"/>
      <c r="V2" s="397"/>
      <c r="W2" s="397"/>
      <c r="X2" s="397"/>
      <c r="Z2" s="386" t="s">
        <v>376</v>
      </c>
      <c r="AA2" s="386"/>
    </row>
    <row r="3" spans="2:27" ht="28.5" customHeight="1" x14ac:dyDescent="0.25">
      <c r="Q3" s="388" t="s">
        <v>16</v>
      </c>
      <c r="R3" s="399" t="s">
        <v>17</v>
      </c>
      <c r="S3" s="400"/>
      <c r="T3" s="400"/>
      <c r="U3" s="400"/>
      <c r="V3" s="400"/>
      <c r="W3" s="400"/>
      <c r="X3" s="401"/>
      <c r="Z3" s="386"/>
      <c r="AA3" s="386"/>
    </row>
    <row r="4" spans="2:27" x14ac:dyDescent="0.25">
      <c r="Q4" s="398"/>
      <c r="R4" s="398" t="s">
        <v>4</v>
      </c>
      <c r="S4" s="402" t="s">
        <v>18</v>
      </c>
      <c r="T4" s="402"/>
      <c r="U4" s="402"/>
      <c r="V4" s="402"/>
      <c r="W4" s="402"/>
      <c r="X4" s="403" t="s">
        <v>19</v>
      </c>
    </row>
    <row r="5" spans="2:27" ht="40.5" x14ac:dyDescent="0.25">
      <c r="Q5" s="389"/>
      <c r="R5" s="389"/>
      <c r="S5" s="6" t="s">
        <v>6</v>
      </c>
      <c r="T5" s="6" t="s">
        <v>20</v>
      </c>
      <c r="U5" s="6" t="s">
        <v>8</v>
      </c>
      <c r="V5" s="6" t="s">
        <v>9</v>
      </c>
      <c r="W5" s="8" t="s">
        <v>21</v>
      </c>
      <c r="X5" s="404"/>
    </row>
    <row r="6" spans="2:27" ht="18" customHeight="1" x14ac:dyDescent="0.25">
      <c r="Q6" s="216" t="s">
        <v>22</v>
      </c>
      <c r="R6" s="126">
        <v>2552</v>
      </c>
      <c r="S6" s="126">
        <v>334</v>
      </c>
      <c r="T6" s="126">
        <v>335</v>
      </c>
      <c r="U6" s="126">
        <v>340</v>
      </c>
      <c r="V6" s="126">
        <v>852</v>
      </c>
      <c r="W6" s="150">
        <v>1861</v>
      </c>
      <c r="X6" s="223">
        <v>691</v>
      </c>
    </row>
    <row r="7" spans="2:27" ht="18.75" customHeight="1" x14ac:dyDescent="0.25">
      <c r="Q7" s="102" t="s">
        <v>23</v>
      </c>
      <c r="R7" s="7">
        <v>335</v>
      </c>
      <c r="S7" s="116">
        <v>37</v>
      </c>
      <c r="T7" s="116">
        <v>42</v>
      </c>
      <c r="U7" s="116">
        <v>41</v>
      </c>
      <c r="V7" s="116">
        <v>112</v>
      </c>
      <c r="W7" s="116">
        <v>232</v>
      </c>
      <c r="X7" s="117">
        <v>103</v>
      </c>
      <c r="Z7" s="169"/>
    </row>
    <row r="8" spans="2:27" ht="17.25" customHeight="1" x14ac:dyDescent="0.25">
      <c r="Q8" s="103" t="s">
        <v>24</v>
      </c>
      <c r="R8" s="7">
        <v>268</v>
      </c>
      <c r="S8" s="116">
        <v>42</v>
      </c>
      <c r="T8" s="116">
        <v>43</v>
      </c>
      <c r="U8" s="116">
        <v>37</v>
      </c>
      <c r="V8" s="116">
        <v>77</v>
      </c>
      <c r="W8" s="116">
        <v>199</v>
      </c>
      <c r="X8" s="117">
        <v>69</v>
      </c>
      <c r="Z8" s="169"/>
    </row>
    <row r="9" spans="2:27" ht="20.25" customHeight="1" x14ac:dyDescent="0.25">
      <c r="Q9" s="102" t="s">
        <v>25</v>
      </c>
      <c r="R9" s="7">
        <v>186</v>
      </c>
      <c r="S9" s="116">
        <v>23</v>
      </c>
      <c r="T9" s="116">
        <v>18</v>
      </c>
      <c r="U9" s="116">
        <v>11</v>
      </c>
      <c r="V9" s="116">
        <v>78</v>
      </c>
      <c r="W9" s="116">
        <v>130</v>
      </c>
      <c r="X9" s="117">
        <v>56</v>
      </c>
      <c r="Z9" s="169"/>
    </row>
    <row r="10" spans="2:27" ht="16.5" customHeight="1" x14ac:dyDescent="0.25">
      <c r="Q10" s="103" t="s">
        <v>26</v>
      </c>
      <c r="R10" s="7">
        <v>134</v>
      </c>
      <c r="S10" s="116">
        <v>17</v>
      </c>
      <c r="T10" s="116">
        <v>25</v>
      </c>
      <c r="U10" s="116">
        <v>15</v>
      </c>
      <c r="V10" s="116">
        <v>44</v>
      </c>
      <c r="W10" s="116">
        <v>101</v>
      </c>
      <c r="X10" s="117">
        <v>33</v>
      </c>
      <c r="Z10" s="169"/>
    </row>
    <row r="11" spans="2:27" ht="15" customHeight="1" x14ac:dyDescent="0.25">
      <c r="Q11" s="102" t="s">
        <v>27</v>
      </c>
      <c r="R11" s="7">
        <v>281</v>
      </c>
      <c r="S11" s="116">
        <v>50</v>
      </c>
      <c r="T11" s="116">
        <v>46</v>
      </c>
      <c r="U11" s="116">
        <v>26</v>
      </c>
      <c r="V11" s="116">
        <v>88</v>
      </c>
      <c r="W11" s="116">
        <v>210</v>
      </c>
      <c r="X11" s="117">
        <v>71</v>
      </c>
      <c r="Z11" s="169"/>
    </row>
    <row r="12" spans="2:27" ht="15" customHeight="1" x14ac:dyDescent="0.25">
      <c r="Q12" s="103" t="s">
        <v>28</v>
      </c>
      <c r="R12" s="7">
        <v>433</v>
      </c>
      <c r="S12" s="116">
        <v>53</v>
      </c>
      <c r="T12" s="116">
        <v>58</v>
      </c>
      <c r="U12" s="116">
        <v>46</v>
      </c>
      <c r="V12" s="116">
        <v>166</v>
      </c>
      <c r="W12" s="116">
        <v>323</v>
      </c>
      <c r="X12" s="117">
        <v>110</v>
      </c>
      <c r="Z12" s="169"/>
    </row>
    <row r="13" spans="2:27" ht="18.75" customHeight="1" x14ac:dyDescent="0.25">
      <c r="Q13" s="102" t="s">
        <v>29</v>
      </c>
      <c r="R13" s="7">
        <v>299</v>
      </c>
      <c r="S13" s="116">
        <v>36</v>
      </c>
      <c r="T13" s="116">
        <v>42</v>
      </c>
      <c r="U13" s="116">
        <v>45</v>
      </c>
      <c r="V13" s="116">
        <v>96</v>
      </c>
      <c r="W13" s="116">
        <v>219</v>
      </c>
      <c r="X13" s="117">
        <v>80</v>
      </c>
      <c r="Z13" s="169"/>
    </row>
    <row r="14" spans="2:27" ht="15.75" customHeight="1" x14ac:dyDescent="0.25">
      <c r="Q14" s="103" t="s">
        <v>30</v>
      </c>
      <c r="R14" s="7">
        <v>432</v>
      </c>
      <c r="S14" s="116">
        <v>51</v>
      </c>
      <c r="T14" s="116">
        <v>34</v>
      </c>
      <c r="U14" s="116">
        <v>92</v>
      </c>
      <c r="V14" s="116">
        <v>137</v>
      </c>
      <c r="W14" s="116">
        <v>314</v>
      </c>
      <c r="X14" s="117">
        <v>118</v>
      </c>
      <c r="Z14" s="169"/>
    </row>
    <row r="15" spans="2:27" x14ac:dyDescent="0.25">
      <c r="Q15" s="219" t="s">
        <v>31</v>
      </c>
      <c r="R15" s="81">
        <v>184</v>
      </c>
      <c r="S15" s="217">
        <v>25</v>
      </c>
      <c r="T15" s="217">
        <v>27</v>
      </c>
      <c r="U15" s="217">
        <v>27</v>
      </c>
      <c r="V15" s="217">
        <v>54</v>
      </c>
      <c r="W15" s="217">
        <v>133</v>
      </c>
      <c r="X15" s="218">
        <v>51</v>
      </c>
      <c r="Z15" s="169"/>
    </row>
    <row r="16" spans="2:27" x14ac:dyDescent="0.25">
      <c r="Q16" s="220" t="s">
        <v>32</v>
      </c>
      <c r="R16" s="224">
        <v>1385</v>
      </c>
      <c r="S16" s="224">
        <v>260</v>
      </c>
      <c r="T16" s="224">
        <v>207</v>
      </c>
      <c r="U16" s="224">
        <v>85</v>
      </c>
      <c r="V16" s="224">
        <v>365</v>
      </c>
      <c r="W16" s="167">
        <v>917</v>
      </c>
      <c r="X16" s="225">
        <v>468</v>
      </c>
      <c r="Z16" s="169">
        <f>SUM(S16+T16)</f>
        <v>467</v>
      </c>
    </row>
    <row r="17" spans="2:26" ht="14.25" customHeight="1" x14ac:dyDescent="0.25">
      <c r="Q17" s="102" t="s">
        <v>33</v>
      </c>
      <c r="R17" s="10">
        <v>373</v>
      </c>
      <c r="S17" s="116">
        <v>81</v>
      </c>
      <c r="T17" s="116">
        <v>46</v>
      </c>
      <c r="U17" s="116">
        <v>18</v>
      </c>
      <c r="V17" s="116">
        <v>49</v>
      </c>
      <c r="W17" s="93">
        <v>194</v>
      </c>
      <c r="X17" s="58">
        <v>179</v>
      </c>
      <c r="Z17" s="169"/>
    </row>
    <row r="18" spans="2:26" ht="14.25" customHeight="1" x14ac:dyDescent="0.25">
      <c r="Q18" s="103" t="s">
        <v>34</v>
      </c>
      <c r="R18" s="10">
        <v>189</v>
      </c>
      <c r="S18" s="116">
        <v>25</v>
      </c>
      <c r="T18" s="116">
        <v>34</v>
      </c>
      <c r="U18" s="116">
        <v>9</v>
      </c>
      <c r="V18" s="116">
        <v>69</v>
      </c>
      <c r="W18" s="93">
        <v>137</v>
      </c>
      <c r="X18" s="58">
        <v>52</v>
      </c>
      <c r="Z18" s="169"/>
    </row>
    <row r="19" spans="2:26" ht="16.5" customHeight="1" x14ac:dyDescent="0.25">
      <c r="B19" s="395"/>
      <c r="C19" s="395"/>
      <c r="D19" s="395"/>
      <c r="E19" s="395"/>
      <c r="F19" s="395"/>
      <c r="G19" s="395"/>
      <c r="H19" s="54"/>
      <c r="I19" s="395"/>
      <c r="J19" s="395"/>
      <c r="K19" s="395"/>
      <c r="L19" s="395"/>
      <c r="M19" s="395"/>
      <c r="Q19" s="102" t="s">
        <v>35</v>
      </c>
      <c r="R19" s="10">
        <v>8</v>
      </c>
      <c r="S19" s="116">
        <v>2</v>
      </c>
      <c r="T19" s="116">
        <v>2</v>
      </c>
      <c r="U19" s="116">
        <v>1</v>
      </c>
      <c r="V19" s="116">
        <v>0</v>
      </c>
      <c r="W19" s="93">
        <v>5</v>
      </c>
      <c r="X19" s="58">
        <v>3</v>
      </c>
      <c r="Z19" s="169"/>
    </row>
    <row r="20" spans="2:26" ht="16.5" customHeight="1" x14ac:dyDescent="0.25">
      <c r="Q20" s="221" t="s">
        <v>36</v>
      </c>
      <c r="R20" s="222">
        <v>815</v>
      </c>
      <c r="S20" s="217">
        <v>152</v>
      </c>
      <c r="T20" s="217">
        <v>125</v>
      </c>
      <c r="U20" s="217">
        <v>57</v>
      </c>
      <c r="V20" s="217">
        <v>247</v>
      </c>
      <c r="W20" s="150">
        <v>581</v>
      </c>
      <c r="X20" s="223">
        <v>234</v>
      </c>
      <c r="Z20" s="169"/>
    </row>
    <row r="21" spans="2:26" ht="15.75" customHeight="1" x14ac:dyDescent="0.25">
      <c r="Q21" s="100" t="s">
        <v>37</v>
      </c>
      <c r="R21" s="91">
        <v>745</v>
      </c>
      <c r="S21" s="12">
        <v>132</v>
      </c>
      <c r="T21" s="12">
        <v>108</v>
      </c>
      <c r="U21" s="12">
        <v>73</v>
      </c>
      <c r="V21" s="12">
        <v>143</v>
      </c>
      <c r="W21" s="93">
        <v>456</v>
      </c>
      <c r="X21" s="58">
        <v>289</v>
      </c>
      <c r="Z21" s="169">
        <f>SUM(S21+T21)</f>
        <v>240</v>
      </c>
    </row>
    <row r="22" spans="2:26" ht="15.75" customHeight="1" x14ac:dyDescent="0.25">
      <c r="Q22" s="101" t="s">
        <v>38</v>
      </c>
      <c r="R22" s="91">
        <v>650</v>
      </c>
      <c r="S22" s="12">
        <v>81</v>
      </c>
      <c r="T22" s="12">
        <v>61</v>
      </c>
      <c r="U22" s="12">
        <v>47</v>
      </c>
      <c r="V22" s="12">
        <v>265</v>
      </c>
      <c r="W22" s="93">
        <v>454</v>
      </c>
      <c r="X22" s="58">
        <v>196</v>
      </c>
      <c r="Z22" s="169">
        <f t="shared" ref="Z22:Z27" si="0">SUM(S22+T22)</f>
        <v>142</v>
      </c>
    </row>
    <row r="23" spans="2:26" ht="15.75" customHeight="1" x14ac:dyDescent="0.25">
      <c r="Q23" s="100" t="s">
        <v>39</v>
      </c>
      <c r="R23" s="91">
        <v>141</v>
      </c>
      <c r="S23" s="12">
        <v>24</v>
      </c>
      <c r="T23" s="12">
        <v>22</v>
      </c>
      <c r="U23" s="12">
        <v>17</v>
      </c>
      <c r="V23" s="12">
        <v>35</v>
      </c>
      <c r="W23" s="93">
        <v>98</v>
      </c>
      <c r="X23" s="58">
        <v>43</v>
      </c>
      <c r="Z23" s="169">
        <f t="shared" si="0"/>
        <v>46</v>
      </c>
    </row>
    <row r="24" spans="2:26" ht="15" customHeight="1" x14ac:dyDescent="0.25">
      <c r="Q24" s="101" t="s">
        <v>40</v>
      </c>
      <c r="R24" s="91">
        <v>196</v>
      </c>
      <c r="S24" s="12">
        <v>25</v>
      </c>
      <c r="T24" s="12">
        <v>12</v>
      </c>
      <c r="U24" s="12">
        <v>35</v>
      </c>
      <c r="V24" s="12">
        <v>66</v>
      </c>
      <c r="W24" s="93">
        <v>138</v>
      </c>
      <c r="X24" s="58">
        <v>58</v>
      </c>
      <c r="Z24" s="169">
        <f t="shared" si="0"/>
        <v>37</v>
      </c>
    </row>
    <row r="25" spans="2:26" ht="14.25" customHeight="1" x14ac:dyDescent="0.25">
      <c r="Q25" s="100" t="s">
        <v>41</v>
      </c>
      <c r="R25" s="91">
        <v>178</v>
      </c>
      <c r="S25" s="12">
        <v>20</v>
      </c>
      <c r="T25" s="12">
        <v>21</v>
      </c>
      <c r="U25" s="12">
        <v>14</v>
      </c>
      <c r="V25" s="12">
        <v>74</v>
      </c>
      <c r="W25" s="93">
        <v>129</v>
      </c>
      <c r="X25" s="58">
        <v>49</v>
      </c>
      <c r="Z25" s="169">
        <f t="shared" si="0"/>
        <v>41</v>
      </c>
    </row>
    <row r="26" spans="2:26" x14ac:dyDescent="0.25">
      <c r="Q26" s="101" t="s">
        <v>31</v>
      </c>
      <c r="R26" s="91">
        <v>724</v>
      </c>
      <c r="S26" s="91">
        <v>83</v>
      </c>
      <c r="T26" s="91">
        <v>82</v>
      </c>
      <c r="U26" s="91">
        <v>67</v>
      </c>
      <c r="V26" s="91">
        <v>230</v>
      </c>
      <c r="W26" s="93">
        <v>462</v>
      </c>
      <c r="X26" s="58">
        <v>262</v>
      </c>
      <c r="Z26" s="169">
        <f t="shared" si="0"/>
        <v>165</v>
      </c>
    </row>
    <row r="27" spans="2:26" x14ac:dyDescent="0.25">
      <c r="Q27" s="260" t="s">
        <v>21</v>
      </c>
      <c r="R27" s="107">
        <v>6571</v>
      </c>
      <c r="S27" s="107">
        <v>959</v>
      </c>
      <c r="T27" s="107">
        <v>848</v>
      </c>
      <c r="U27" s="107">
        <v>678</v>
      </c>
      <c r="V27" s="107">
        <v>2030</v>
      </c>
      <c r="W27" s="107">
        <v>4515</v>
      </c>
      <c r="X27" s="107">
        <v>2056</v>
      </c>
      <c r="Z27" s="169">
        <f t="shared" si="0"/>
        <v>1807</v>
      </c>
    </row>
    <row r="28" spans="2:26" x14ac:dyDescent="0.25">
      <c r="Q28" s="396" t="s">
        <v>42</v>
      </c>
      <c r="R28" s="396"/>
      <c r="S28" s="396"/>
      <c r="T28" s="396"/>
      <c r="U28" s="396"/>
      <c r="V28" s="396"/>
      <c r="W28" s="396"/>
      <c r="X28" s="396"/>
      <c r="Z28" s="169"/>
    </row>
    <row r="29" spans="2:26" x14ac:dyDescent="0.25">
      <c r="Z29" s="169"/>
    </row>
    <row r="30" spans="2:26" x14ac:dyDescent="0.25">
      <c r="Q30" s="172"/>
      <c r="R30" s="172"/>
      <c r="S30" s="172"/>
      <c r="T30" s="172"/>
      <c r="U30" s="172"/>
      <c r="V30" s="172"/>
    </row>
    <row r="31" spans="2:26" ht="18" customHeight="1" x14ac:dyDescent="0.25">
      <c r="Q31" s="176" t="s">
        <v>16</v>
      </c>
      <c r="R31" s="177" t="s">
        <v>4</v>
      </c>
      <c r="S31" s="177" t="s">
        <v>332</v>
      </c>
      <c r="T31" s="177" t="s">
        <v>8</v>
      </c>
      <c r="U31" s="177" t="s">
        <v>9</v>
      </c>
      <c r="V31" s="172"/>
    </row>
    <row r="32" spans="2:26" x14ac:dyDescent="0.25">
      <c r="Q32" s="178" t="s">
        <v>22</v>
      </c>
      <c r="R32" s="179">
        <f>R6</f>
        <v>2552</v>
      </c>
      <c r="S32" s="170">
        <v>475</v>
      </c>
      <c r="T32" s="179">
        <f>U6</f>
        <v>340</v>
      </c>
      <c r="U32" s="179">
        <f>V6</f>
        <v>852</v>
      </c>
      <c r="V32" s="172"/>
    </row>
    <row r="33" spans="17:22" x14ac:dyDescent="0.25">
      <c r="Q33" s="178" t="s">
        <v>333</v>
      </c>
      <c r="R33" s="179">
        <f>R16</f>
        <v>1385</v>
      </c>
      <c r="S33" s="170">
        <v>320</v>
      </c>
      <c r="T33" s="179">
        <v>59</v>
      </c>
      <c r="U33" s="179">
        <f>V16</f>
        <v>365</v>
      </c>
      <c r="V33" s="172"/>
    </row>
    <row r="34" spans="17:22" x14ac:dyDescent="0.25">
      <c r="Q34" s="178" t="s">
        <v>37</v>
      </c>
      <c r="R34" s="179">
        <f t="shared" ref="R34:R39" si="1">R21</f>
        <v>745</v>
      </c>
      <c r="S34" s="170">
        <v>166</v>
      </c>
      <c r="T34" s="179">
        <f t="shared" ref="T34:U39" si="2">U21</f>
        <v>73</v>
      </c>
      <c r="U34" s="179">
        <f t="shared" si="2"/>
        <v>143</v>
      </c>
      <c r="V34" s="172"/>
    </row>
    <row r="35" spans="17:22" x14ac:dyDescent="0.25">
      <c r="Q35" s="178" t="s">
        <v>334</v>
      </c>
      <c r="R35" s="179">
        <f t="shared" si="1"/>
        <v>650</v>
      </c>
      <c r="S35" s="170">
        <v>105</v>
      </c>
      <c r="T35" s="179">
        <v>27</v>
      </c>
      <c r="U35" s="179">
        <f t="shared" si="2"/>
        <v>265</v>
      </c>
      <c r="V35" s="172"/>
    </row>
    <row r="36" spans="17:22" x14ac:dyDescent="0.25">
      <c r="Q36" s="178" t="s">
        <v>335</v>
      </c>
      <c r="R36" s="179">
        <f t="shared" si="1"/>
        <v>141</v>
      </c>
      <c r="S36" s="170">
        <v>37</v>
      </c>
      <c r="T36" s="179">
        <f t="shared" si="2"/>
        <v>17</v>
      </c>
      <c r="U36" s="179">
        <f t="shared" si="2"/>
        <v>35</v>
      </c>
      <c r="V36" s="172"/>
    </row>
    <row r="37" spans="17:22" x14ac:dyDescent="0.25">
      <c r="Q37" s="178" t="s">
        <v>336</v>
      </c>
      <c r="R37" s="179">
        <f t="shared" si="1"/>
        <v>196</v>
      </c>
      <c r="S37" s="170">
        <v>22</v>
      </c>
      <c r="T37" s="179">
        <v>23</v>
      </c>
      <c r="U37" s="179">
        <f t="shared" si="2"/>
        <v>66</v>
      </c>
      <c r="V37" s="172"/>
    </row>
    <row r="38" spans="17:22" x14ac:dyDescent="0.25">
      <c r="Q38" s="178" t="s">
        <v>337</v>
      </c>
      <c r="R38" s="179">
        <f t="shared" si="1"/>
        <v>178</v>
      </c>
      <c r="S38" s="170">
        <v>33</v>
      </c>
      <c r="T38" s="179">
        <f t="shared" si="2"/>
        <v>14</v>
      </c>
      <c r="U38" s="179">
        <f t="shared" si="2"/>
        <v>74</v>
      </c>
      <c r="V38" s="172"/>
    </row>
    <row r="39" spans="17:22" x14ac:dyDescent="0.25">
      <c r="Q39" s="178" t="s">
        <v>31</v>
      </c>
      <c r="R39" s="179">
        <f t="shared" si="1"/>
        <v>724</v>
      </c>
      <c r="S39" s="170">
        <v>118</v>
      </c>
      <c r="T39" s="179">
        <f t="shared" si="2"/>
        <v>67</v>
      </c>
      <c r="U39" s="179">
        <f t="shared" si="2"/>
        <v>230</v>
      </c>
      <c r="V39" s="172"/>
    </row>
    <row r="40" spans="17:22" x14ac:dyDescent="0.25">
      <c r="Q40" s="178" t="s">
        <v>21</v>
      </c>
      <c r="R40" s="180">
        <f>SUM(R32:R39)</f>
        <v>6571</v>
      </c>
      <c r="S40" s="170">
        <f>SUM(S32:S39)</f>
        <v>1276</v>
      </c>
      <c r="T40" s="180">
        <f>SUM(T32:T39)</f>
        <v>620</v>
      </c>
      <c r="U40" s="180">
        <f>SUM(U32:U39)</f>
        <v>2030</v>
      </c>
      <c r="V40" s="172"/>
    </row>
    <row r="41" spans="17:22" x14ac:dyDescent="0.25">
      <c r="Q41" s="172"/>
      <c r="R41" s="172"/>
      <c r="S41" s="172"/>
      <c r="T41" s="172"/>
      <c r="U41" s="172"/>
      <c r="V41" s="172"/>
    </row>
    <row r="42" spans="17:22" x14ac:dyDescent="0.25">
      <c r="Q42" s="172"/>
      <c r="R42" s="172"/>
      <c r="S42" s="172"/>
      <c r="T42" s="172"/>
      <c r="U42" s="172"/>
      <c r="V42" s="172"/>
    </row>
    <row r="43" spans="17:22" x14ac:dyDescent="0.25">
      <c r="Q43" s="172"/>
      <c r="R43" s="172"/>
      <c r="S43" s="172"/>
      <c r="T43" s="172"/>
      <c r="U43" s="172"/>
      <c r="V43" s="172"/>
    </row>
    <row r="44" spans="17:22" ht="40.5" x14ac:dyDescent="0.25">
      <c r="Q44" s="176" t="s">
        <v>16</v>
      </c>
      <c r="R44" s="177" t="s">
        <v>4</v>
      </c>
      <c r="S44" s="177" t="s">
        <v>6</v>
      </c>
      <c r="T44" s="177" t="s">
        <v>8</v>
      </c>
      <c r="U44" s="177" t="s">
        <v>9</v>
      </c>
      <c r="V44" s="172"/>
    </row>
    <row r="45" spans="17:22" x14ac:dyDescent="0.25">
      <c r="Q45" s="172"/>
      <c r="R45" s="181"/>
      <c r="S45" s="181"/>
      <c r="T45" s="181"/>
      <c r="U45" s="181"/>
      <c r="V45" s="172"/>
    </row>
    <row r="46" spans="17:22" x14ac:dyDescent="0.25">
      <c r="Q46" s="178" t="s">
        <v>22</v>
      </c>
      <c r="R46" s="182">
        <f>1994/4946</f>
        <v>0.40315406389001213</v>
      </c>
      <c r="S46" s="182">
        <f>475/1276</f>
        <v>0.37225705329153608</v>
      </c>
      <c r="T46" s="182">
        <f>T32/T40</f>
        <v>0.54838709677419351</v>
      </c>
      <c r="U46" s="182">
        <f>U32/U40</f>
        <v>0.41970443349753694</v>
      </c>
      <c r="V46" s="172"/>
    </row>
    <row r="47" spans="17:22" x14ac:dyDescent="0.25">
      <c r="Q47" s="178" t="s">
        <v>333</v>
      </c>
      <c r="R47" s="182">
        <f>989/4946</f>
        <v>0.19995956328346137</v>
      </c>
      <c r="S47" s="182">
        <f>320/1276</f>
        <v>0.2507836990595611</v>
      </c>
      <c r="T47" s="182">
        <f>T33/T40</f>
        <v>9.5161290322580638E-2</v>
      </c>
      <c r="U47" s="182">
        <f>U33/U40</f>
        <v>0.17980295566502463</v>
      </c>
      <c r="V47" s="172"/>
    </row>
    <row r="48" spans="17:22" x14ac:dyDescent="0.25">
      <c r="Q48" s="178" t="s">
        <v>37</v>
      </c>
      <c r="R48" s="182">
        <f>538/4946</f>
        <v>0.1087747674888799</v>
      </c>
      <c r="S48" s="182">
        <f>166/1276</f>
        <v>0.13009404388714735</v>
      </c>
      <c r="T48" s="182">
        <f>T34/T40</f>
        <v>0.11774193548387096</v>
      </c>
      <c r="U48" s="182">
        <f>U34/U40</f>
        <v>7.0443349753694581E-2</v>
      </c>
      <c r="V48" s="172"/>
    </row>
    <row r="49" spans="17:22" x14ac:dyDescent="0.25">
      <c r="Q49" s="178" t="s">
        <v>334</v>
      </c>
      <c r="R49" s="182">
        <f>494/4946</f>
        <v>9.9878689850384145E-2</v>
      </c>
      <c r="S49" s="182">
        <f>105/1276</f>
        <v>8.2288401253918494E-2</v>
      </c>
      <c r="T49" s="182">
        <f>T35/T40</f>
        <v>4.3548387096774194E-2</v>
      </c>
      <c r="U49" s="182">
        <f>U35/U40</f>
        <v>0.13054187192118227</v>
      </c>
      <c r="V49" s="172"/>
    </row>
    <row r="50" spans="17:22" x14ac:dyDescent="0.25">
      <c r="Q50" s="178" t="s">
        <v>335</v>
      </c>
      <c r="R50" s="182">
        <f>107/4946</f>
        <v>2.163364334816013E-2</v>
      </c>
      <c r="S50" s="182">
        <f>37/1276</f>
        <v>2.8996865203761754E-2</v>
      </c>
      <c r="T50" s="182">
        <f>T36/T40</f>
        <v>2.7419354838709678E-2</v>
      </c>
      <c r="U50" s="182">
        <f>U36/U40</f>
        <v>1.7241379310344827E-2</v>
      </c>
      <c r="V50" s="172"/>
    </row>
    <row r="51" spans="17:22" x14ac:dyDescent="0.25">
      <c r="Q51" s="178" t="s">
        <v>336</v>
      </c>
      <c r="R51" s="182">
        <f>148/4946</f>
        <v>2.9923170238576626E-2</v>
      </c>
      <c r="S51" s="182">
        <f>22/1276</f>
        <v>1.7241379310344827E-2</v>
      </c>
      <c r="T51" s="182">
        <f>T37/T40</f>
        <v>3.7096774193548385E-2</v>
      </c>
      <c r="U51" s="182">
        <f>U37/U40</f>
        <v>3.2512315270935961E-2</v>
      </c>
      <c r="V51" s="172"/>
    </row>
    <row r="52" spans="17:22" x14ac:dyDescent="0.25">
      <c r="Q52" s="178" t="s">
        <v>337</v>
      </c>
      <c r="R52" s="182">
        <f>144/4946</f>
        <v>2.9114435907804288E-2</v>
      </c>
      <c r="S52" s="182">
        <f>33/1276</f>
        <v>2.5862068965517241E-2</v>
      </c>
      <c r="T52" s="182">
        <f>T38/T40</f>
        <v>2.2580645161290321E-2</v>
      </c>
      <c r="U52" s="182">
        <f>U38/U40</f>
        <v>3.6453201970443348E-2</v>
      </c>
      <c r="V52" s="172"/>
    </row>
    <row r="53" spans="17:22" x14ac:dyDescent="0.25">
      <c r="Q53" s="178" t="s">
        <v>31</v>
      </c>
      <c r="R53" s="182">
        <f>532/4946</f>
        <v>0.10756166599272139</v>
      </c>
      <c r="S53" s="182">
        <f>118/1276</f>
        <v>9.2476489028213163E-2</v>
      </c>
      <c r="T53" s="182">
        <f>T39/T40</f>
        <v>0.10806451612903226</v>
      </c>
      <c r="U53" s="182">
        <f>U39/U40</f>
        <v>0.11330049261083744</v>
      </c>
      <c r="V53" s="172"/>
    </row>
    <row r="54" spans="17:22" x14ac:dyDescent="0.25">
      <c r="Q54" s="178"/>
      <c r="R54" s="172"/>
      <c r="S54" s="172"/>
      <c r="T54" s="172"/>
      <c r="U54" s="172"/>
      <c r="V54" s="172"/>
    </row>
    <row r="55" spans="17:22" x14ac:dyDescent="0.25">
      <c r="Q55" s="172"/>
      <c r="R55" s="172"/>
      <c r="S55" s="172"/>
      <c r="T55" s="172"/>
      <c r="U55" s="172"/>
      <c r="V55" s="172"/>
    </row>
    <row r="56" spans="17:22" x14ac:dyDescent="0.25">
      <c r="Q56" s="172"/>
      <c r="R56" s="172"/>
      <c r="S56" s="172"/>
      <c r="T56" s="172"/>
      <c r="U56" s="172"/>
      <c r="V56" s="172"/>
    </row>
  </sheetData>
  <mergeCells count="12">
    <mergeCell ref="Z2:AA3"/>
    <mergeCell ref="B2:G2"/>
    <mergeCell ref="I2:M2"/>
    <mergeCell ref="I19:M19"/>
    <mergeCell ref="Q28:X28"/>
    <mergeCell ref="Q2:X2"/>
    <mergeCell ref="Q3:Q5"/>
    <mergeCell ref="R3:X3"/>
    <mergeCell ref="R4:R5"/>
    <mergeCell ref="S4:W4"/>
    <mergeCell ref="X4:X5"/>
    <mergeCell ref="B19:G19"/>
  </mergeCells>
  <hyperlinks>
    <hyperlink ref="Z2:AA3" location="'Table of Contents'!A1" display="Go to Table of Contents" xr:uid="{00000000-0004-0000-0300-000000000000}"/>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I13"/>
  <sheetViews>
    <sheetView showGridLines="0" workbookViewId="0">
      <selection activeCell="H2" sqref="H2:I3"/>
    </sheetView>
  </sheetViews>
  <sheetFormatPr defaultRowHeight="15" x14ac:dyDescent="0.25"/>
  <cols>
    <col min="1" max="1" width="1.85546875" customWidth="1"/>
    <col min="2" max="2" width="24.7109375" style="19" customWidth="1"/>
    <col min="3" max="3" width="11.28515625" customWidth="1"/>
    <col min="4" max="4" width="10" customWidth="1"/>
    <col min="5" max="5" width="12.28515625" customWidth="1"/>
    <col min="6" max="6" width="12.7109375" customWidth="1"/>
    <col min="7" max="7" width="3.85546875" customWidth="1"/>
    <col min="8" max="9" width="6.7109375" customWidth="1"/>
  </cols>
  <sheetData>
    <row r="1" spans="2:9" ht="11.25" customHeight="1" x14ac:dyDescent="0.25"/>
    <row r="2" spans="2:9" ht="15" customHeight="1" x14ac:dyDescent="0.25">
      <c r="B2" s="504" t="s">
        <v>786</v>
      </c>
      <c r="C2" s="504"/>
      <c r="D2" s="504"/>
      <c r="E2" s="504"/>
      <c r="F2" s="504"/>
      <c r="H2" s="443" t="s">
        <v>376</v>
      </c>
      <c r="I2" s="443"/>
    </row>
    <row r="3" spans="2:9" x14ac:dyDescent="0.25">
      <c r="B3" s="505" t="s">
        <v>1</v>
      </c>
      <c r="C3" s="505"/>
      <c r="D3" s="505"/>
      <c r="E3" s="505"/>
      <c r="F3" s="505"/>
      <c r="H3" s="443"/>
      <c r="I3" s="443"/>
    </row>
    <row r="4" spans="2:9" ht="38.25" x14ac:dyDescent="0.25">
      <c r="B4" s="23" t="s">
        <v>226</v>
      </c>
      <c r="C4" s="23" t="s">
        <v>298</v>
      </c>
      <c r="D4" s="23" t="s">
        <v>299</v>
      </c>
      <c r="E4" s="23" t="s">
        <v>300</v>
      </c>
      <c r="F4" s="23" t="s">
        <v>21</v>
      </c>
    </row>
    <row r="5" spans="2:9" x14ac:dyDescent="0.25">
      <c r="B5" s="94" t="s">
        <v>230</v>
      </c>
      <c r="C5" s="235">
        <v>89</v>
      </c>
      <c r="D5" s="235">
        <v>37</v>
      </c>
      <c r="E5" s="235">
        <v>254</v>
      </c>
      <c r="F5" s="235">
        <v>380</v>
      </c>
    </row>
    <row r="6" spans="2:9" ht="16.5" customHeight="1" x14ac:dyDescent="0.25">
      <c r="B6" s="94" t="s">
        <v>231</v>
      </c>
      <c r="C6" s="235">
        <v>430</v>
      </c>
      <c r="D6" s="235">
        <v>87</v>
      </c>
      <c r="E6" s="235">
        <v>371</v>
      </c>
      <c r="F6" s="235">
        <v>888</v>
      </c>
    </row>
    <row r="7" spans="2:9" x14ac:dyDescent="0.25">
      <c r="B7" s="94" t="s">
        <v>232</v>
      </c>
      <c r="C7" s="235">
        <v>120</v>
      </c>
      <c r="D7" s="235">
        <v>55</v>
      </c>
      <c r="E7" s="235">
        <v>319</v>
      </c>
      <c r="F7" s="235">
        <v>494</v>
      </c>
    </row>
    <row r="8" spans="2:9" x14ac:dyDescent="0.25">
      <c r="B8" s="94" t="s">
        <v>233</v>
      </c>
      <c r="C8" s="235">
        <v>759</v>
      </c>
      <c r="D8" s="235">
        <v>153</v>
      </c>
      <c r="E8" s="235">
        <v>349</v>
      </c>
      <c r="F8" s="235">
        <v>1261</v>
      </c>
    </row>
    <row r="9" spans="2:9" x14ac:dyDescent="0.25">
      <c r="B9" s="94" t="s">
        <v>234</v>
      </c>
      <c r="C9" s="235">
        <v>120</v>
      </c>
      <c r="D9" s="235">
        <v>45</v>
      </c>
      <c r="E9" s="235">
        <v>150</v>
      </c>
      <c r="F9" s="235">
        <v>315</v>
      </c>
    </row>
    <row r="10" spans="2:9" ht="15.75" customHeight="1" x14ac:dyDescent="0.25">
      <c r="B10" s="94" t="s">
        <v>235</v>
      </c>
      <c r="C10" s="235">
        <v>1049</v>
      </c>
      <c r="D10" s="235">
        <v>127</v>
      </c>
      <c r="E10" s="235">
        <v>491</v>
      </c>
      <c r="F10" s="235">
        <v>1667</v>
      </c>
    </row>
    <row r="11" spans="2:9" x14ac:dyDescent="0.25">
      <c r="B11" s="94" t="s">
        <v>236</v>
      </c>
      <c r="C11" s="235">
        <v>33</v>
      </c>
      <c r="D11" s="235">
        <v>19</v>
      </c>
      <c r="E11" s="235">
        <v>121</v>
      </c>
      <c r="F11" s="235">
        <v>173</v>
      </c>
    </row>
    <row r="12" spans="2:9" x14ac:dyDescent="0.25">
      <c r="B12" s="94" t="s">
        <v>237</v>
      </c>
      <c r="C12" s="235">
        <v>49</v>
      </c>
      <c r="D12" s="235">
        <v>8</v>
      </c>
      <c r="E12" s="235">
        <v>44</v>
      </c>
      <c r="F12" s="235">
        <v>101</v>
      </c>
    </row>
    <row r="13" spans="2:9" x14ac:dyDescent="0.25">
      <c r="B13" s="204" t="s">
        <v>14</v>
      </c>
      <c r="C13" s="289">
        <v>2649</v>
      </c>
      <c r="D13" s="289">
        <v>531</v>
      </c>
      <c r="E13" s="289">
        <v>2099</v>
      </c>
      <c r="F13" s="289">
        <v>5279</v>
      </c>
    </row>
  </sheetData>
  <mergeCells count="3">
    <mergeCell ref="B2:F2"/>
    <mergeCell ref="B3:F3"/>
    <mergeCell ref="H2:I3"/>
  </mergeCells>
  <hyperlinks>
    <hyperlink ref="H2:I3" location="'Table of Contents'!A1" display="Go To Table Of Contents" xr:uid="{00000000-0004-0000-2400-000000000000}"/>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I12"/>
  <sheetViews>
    <sheetView showGridLines="0" workbookViewId="0">
      <selection activeCell="H2" sqref="H2:I3"/>
    </sheetView>
  </sheetViews>
  <sheetFormatPr defaultRowHeight="15" x14ac:dyDescent="0.25"/>
  <cols>
    <col min="1" max="1" width="1.85546875" customWidth="1"/>
    <col min="2" max="2" width="14" customWidth="1"/>
    <col min="3" max="3" width="15" customWidth="1"/>
    <col min="4" max="4" width="12.140625" customWidth="1"/>
    <col min="5" max="5" width="18" customWidth="1"/>
    <col min="6" max="6" width="13.85546875" customWidth="1"/>
    <col min="7" max="7" width="3.28515625" customWidth="1"/>
    <col min="8" max="9" width="7" customWidth="1"/>
  </cols>
  <sheetData>
    <row r="1" spans="2:9" ht="12" customHeight="1" x14ac:dyDescent="0.25"/>
    <row r="2" spans="2:9" ht="15" customHeight="1" x14ac:dyDescent="0.25">
      <c r="B2" s="504" t="s">
        <v>785</v>
      </c>
      <c r="C2" s="504"/>
      <c r="D2" s="504"/>
      <c r="E2" s="504"/>
      <c r="F2" s="504"/>
      <c r="H2" s="443" t="s">
        <v>376</v>
      </c>
      <c r="I2" s="443"/>
    </row>
    <row r="3" spans="2:9" x14ac:dyDescent="0.25">
      <c r="B3" s="485" t="s">
        <v>1</v>
      </c>
      <c r="C3" s="485"/>
      <c r="D3" s="485"/>
      <c r="E3" s="485"/>
      <c r="F3" s="485"/>
      <c r="H3" s="443"/>
      <c r="I3" s="443"/>
    </row>
    <row r="4" spans="2:9" ht="25.5" x14ac:dyDescent="0.25">
      <c r="B4" s="23" t="s">
        <v>413</v>
      </c>
      <c r="C4" s="38" t="s">
        <v>298</v>
      </c>
      <c r="D4" s="38" t="s">
        <v>299</v>
      </c>
      <c r="E4" s="38" t="s">
        <v>300</v>
      </c>
      <c r="F4" s="23" t="s">
        <v>21</v>
      </c>
    </row>
    <row r="5" spans="2:9" x14ac:dyDescent="0.25">
      <c r="B5" s="94" t="s">
        <v>323</v>
      </c>
      <c r="C5" s="235">
        <v>150</v>
      </c>
      <c r="D5" s="235">
        <v>7</v>
      </c>
      <c r="E5" s="235">
        <v>113</v>
      </c>
      <c r="F5" s="235">
        <v>270</v>
      </c>
    </row>
    <row r="6" spans="2:9" x14ac:dyDescent="0.25">
      <c r="B6" s="94" t="s">
        <v>324</v>
      </c>
      <c r="C6" s="235">
        <v>533</v>
      </c>
      <c r="D6" s="235">
        <v>77</v>
      </c>
      <c r="E6" s="235">
        <v>806</v>
      </c>
      <c r="F6" s="235">
        <v>1416</v>
      </c>
    </row>
    <row r="7" spans="2:9" x14ac:dyDescent="0.25">
      <c r="B7" s="94" t="s">
        <v>257</v>
      </c>
      <c r="C7" s="235">
        <v>533</v>
      </c>
      <c r="D7" s="235">
        <v>111</v>
      </c>
      <c r="E7" s="235">
        <v>661</v>
      </c>
      <c r="F7" s="235">
        <v>1305</v>
      </c>
    </row>
    <row r="8" spans="2:9" x14ac:dyDescent="0.25">
      <c r="B8" s="94" t="s">
        <v>258</v>
      </c>
      <c r="C8" s="235">
        <v>1008</v>
      </c>
      <c r="D8" s="235">
        <v>158</v>
      </c>
      <c r="E8" s="235">
        <v>323</v>
      </c>
      <c r="F8" s="235">
        <v>1489</v>
      </c>
    </row>
    <row r="9" spans="2:9" x14ac:dyDescent="0.25">
      <c r="B9" s="94" t="s">
        <v>259</v>
      </c>
      <c r="C9" s="235">
        <v>375</v>
      </c>
      <c r="D9" s="235">
        <v>121</v>
      </c>
      <c r="E9" s="235">
        <v>180</v>
      </c>
      <c r="F9" s="235">
        <v>676</v>
      </c>
    </row>
    <row r="10" spans="2:9" x14ac:dyDescent="0.25">
      <c r="B10" s="94" t="s">
        <v>260</v>
      </c>
      <c r="C10" s="235">
        <v>44</v>
      </c>
      <c r="D10" s="235">
        <v>54</v>
      </c>
      <c r="E10" s="235">
        <v>15</v>
      </c>
      <c r="F10" s="235">
        <v>113</v>
      </c>
    </row>
    <row r="11" spans="2:9" x14ac:dyDescent="0.25">
      <c r="B11" s="94" t="s">
        <v>325</v>
      </c>
      <c r="C11" s="235">
        <v>6</v>
      </c>
      <c r="D11" s="235">
        <v>3</v>
      </c>
      <c r="E11" s="235">
        <v>1</v>
      </c>
      <c r="F11" s="235">
        <v>10</v>
      </c>
    </row>
    <row r="12" spans="2:9" x14ac:dyDescent="0.25">
      <c r="B12" s="204" t="s">
        <v>21</v>
      </c>
      <c r="C12" s="289">
        <v>2649</v>
      </c>
      <c r="D12" s="289">
        <v>531</v>
      </c>
      <c r="E12" s="289">
        <v>2099</v>
      </c>
      <c r="F12" s="289">
        <v>5279</v>
      </c>
    </row>
  </sheetData>
  <mergeCells count="3">
    <mergeCell ref="B2:F2"/>
    <mergeCell ref="B3:F3"/>
    <mergeCell ref="H2:I3"/>
  </mergeCells>
  <hyperlinks>
    <hyperlink ref="H2:I3" location="'Table of Contents'!A1" display="Go To Table Of Contents" xr:uid="{00000000-0004-0000-25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U44"/>
  <sheetViews>
    <sheetView showGridLines="0" zoomScaleNormal="100" workbookViewId="0">
      <selection activeCell="T2" sqref="T2:U4"/>
    </sheetView>
  </sheetViews>
  <sheetFormatPr defaultRowHeight="15" x14ac:dyDescent="0.25"/>
  <cols>
    <col min="1" max="1" width="2.7109375" customWidth="1"/>
    <col min="11" max="11" width="1.85546875" customWidth="1"/>
    <col min="12" max="12" width="1.85546875" style="51" customWidth="1"/>
    <col min="13" max="13" width="1.85546875" customWidth="1"/>
    <col min="14" max="14" width="21.42578125" style="19" customWidth="1"/>
    <col min="15" max="15" width="15.42578125" customWidth="1"/>
    <col min="16" max="16" width="14.7109375" customWidth="1"/>
    <col min="17" max="17" width="13.5703125" customWidth="1"/>
    <col min="18" max="18" width="12.42578125" customWidth="1"/>
    <col min="20" max="21" width="6.7109375" customWidth="1"/>
  </cols>
  <sheetData>
    <row r="2" spans="2:21" ht="15.75" customHeight="1" x14ac:dyDescent="0.25">
      <c r="B2" s="406"/>
      <c r="C2" s="406"/>
      <c r="D2" s="406"/>
      <c r="E2" s="406"/>
      <c r="F2" s="406"/>
      <c r="G2" s="406"/>
      <c r="H2" s="406"/>
      <c r="I2" s="406"/>
      <c r="J2" s="54"/>
      <c r="N2" s="408" t="s">
        <v>43</v>
      </c>
      <c r="O2" s="408"/>
      <c r="P2" s="408"/>
      <c r="Q2" s="408"/>
      <c r="R2" s="408"/>
      <c r="T2" s="386" t="s">
        <v>376</v>
      </c>
      <c r="U2" s="386"/>
    </row>
    <row r="3" spans="2:21" ht="9" customHeight="1" x14ac:dyDescent="0.25">
      <c r="N3" s="40"/>
      <c r="O3" s="1"/>
      <c r="P3" s="1"/>
      <c r="Q3" s="1"/>
      <c r="R3" s="1"/>
      <c r="T3" s="386"/>
      <c r="U3" s="386"/>
    </row>
    <row r="4" spans="2:21" ht="15" customHeight="1" x14ac:dyDescent="0.25">
      <c r="N4" s="409" t="s">
        <v>2</v>
      </c>
      <c r="O4" s="410" t="s">
        <v>44</v>
      </c>
      <c r="P4" s="411"/>
      <c r="Q4" s="411"/>
      <c r="R4" s="412"/>
      <c r="T4" s="386"/>
      <c r="U4" s="386"/>
    </row>
    <row r="5" spans="2:21" x14ac:dyDescent="0.25">
      <c r="N5" s="409"/>
      <c r="O5" s="298" t="s">
        <v>289</v>
      </c>
      <c r="P5" s="298" t="s">
        <v>290</v>
      </c>
      <c r="Q5" s="298" t="s">
        <v>481</v>
      </c>
      <c r="R5" s="298" t="s">
        <v>21</v>
      </c>
    </row>
    <row r="6" spans="2:21" x14ac:dyDescent="0.25">
      <c r="N6" s="18" t="s">
        <v>10</v>
      </c>
      <c r="O6" s="42">
        <v>8</v>
      </c>
      <c r="P6" s="42">
        <v>7</v>
      </c>
      <c r="Q6" s="42">
        <v>22</v>
      </c>
      <c r="R6" s="42">
        <v>37</v>
      </c>
    </row>
    <row r="7" spans="2:21" x14ac:dyDescent="0.25">
      <c r="N7" s="18" t="s">
        <v>11</v>
      </c>
      <c r="O7" s="42">
        <v>286</v>
      </c>
      <c r="P7" s="42">
        <v>310</v>
      </c>
      <c r="Q7" s="42">
        <v>111</v>
      </c>
      <c r="R7" s="42">
        <v>707</v>
      </c>
    </row>
    <row r="8" spans="2:21" x14ac:dyDescent="0.25">
      <c r="N8" s="18" t="s">
        <v>12</v>
      </c>
      <c r="O8" s="42">
        <v>517</v>
      </c>
      <c r="P8" s="42">
        <v>569</v>
      </c>
      <c r="Q8" s="42">
        <v>71</v>
      </c>
      <c r="R8" s="42">
        <v>1157</v>
      </c>
    </row>
    <row r="9" spans="2:21" x14ac:dyDescent="0.25">
      <c r="N9" s="2" t="s">
        <v>277</v>
      </c>
      <c r="O9" s="42">
        <v>883</v>
      </c>
      <c r="P9" s="42">
        <v>1053</v>
      </c>
      <c r="Q9" s="42">
        <v>51</v>
      </c>
      <c r="R9" s="42">
        <v>1987</v>
      </c>
      <c r="S9" t="s">
        <v>327</v>
      </c>
    </row>
    <row r="10" spans="2:21" x14ac:dyDescent="0.25">
      <c r="N10" s="18" t="s">
        <v>330</v>
      </c>
      <c r="O10" s="42">
        <v>197</v>
      </c>
      <c r="P10" s="42">
        <v>318</v>
      </c>
      <c r="Q10" s="42">
        <v>22</v>
      </c>
      <c r="R10" s="42">
        <v>537</v>
      </c>
    </row>
    <row r="11" spans="2:21" x14ac:dyDescent="0.25">
      <c r="N11" s="18" t="s">
        <v>414</v>
      </c>
      <c r="O11" s="42">
        <v>371</v>
      </c>
      <c r="P11" s="42">
        <v>473</v>
      </c>
      <c r="Q11" s="42">
        <v>43</v>
      </c>
      <c r="R11" s="42">
        <v>887</v>
      </c>
    </row>
    <row r="12" spans="2:21" x14ac:dyDescent="0.25">
      <c r="N12" s="18" t="s">
        <v>439</v>
      </c>
      <c r="O12" s="42">
        <v>167</v>
      </c>
      <c r="P12" s="42">
        <v>178</v>
      </c>
      <c r="Q12" s="42">
        <v>20</v>
      </c>
      <c r="R12" s="42">
        <v>365</v>
      </c>
    </row>
    <row r="13" spans="2:21" x14ac:dyDescent="0.25">
      <c r="N13" s="32" t="s">
        <v>475</v>
      </c>
      <c r="O13" s="42">
        <v>121</v>
      </c>
      <c r="P13" s="42">
        <v>128</v>
      </c>
      <c r="Q13" s="42">
        <v>11</v>
      </c>
      <c r="R13" s="42">
        <v>260</v>
      </c>
    </row>
    <row r="14" spans="2:21" x14ac:dyDescent="0.25">
      <c r="N14" s="32" t="s">
        <v>482</v>
      </c>
      <c r="O14" s="42">
        <v>151</v>
      </c>
      <c r="P14" s="42">
        <v>111</v>
      </c>
      <c r="Q14" s="42">
        <v>21</v>
      </c>
      <c r="R14" s="42">
        <v>283</v>
      </c>
    </row>
    <row r="15" spans="2:21" x14ac:dyDescent="0.25">
      <c r="N15" s="32" t="s">
        <v>530</v>
      </c>
      <c r="O15" s="42">
        <v>211</v>
      </c>
      <c r="P15" s="42">
        <v>118</v>
      </c>
      <c r="Q15" s="42">
        <v>18</v>
      </c>
      <c r="R15" s="42">
        <v>347</v>
      </c>
    </row>
    <row r="16" spans="2:21" x14ac:dyDescent="0.25">
      <c r="N16" s="318" t="s">
        <v>21</v>
      </c>
      <c r="O16" s="88">
        <v>2912</v>
      </c>
      <c r="P16" s="88">
        <v>3265</v>
      </c>
      <c r="Q16" s="88">
        <v>390</v>
      </c>
      <c r="R16" s="88">
        <v>6567</v>
      </c>
    </row>
    <row r="17" spans="14:20" ht="27.6" customHeight="1" x14ac:dyDescent="0.25">
      <c r="N17" s="407" t="s">
        <v>440</v>
      </c>
      <c r="O17" s="407"/>
      <c r="P17" s="407"/>
      <c r="Q17" s="407"/>
      <c r="R17" s="407"/>
    </row>
    <row r="19" spans="14:20" ht="30.6" customHeight="1" x14ac:dyDescent="0.25">
      <c r="N19" s="172"/>
      <c r="O19" s="173"/>
      <c r="P19" s="173"/>
      <c r="Q19" s="173"/>
      <c r="R19" s="173"/>
      <c r="S19" s="173"/>
      <c r="T19" s="173"/>
    </row>
    <row r="20" spans="14:20" x14ac:dyDescent="0.25">
      <c r="N20" s="172"/>
      <c r="O20" s="170"/>
      <c r="P20" s="405" t="s">
        <v>44</v>
      </c>
      <c r="Q20" s="405"/>
      <c r="R20" s="405"/>
      <c r="S20" s="173"/>
      <c r="T20" s="173"/>
    </row>
    <row r="21" spans="14:20" ht="27" x14ac:dyDescent="0.25">
      <c r="N21" s="172"/>
      <c r="O21" s="183"/>
      <c r="P21" s="181" t="s">
        <v>45</v>
      </c>
      <c r="Q21" s="181" t="s">
        <v>46</v>
      </c>
      <c r="R21" s="181" t="s">
        <v>47</v>
      </c>
      <c r="S21" s="181" t="s">
        <v>21</v>
      </c>
      <c r="T21" s="173"/>
    </row>
    <row r="22" spans="14:20" ht="15.75" x14ac:dyDescent="0.25">
      <c r="N22" s="172"/>
      <c r="O22" s="184" t="s">
        <v>10</v>
      </c>
      <c r="P22" s="179">
        <v>7</v>
      </c>
      <c r="Q22" s="179">
        <v>8</v>
      </c>
      <c r="R22" s="179">
        <v>22</v>
      </c>
      <c r="S22" s="179">
        <v>37</v>
      </c>
      <c r="T22" s="173"/>
    </row>
    <row r="23" spans="14:20" ht="15.75" x14ac:dyDescent="0.25">
      <c r="N23" s="172"/>
      <c r="O23" s="184" t="s">
        <v>11</v>
      </c>
      <c r="P23" s="179">
        <v>310</v>
      </c>
      <c r="Q23" s="179">
        <v>285</v>
      </c>
      <c r="R23" s="179">
        <v>111</v>
      </c>
      <c r="S23" s="179">
        <v>706</v>
      </c>
      <c r="T23" s="173"/>
    </row>
    <row r="24" spans="14:20" ht="15.75" x14ac:dyDescent="0.25">
      <c r="N24" s="172"/>
      <c r="O24" s="184" t="s">
        <v>12</v>
      </c>
      <c r="P24" s="179">
        <v>570</v>
      </c>
      <c r="Q24" s="179">
        <v>516</v>
      </c>
      <c r="R24" s="179">
        <v>71</v>
      </c>
      <c r="S24" s="179">
        <v>1157</v>
      </c>
      <c r="T24" s="173"/>
    </row>
    <row r="25" spans="14:20" ht="15.75" x14ac:dyDescent="0.25">
      <c r="N25" s="172"/>
      <c r="O25" s="184" t="s">
        <v>277</v>
      </c>
      <c r="P25" s="179">
        <v>1052</v>
      </c>
      <c r="Q25" s="179">
        <v>882</v>
      </c>
      <c r="R25" s="179">
        <v>51</v>
      </c>
      <c r="S25" s="179">
        <v>1985</v>
      </c>
      <c r="T25" s="173"/>
    </row>
    <row r="26" spans="14:20" ht="15.75" x14ac:dyDescent="0.25">
      <c r="N26" s="172"/>
      <c r="O26" s="184" t="s">
        <v>330</v>
      </c>
      <c r="P26" s="179">
        <v>318</v>
      </c>
      <c r="Q26" s="179">
        <v>198</v>
      </c>
      <c r="R26" s="179">
        <v>22</v>
      </c>
      <c r="S26" s="179">
        <v>538</v>
      </c>
      <c r="T26" s="173"/>
    </row>
    <row r="27" spans="14:20" ht="15.75" x14ac:dyDescent="0.25">
      <c r="N27" s="172"/>
      <c r="O27" s="184" t="s">
        <v>326</v>
      </c>
      <c r="P27" s="179">
        <v>71</v>
      </c>
      <c r="Q27" s="179">
        <v>60</v>
      </c>
      <c r="R27" s="179">
        <v>10</v>
      </c>
      <c r="S27" s="179">
        <v>141</v>
      </c>
      <c r="T27" s="173"/>
    </row>
    <row r="28" spans="14:20" ht="15.75" x14ac:dyDescent="0.25">
      <c r="N28" s="172"/>
      <c r="O28" s="184" t="s">
        <v>395</v>
      </c>
      <c r="P28" s="179">
        <v>86</v>
      </c>
      <c r="Q28" s="179">
        <v>94</v>
      </c>
      <c r="R28" s="179">
        <v>6</v>
      </c>
      <c r="S28" s="179">
        <v>186</v>
      </c>
      <c r="T28" s="173"/>
    </row>
    <row r="29" spans="14:20" ht="15.75" x14ac:dyDescent="0.25">
      <c r="N29" s="172"/>
      <c r="O29" s="184" t="s">
        <v>402</v>
      </c>
      <c r="P29" s="179">
        <v>113</v>
      </c>
      <c r="Q29" s="179">
        <v>68</v>
      </c>
      <c r="R29" s="179">
        <v>11</v>
      </c>
      <c r="S29" s="179">
        <v>192</v>
      </c>
      <c r="T29" s="173"/>
    </row>
    <row r="30" spans="14:20" ht="15.75" x14ac:dyDescent="0.25">
      <c r="N30" s="172"/>
      <c r="O30" s="184" t="s">
        <v>21</v>
      </c>
      <c r="P30" s="179">
        <v>2527</v>
      </c>
      <c r="Q30" s="179">
        <v>2111</v>
      </c>
      <c r="R30" s="179">
        <v>304</v>
      </c>
      <c r="S30" s="179">
        <v>4942</v>
      </c>
      <c r="T30" s="173"/>
    </row>
    <row r="31" spans="14:20" ht="15.75" x14ac:dyDescent="0.25">
      <c r="N31" s="172"/>
      <c r="O31" s="184"/>
      <c r="P31" s="179"/>
      <c r="Q31" s="179"/>
      <c r="R31" s="179"/>
      <c r="S31" s="179"/>
      <c r="T31" s="173"/>
    </row>
    <row r="32" spans="14:20" x14ac:dyDescent="0.25">
      <c r="N32" s="172"/>
      <c r="O32" s="173"/>
      <c r="P32" s="405" t="s">
        <v>44</v>
      </c>
      <c r="Q32" s="405"/>
      <c r="R32" s="405"/>
      <c r="S32" s="173"/>
      <c r="T32" s="173"/>
    </row>
    <row r="33" spans="14:20" ht="27" x14ac:dyDescent="0.25">
      <c r="N33" s="172"/>
      <c r="O33" s="173"/>
      <c r="P33" s="181" t="s">
        <v>45</v>
      </c>
      <c r="Q33" s="181" t="s">
        <v>46</v>
      </c>
      <c r="R33" s="181" t="s">
        <v>47</v>
      </c>
      <c r="S33" s="181" t="s">
        <v>21</v>
      </c>
      <c r="T33" s="173"/>
    </row>
    <row r="34" spans="14:20" ht="15.75" x14ac:dyDescent="0.25">
      <c r="N34" s="172"/>
      <c r="O34" s="184" t="s">
        <v>10</v>
      </c>
      <c r="P34" s="173">
        <f>P22</f>
        <v>7</v>
      </c>
      <c r="Q34" s="173">
        <f t="shared" ref="Q34:S34" si="0">Q22</f>
        <v>8</v>
      </c>
      <c r="R34" s="173">
        <f t="shared" si="0"/>
        <v>22</v>
      </c>
      <c r="S34" s="173">
        <f t="shared" si="0"/>
        <v>37</v>
      </c>
      <c r="T34" s="173"/>
    </row>
    <row r="35" spans="14:20" ht="15.75" x14ac:dyDescent="0.25">
      <c r="N35" s="172"/>
      <c r="O35" s="184" t="s">
        <v>11</v>
      </c>
      <c r="P35" s="173">
        <f t="shared" ref="P35:S41" si="1">P34+P23</f>
        <v>317</v>
      </c>
      <c r="Q35" s="173">
        <f t="shared" si="1"/>
        <v>293</v>
      </c>
      <c r="R35" s="173">
        <f t="shared" si="1"/>
        <v>133</v>
      </c>
      <c r="S35" s="173">
        <f t="shared" si="1"/>
        <v>743</v>
      </c>
      <c r="T35" s="173"/>
    </row>
    <row r="36" spans="14:20" ht="15.75" x14ac:dyDescent="0.25">
      <c r="N36" s="172"/>
      <c r="O36" s="184" t="s">
        <v>12</v>
      </c>
      <c r="P36" s="173">
        <f t="shared" si="1"/>
        <v>887</v>
      </c>
      <c r="Q36" s="173">
        <f t="shared" si="1"/>
        <v>809</v>
      </c>
      <c r="R36" s="173">
        <f t="shared" si="1"/>
        <v>204</v>
      </c>
      <c r="S36" s="173">
        <f t="shared" si="1"/>
        <v>1900</v>
      </c>
      <c r="T36" s="173"/>
    </row>
    <row r="37" spans="14:20" ht="15.75" x14ac:dyDescent="0.25">
      <c r="N37" s="172"/>
      <c r="O37" s="184" t="s">
        <v>277</v>
      </c>
      <c r="P37" s="173">
        <f t="shared" si="1"/>
        <v>1939</v>
      </c>
      <c r="Q37" s="173">
        <f t="shared" si="1"/>
        <v>1691</v>
      </c>
      <c r="R37" s="173">
        <f t="shared" si="1"/>
        <v>255</v>
      </c>
      <c r="S37" s="173">
        <f t="shared" si="1"/>
        <v>3885</v>
      </c>
      <c r="T37" s="173"/>
    </row>
    <row r="38" spans="14:20" ht="15.75" x14ac:dyDescent="0.25">
      <c r="N38" s="172"/>
      <c r="O38" s="184" t="s">
        <v>330</v>
      </c>
      <c r="P38" s="173">
        <f t="shared" si="1"/>
        <v>2257</v>
      </c>
      <c r="Q38" s="173">
        <f t="shared" si="1"/>
        <v>1889</v>
      </c>
      <c r="R38" s="173">
        <f t="shared" si="1"/>
        <v>277</v>
      </c>
      <c r="S38" s="173">
        <f t="shared" si="1"/>
        <v>4423</v>
      </c>
      <c r="T38" s="173"/>
    </row>
    <row r="39" spans="14:20" ht="15.75" x14ac:dyDescent="0.25">
      <c r="N39" s="172"/>
      <c r="O39" s="184" t="s">
        <v>407</v>
      </c>
      <c r="P39" s="173">
        <f t="shared" si="1"/>
        <v>2328</v>
      </c>
      <c r="Q39" s="173">
        <f t="shared" si="1"/>
        <v>1949</v>
      </c>
      <c r="R39" s="173">
        <f t="shared" si="1"/>
        <v>287</v>
      </c>
      <c r="S39" s="173">
        <f t="shared" si="1"/>
        <v>4564</v>
      </c>
      <c r="T39" s="173"/>
    </row>
    <row r="40" spans="14:20" ht="15.75" x14ac:dyDescent="0.25">
      <c r="N40" s="172"/>
      <c r="O40" s="184" t="s">
        <v>400</v>
      </c>
      <c r="P40" s="173">
        <f t="shared" si="1"/>
        <v>2414</v>
      </c>
      <c r="Q40" s="173">
        <f t="shared" si="1"/>
        <v>2043</v>
      </c>
      <c r="R40" s="173">
        <f t="shared" si="1"/>
        <v>293</v>
      </c>
      <c r="S40" s="173">
        <f t="shared" si="1"/>
        <v>4750</v>
      </c>
      <c r="T40" s="173"/>
    </row>
    <row r="41" spans="14:20" ht="15.75" x14ac:dyDescent="0.25">
      <c r="N41" s="172"/>
      <c r="O41" s="184" t="s">
        <v>405</v>
      </c>
      <c r="P41" s="173">
        <f t="shared" si="1"/>
        <v>2527</v>
      </c>
      <c r="Q41" s="173">
        <f t="shared" si="1"/>
        <v>2111</v>
      </c>
      <c r="R41" s="173">
        <f t="shared" si="1"/>
        <v>304</v>
      </c>
      <c r="S41" s="173">
        <f t="shared" si="1"/>
        <v>4942</v>
      </c>
      <c r="T41" s="173"/>
    </row>
    <row r="42" spans="14:20" x14ac:dyDescent="0.25">
      <c r="N42" s="172"/>
      <c r="O42" s="173"/>
      <c r="P42" s="173"/>
      <c r="Q42" s="173"/>
      <c r="R42" s="173"/>
      <c r="S42" s="173"/>
      <c r="T42" s="173"/>
    </row>
    <row r="43" spans="14:20" x14ac:dyDescent="0.25">
      <c r="N43" s="172"/>
      <c r="O43" s="173"/>
      <c r="P43" s="173"/>
      <c r="Q43" s="173"/>
      <c r="R43" s="173"/>
      <c r="S43" s="173"/>
      <c r="T43" s="173"/>
    </row>
    <row r="44" spans="14:20" x14ac:dyDescent="0.25">
      <c r="N44" s="172"/>
      <c r="O44" s="173"/>
      <c r="P44" s="173"/>
      <c r="Q44" s="173"/>
      <c r="R44" s="173"/>
      <c r="S44" s="173"/>
      <c r="T44" s="173"/>
    </row>
  </sheetData>
  <mergeCells count="8">
    <mergeCell ref="P32:R32"/>
    <mergeCell ref="P20:R20"/>
    <mergeCell ref="T2:U4"/>
    <mergeCell ref="B2:I2"/>
    <mergeCell ref="N17:R17"/>
    <mergeCell ref="N2:R2"/>
    <mergeCell ref="N4:N5"/>
    <mergeCell ref="O4:R4"/>
  </mergeCells>
  <hyperlinks>
    <hyperlink ref="T2:U4" location="'Table of Contents'!A1" display="Go to Table of Contents" xr:uid="{00000000-0004-0000-0400-000000000000}"/>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31"/>
  <sheetViews>
    <sheetView showGridLines="0" workbookViewId="0">
      <selection activeCell="I2" sqref="I2:J4"/>
    </sheetView>
  </sheetViews>
  <sheetFormatPr defaultRowHeight="15" x14ac:dyDescent="0.25"/>
  <cols>
    <col min="1" max="1" width="1.85546875" customWidth="1"/>
    <col min="2" max="2" width="14.85546875" style="19" customWidth="1"/>
    <col min="3" max="3" width="44.28515625" style="19" customWidth="1"/>
    <col min="4" max="4" width="10.7109375" style="19" customWidth="1"/>
    <col min="5" max="5" width="12.5703125" style="19" customWidth="1"/>
    <col min="6" max="6" width="11.140625" style="19" customWidth="1"/>
    <col min="7" max="7" width="11.7109375" style="19" customWidth="1"/>
    <col min="8" max="8" width="2.7109375" customWidth="1"/>
    <col min="9" max="10" width="6.7109375" customWidth="1"/>
  </cols>
  <sheetData>
    <row r="1" spans="2:10" ht="12" customHeight="1" x14ac:dyDescent="0.25"/>
    <row r="2" spans="2:10" ht="15.75" x14ac:dyDescent="0.25">
      <c r="B2" s="415" t="s">
        <v>533</v>
      </c>
      <c r="C2" s="415"/>
      <c r="D2" s="415"/>
      <c r="E2" s="415"/>
      <c r="F2" s="415"/>
      <c r="G2" s="415"/>
      <c r="I2" s="386" t="s">
        <v>376</v>
      </c>
      <c r="J2" s="386"/>
    </row>
    <row r="3" spans="2:10" x14ac:dyDescent="0.25">
      <c r="B3" s="40"/>
      <c r="C3" s="40"/>
      <c r="D3" s="40"/>
      <c r="E3" s="40"/>
      <c r="F3" s="40"/>
      <c r="G3" s="40"/>
      <c r="I3" s="386"/>
      <c r="J3" s="386"/>
    </row>
    <row r="4" spans="2:10" x14ac:dyDescent="0.25">
      <c r="B4" s="409" t="s">
        <v>48</v>
      </c>
      <c r="C4" s="409" t="s">
        <v>49</v>
      </c>
      <c r="D4" s="410" t="s">
        <v>50</v>
      </c>
      <c r="E4" s="411"/>
      <c r="F4" s="411"/>
      <c r="G4" s="412"/>
      <c r="I4" s="386"/>
      <c r="J4" s="386"/>
    </row>
    <row r="5" spans="2:10" x14ac:dyDescent="0.25">
      <c r="B5" s="409"/>
      <c r="C5" s="409"/>
      <c r="D5" s="298" t="s">
        <v>289</v>
      </c>
      <c r="E5" s="298" t="s">
        <v>290</v>
      </c>
      <c r="F5" s="298" t="s">
        <v>481</v>
      </c>
      <c r="G5" s="298" t="s">
        <v>21</v>
      </c>
    </row>
    <row r="6" spans="2:10" x14ac:dyDescent="0.25">
      <c r="B6" s="413" t="s">
        <v>51</v>
      </c>
      <c r="C6" s="46" t="s">
        <v>52</v>
      </c>
      <c r="D6" s="87">
        <v>264</v>
      </c>
      <c r="E6" s="87">
        <v>688</v>
      </c>
      <c r="F6" s="87">
        <v>7</v>
      </c>
      <c r="G6" s="87">
        <v>959</v>
      </c>
    </row>
    <row r="7" spans="2:10" ht="15.75" customHeight="1" x14ac:dyDescent="0.25">
      <c r="B7" s="414"/>
      <c r="C7" s="46" t="s">
        <v>53</v>
      </c>
      <c r="D7" s="87">
        <v>232</v>
      </c>
      <c r="E7" s="87">
        <v>609</v>
      </c>
      <c r="F7" s="87">
        <v>7</v>
      </c>
      <c r="G7" s="87">
        <v>848</v>
      </c>
    </row>
    <row r="8" spans="2:10" ht="14.25" customHeight="1" x14ac:dyDescent="0.25">
      <c r="B8" s="414"/>
      <c r="C8" s="46" t="s">
        <v>54</v>
      </c>
      <c r="D8" s="87">
        <v>380</v>
      </c>
      <c r="E8" s="87">
        <v>241</v>
      </c>
      <c r="F8" s="87">
        <v>56</v>
      </c>
      <c r="G8" s="87">
        <v>677</v>
      </c>
    </row>
    <row r="9" spans="2:10" ht="12.75" customHeight="1" x14ac:dyDescent="0.25">
      <c r="B9" s="414"/>
      <c r="C9" s="46" t="s">
        <v>55</v>
      </c>
      <c r="D9" s="87">
        <v>927</v>
      </c>
      <c r="E9" s="87">
        <v>896</v>
      </c>
      <c r="F9" s="87">
        <v>207</v>
      </c>
      <c r="G9" s="87">
        <v>2030</v>
      </c>
    </row>
    <row r="10" spans="2:10" x14ac:dyDescent="0.25">
      <c r="B10" s="414"/>
      <c r="C10" s="46" t="s">
        <v>56</v>
      </c>
      <c r="D10" s="87">
        <v>1109</v>
      </c>
      <c r="E10" s="87">
        <v>831</v>
      </c>
      <c r="F10" s="87">
        <v>113</v>
      </c>
      <c r="G10" s="87">
        <v>2053</v>
      </c>
    </row>
    <row r="11" spans="2:10" x14ac:dyDescent="0.25">
      <c r="B11" s="416"/>
      <c r="C11" s="263" t="s">
        <v>14</v>
      </c>
      <c r="D11" s="264">
        <v>2912</v>
      </c>
      <c r="E11" s="264">
        <v>3265</v>
      </c>
      <c r="F11" s="264">
        <v>390</v>
      </c>
      <c r="G11" s="264">
        <v>6567</v>
      </c>
    </row>
    <row r="12" spans="2:10" ht="14.25" customHeight="1" x14ac:dyDescent="0.25">
      <c r="B12" s="413" t="s">
        <v>57</v>
      </c>
      <c r="C12" s="265" t="s">
        <v>441</v>
      </c>
      <c r="D12" s="336">
        <v>182.7</v>
      </c>
      <c r="E12" s="238">
        <v>125.8</v>
      </c>
      <c r="F12" s="238">
        <v>147.5</v>
      </c>
      <c r="G12" s="238">
        <v>168.5</v>
      </c>
    </row>
    <row r="13" spans="2:10" x14ac:dyDescent="0.25">
      <c r="B13" s="414"/>
      <c r="C13" s="266" t="s">
        <v>442</v>
      </c>
      <c r="D13" s="337">
        <v>34.200000000000003</v>
      </c>
      <c r="E13" s="87">
        <v>17.600000000000001</v>
      </c>
      <c r="F13" s="87">
        <v>18.3</v>
      </c>
      <c r="G13" s="87">
        <v>31.8</v>
      </c>
    </row>
    <row r="14" spans="2:10" ht="17.25" customHeight="1" x14ac:dyDescent="0.25">
      <c r="B14" s="416"/>
      <c r="C14" s="267" t="s">
        <v>58</v>
      </c>
      <c r="D14" s="120">
        <v>613</v>
      </c>
      <c r="E14" s="120">
        <v>632</v>
      </c>
      <c r="F14" s="120">
        <v>541</v>
      </c>
      <c r="G14" s="120">
        <v>614</v>
      </c>
    </row>
    <row r="15" spans="2:10" ht="16.5" customHeight="1" x14ac:dyDescent="0.25">
      <c r="B15" s="413" t="s">
        <v>59</v>
      </c>
      <c r="C15" s="46" t="s">
        <v>60</v>
      </c>
      <c r="D15" s="87">
        <v>6.4</v>
      </c>
      <c r="E15" s="87">
        <v>9.1</v>
      </c>
      <c r="F15" s="87">
        <v>8.6</v>
      </c>
      <c r="G15" s="337">
        <v>7</v>
      </c>
    </row>
    <row r="16" spans="2:10" x14ac:dyDescent="0.25">
      <c r="B16" s="414"/>
      <c r="C16" s="267" t="s">
        <v>58</v>
      </c>
      <c r="D16" s="120">
        <v>476</v>
      </c>
      <c r="E16" s="120">
        <v>450</v>
      </c>
      <c r="F16" s="120">
        <v>390</v>
      </c>
      <c r="G16" s="120">
        <v>456</v>
      </c>
    </row>
    <row r="17" spans="2:7" x14ac:dyDescent="0.25">
      <c r="B17" s="226" t="s">
        <v>440</v>
      </c>
    </row>
    <row r="18" spans="2:7" x14ac:dyDescent="0.25">
      <c r="B18" s="168"/>
      <c r="C18" s="185" t="s">
        <v>49</v>
      </c>
      <c r="D18" s="185" t="s">
        <v>86</v>
      </c>
      <c r="E18" s="185" t="s">
        <v>84</v>
      </c>
      <c r="F18" s="185" t="s">
        <v>85</v>
      </c>
      <c r="G18" s="168"/>
    </row>
    <row r="19" spans="2:7" x14ac:dyDescent="0.25">
      <c r="B19" s="168"/>
      <c r="C19" s="186" t="s">
        <v>356</v>
      </c>
      <c r="D19" s="175">
        <f>F6</f>
        <v>7</v>
      </c>
      <c r="E19" s="175">
        <f>D6</f>
        <v>264</v>
      </c>
      <c r="F19" s="175">
        <f>E6</f>
        <v>688</v>
      </c>
      <c r="G19" s="168"/>
    </row>
    <row r="20" spans="2:7" x14ac:dyDescent="0.25">
      <c r="B20" s="168"/>
      <c r="C20" s="186" t="s">
        <v>357</v>
      </c>
      <c r="D20" s="175">
        <f>F7</f>
        <v>7</v>
      </c>
      <c r="E20" s="175">
        <f t="shared" ref="E20:F22" si="0">D7</f>
        <v>232</v>
      </c>
      <c r="F20" s="175">
        <f t="shared" si="0"/>
        <v>609</v>
      </c>
      <c r="G20" s="168"/>
    </row>
    <row r="21" spans="2:7" x14ac:dyDescent="0.25">
      <c r="B21" s="168"/>
      <c r="C21" s="186" t="s">
        <v>358</v>
      </c>
      <c r="D21" s="175">
        <f>F8</f>
        <v>56</v>
      </c>
      <c r="E21" s="175">
        <f t="shared" si="0"/>
        <v>380</v>
      </c>
      <c r="F21" s="175">
        <f t="shared" si="0"/>
        <v>241</v>
      </c>
      <c r="G21" s="168"/>
    </row>
    <row r="22" spans="2:7" x14ac:dyDescent="0.25">
      <c r="B22" s="168"/>
      <c r="C22" s="186" t="s">
        <v>9</v>
      </c>
      <c r="D22" s="175">
        <f>F9</f>
        <v>207</v>
      </c>
      <c r="E22" s="175">
        <f t="shared" si="0"/>
        <v>927</v>
      </c>
      <c r="F22" s="175">
        <f t="shared" si="0"/>
        <v>896</v>
      </c>
      <c r="G22" s="168"/>
    </row>
    <row r="23" spans="2:7" x14ac:dyDescent="0.25">
      <c r="B23" s="168"/>
      <c r="C23" s="171" t="s">
        <v>21</v>
      </c>
      <c r="D23" s="171">
        <f>SUM(D19:D22)</f>
        <v>277</v>
      </c>
      <c r="E23" s="171">
        <f>SUM(E19:E22)</f>
        <v>1803</v>
      </c>
      <c r="F23" s="171">
        <f>SUM(F19:F22)</f>
        <v>2434</v>
      </c>
      <c r="G23" s="168"/>
    </row>
    <row r="24" spans="2:7" x14ac:dyDescent="0.25">
      <c r="B24" s="168"/>
      <c r="C24" s="168"/>
      <c r="D24" s="168"/>
      <c r="E24" s="168"/>
      <c r="F24" s="168"/>
      <c r="G24" s="168"/>
    </row>
    <row r="25" spans="2:7" x14ac:dyDescent="0.25">
      <c r="B25" s="168"/>
      <c r="C25" s="168"/>
      <c r="D25" s="168"/>
      <c r="E25" s="168"/>
      <c r="F25" s="168"/>
      <c r="G25" s="168"/>
    </row>
    <row r="26" spans="2:7" x14ac:dyDescent="0.25">
      <c r="B26" s="168"/>
      <c r="C26" s="185" t="s">
        <v>49</v>
      </c>
      <c r="D26" s="185" t="s">
        <v>86</v>
      </c>
      <c r="E26" s="185" t="s">
        <v>84</v>
      </c>
      <c r="F26" s="185" t="s">
        <v>85</v>
      </c>
      <c r="G26" s="168"/>
    </row>
    <row r="27" spans="2:7" x14ac:dyDescent="0.25">
      <c r="B27" s="168"/>
      <c r="C27" s="186" t="s">
        <v>356</v>
      </c>
      <c r="D27" s="187">
        <f>D19/D23</f>
        <v>2.5270758122743681E-2</v>
      </c>
      <c r="E27" s="188">
        <f>E19/E23</f>
        <v>0.1464226289517471</v>
      </c>
      <c r="F27" s="187">
        <f>F19/F23</f>
        <v>0.2826622843056697</v>
      </c>
      <c r="G27" s="168"/>
    </row>
    <row r="28" spans="2:7" x14ac:dyDescent="0.25">
      <c r="B28" s="168"/>
      <c r="C28" s="186" t="s">
        <v>357</v>
      </c>
      <c r="D28" s="187">
        <f>D20/D23</f>
        <v>2.5270758122743681E-2</v>
      </c>
      <c r="E28" s="188">
        <f>E20/E23</f>
        <v>0.12867443150305047</v>
      </c>
      <c r="F28" s="187">
        <f>F20/F23</f>
        <v>0.25020542317173378</v>
      </c>
      <c r="G28" s="168"/>
    </row>
    <row r="29" spans="2:7" x14ac:dyDescent="0.25">
      <c r="B29" s="168"/>
      <c r="C29" s="186" t="s">
        <v>358</v>
      </c>
      <c r="D29" s="187">
        <f>D21/D23</f>
        <v>0.20216606498194944</v>
      </c>
      <c r="E29" s="188">
        <f>E21/E23</f>
        <v>0.21075984470327233</v>
      </c>
      <c r="F29" s="187">
        <f>F21/F23</f>
        <v>9.9013968775677891E-2</v>
      </c>
      <c r="G29" s="168"/>
    </row>
    <row r="30" spans="2:7" x14ac:dyDescent="0.25">
      <c r="B30" s="168"/>
      <c r="C30" s="186" t="s">
        <v>9</v>
      </c>
      <c r="D30" s="187">
        <f>D22/D23</f>
        <v>0.74729241877256314</v>
      </c>
      <c r="E30" s="188">
        <f>E22/E23</f>
        <v>0.5141430948419301</v>
      </c>
      <c r="F30" s="187">
        <f>F22/F23</f>
        <v>0.36811832374691866</v>
      </c>
      <c r="G30" s="168"/>
    </row>
    <row r="31" spans="2:7" x14ac:dyDescent="0.25">
      <c r="B31" s="168"/>
      <c r="C31" s="171"/>
      <c r="D31" s="171"/>
      <c r="E31" s="171"/>
      <c r="F31" s="171"/>
      <c r="G31" s="168"/>
    </row>
  </sheetData>
  <mergeCells count="8">
    <mergeCell ref="I2:J4"/>
    <mergeCell ref="B15:B16"/>
    <mergeCell ref="B2:G2"/>
    <mergeCell ref="B4:B5"/>
    <mergeCell ref="C4:C5"/>
    <mergeCell ref="D4:G4"/>
    <mergeCell ref="B6:B11"/>
    <mergeCell ref="B12:B14"/>
  </mergeCells>
  <hyperlinks>
    <hyperlink ref="I2:J4" location="'Table of Contents'!A1" display="Go to Table of Contents"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9"/>
  <sheetViews>
    <sheetView showGridLines="0" workbookViewId="0">
      <selection activeCell="O2" sqref="O2:P3"/>
    </sheetView>
  </sheetViews>
  <sheetFormatPr defaultRowHeight="15" x14ac:dyDescent="0.25"/>
  <cols>
    <col min="1" max="1" width="2.5703125" customWidth="1"/>
    <col min="2" max="2" width="9.140625" style="92"/>
    <col min="3" max="3" width="56" customWidth="1"/>
    <col min="5" max="6" width="14.42578125" style="109" customWidth="1"/>
    <col min="7" max="7" width="10.42578125" customWidth="1"/>
    <col min="8" max="8" width="13.140625" customWidth="1"/>
    <col min="9" max="10" width="11.5703125" customWidth="1"/>
    <col min="11" max="11" width="13.7109375" bestFit="1" customWidth="1"/>
    <col min="12" max="12" width="11.5703125" customWidth="1"/>
    <col min="13" max="13" width="12.5703125" customWidth="1"/>
    <col min="14" max="14" width="9.28515625" bestFit="1" customWidth="1"/>
    <col min="15" max="16" width="6.5703125" customWidth="1"/>
  </cols>
  <sheetData>
    <row r="1" spans="2:16" ht="12" customHeight="1" x14ac:dyDescent="0.25"/>
    <row r="2" spans="2:16" ht="15" customHeight="1" x14ac:dyDescent="0.25">
      <c r="B2" s="430" t="s">
        <v>471</v>
      </c>
      <c r="C2" s="430"/>
      <c r="D2" s="430"/>
      <c r="E2" s="430"/>
      <c r="F2" s="430"/>
      <c r="G2" s="430"/>
      <c r="H2" s="430"/>
      <c r="I2" s="430"/>
      <c r="J2" s="430"/>
      <c r="K2" s="430"/>
      <c r="L2" s="430"/>
      <c r="M2" s="430"/>
      <c r="N2" s="430"/>
      <c r="O2" s="386" t="s">
        <v>376</v>
      </c>
      <c r="P2" s="386"/>
    </row>
    <row r="3" spans="2:16" ht="23.25" customHeight="1" x14ac:dyDescent="0.25">
      <c r="B3" s="431" t="s">
        <v>89</v>
      </c>
      <c r="C3" s="431"/>
      <c r="D3" s="431"/>
      <c r="E3" s="431"/>
      <c r="F3" s="431"/>
      <c r="G3" s="431"/>
      <c r="H3" s="431"/>
      <c r="I3" s="431"/>
      <c r="J3" s="431"/>
      <c r="K3" s="431"/>
      <c r="L3" s="431"/>
      <c r="M3" s="431"/>
      <c r="N3" s="431"/>
      <c r="O3" s="386"/>
      <c r="P3" s="386"/>
    </row>
    <row r="4" spans="2:16" ht="22.5" customHeight="1" x14ac:dyDescent="0.25">
      <c r="B4" s="429" t="s">
        <v>90</v>
      </c>
      <c r="C4" s="429" t="s">
        <v>91</v>
      </c>
      <c r="D4" s="418" t="s">
        <v>92</v>
      </c>
      <c r="E4" s="418" t="s">
        <v>93</v>
      </c>
      <c r="F4" s="418" t="s">
        <v>94</v>
      </c>
      <c r="G4" s="418" t="s">
        <v>95</v>
      </c>
      <c r="H4" s="426" t="s">
        <v>472</v>
      </c>
      <c r="I4" s="427"/>
      <c r="J4" s="427"/>
      <c r="K4" s="428"/>
      <c r="L4" s="426" t="s">
        <v>473</v>
      </c>
      <c r="M4" s="427"/>
      <c r="N4" s="427"/>
    </row>
    <row r="5" spans="2:16" ht="25.5" x14ac:dyDescent="0.25">
      <c r="B5" s="429"/>
      <c r="C5" s="429"/>
      <c r="D5" s="418"/>
      <c r="E5" s="418"/>
      <c r="F5" s="418"/>
      <c r="G5" s="418"/>
      <c r="H5" s="323" t="s">
        <v>443</v>
      </c>
      <c r="I5" s="17" t="s">
        <v>96</v>
      </c>
      <c r="J5" s="17" t="s">
        <v>479</v>
      </c>
      <c r="K5" s="17" t="s">
        <v>444</v>
      </c>
      <c r="L5" s="17" t="s">
        <v>474</v>
      </c>
      <c r="M5" s="17" t="s">
        <v>96</v>
      </c>
      <c r="N5" s="17" t="s">
        <v>479</v>
      </c>
    </row>
    <row r="6" spans="2:16" x14ac:dyDescent="0.25">
      <c r="B6" s="417" t="s">
        <v>534</v>
      </c>
      <c r="C6" s="417"/>
      <c r="D6" s="417"/>
      <c r="E6" s="417"/>
      <c r="F6" s="417"/>
      <c r="G6" s="417"/>
      <c r="H6" s="417"/>
      <c r="I6" s="417"/>
      <c r="J6" s="417"/>
      <c r="K6" s="417"/>
      <c r="L6" s="417"/>
      <c r="M6" s="417"/>
      <c r="N6" s="417"/>
    </row>
    <row r="7" spans="2:16" x14ac:dyDescent="0.25">
      <c r="B7" s="116">
        <v>1</v>
      </c>
      <c r="C7" s="138" t="s">
        <v>536</v>
      </c>
      <c r="D7" s="116" t="s">
        <v>98</v>
      </c>
      <c r="E7" s="274">
        <v>43860</v>
      </c>
      <c r="F7" s="274">
        <v>44476</v>
      </c>
      <c r="G7" s="140" t="s">
        <v>84</v>
      </c>
      <c r="H7" s="241">
        <v>4.95</v>
      </c>
      <c r="I7" s="241">
        <v>2.4900000000000002</v>
      </c>
      <c r="J7" s="241">
        <v>3.11</v>
      </c>
      <c r="K7" s="241">
        <v>2.42</v>
      </c>
      <c r="L7" s="141">
        <v>48.92</v>
      </c>
      <c r="M7" s="141">
        <v>97.24</v>
      </c>
      <c r="N7" s="141">
        <v>77.790000000000006</v>
      </c>
    </row>
    <row r="8" spans="2:16" x14ac:dyDescent="0.25">
      <c r="B8" s="116">
        <v>2</v>
      </c>
      <c r="C8" s="138" t="s">
        <v>537</v>
      </c>
      <c r="D8" s="116" t="s">
        <v>97</v>
      </c>
      <c r="E8" s="274">
        <v>44183</v>
      </c>
      <c r="F8" s="274">
        <v>44712</v>
      </c>
      <c r="G8" s="140" t="s">
        <v>85</v>
      </c>
      <c r="H8" s="241">
        <v>1.31</v>
      </c>
      <c r="I8" s="241">
        <v>0</v>
      </c>
      <c r="J8" s="241">
        <v>0</v>
      </c>
      <c r="K8" s="241">
        <v>0.15</v>
      </c>
      <c r="L8" s="241">
        <v>11.25</v>
      </c>
      <c r="M8" s="345" t="s">
        <v>426</v>
      </c>
      <c r="N8" s="345" t="s">
        <v>426</v>
      </c>
    </row>
    <row r="9" spans="2:16" x14ac:dyDescent="0.25">
      <c r="B9" s="116">
        <v>3</v>
      </c>
      <c r="C9" s="138" t="s">
        <v>538</v>
      </c>
      <c r="D9" s="139" t="s">
        <v>97</v>
      </c>
      <c r="E9" s="274">
        <v>43662</v>
      </c>
      <c r="F9" s="274">
        <v>44874</v>
      </c>
      <c r="G9" s="140" t="s">
        <v>85</v>
      </c>
      <c r="H9" s="241">
        <v>17.64</v>
      </c>
      <c r="I9" s="241">
        <v>3.16</v>
      </c>
      <c r="J9" s="241">
        <v>3.56</v>
      </c>
      <c r="K9" s="241">
        <v>3.33</v>
      </c>
      <c r="L9" s="141">
        <v>18.88</v>
      </c>
      <c r="M9" s="141">
        <v>105.27</v>
      </c>
      <c r="N9" s="141">
        <v>93.48</v>
      </c>
    </row>
    <row r="10" spans="2:16" x14ac:dyDescent="0.25">
      <c r="B10" s="116">
        <v>4</v>
      </c>
      <c r="C10" s="138" t="s">
        <v>539</v>
      </c>
      <c r="D10" s="139" t="s">
        <v>97</v>
      </c>
      <c r="E10" s="274">
        <v>43836</v>
      </c>
      <c r="F10" s="274">
        <v>44874</v>
      </c>
      <c r="G10" s="140" t="s">
        <v>84</v>
      </c>
      <c r="H10" s="241">
        <v>36.880000000000003</v>
      </c>
      <c r="I10" s="241">
        <v>3.84</v>
      </c>
      <c r="J10" s="241">
        <v>4.3099999999999996</v>
      </c>
      <c r="K10" s="241">
        <v>3.5</v>
      </c>
      <c r="L10" s="141">
        <v>9.49</v>
      </c>
      <c r="M10" s="141">
        <v>91.08</v>
      </c>
      <c r="N10" s="141">
        <v>81.2</v>
      </c>
    </row>
    <row r="11" spans="2:16" x14ac:dyDescent="0.25">
      <c r="B11" s="116">
        <v>5</v>
      </c>
      <c r="C11" s="138" t="s">
        <v>540</v>
      </c>
      <c r="D11" s="139" t="s">
        <v>97</v>
      </c>
      <c r="E11" s="274">
        <v>44627</v>
      </c>
      <c r="F11" s="274">
        <v>44910</v>
      </c>
      <c r="G11" s="140" t="s">
        <v>85</v>
      </c>
      <c r="H11" s="295">
        <v>123.08</v>
      </c>
      <c r="I11" s="295">
        <v>44.35</v>
      </c>
      <c r="J11" s="295">
        <v>61.88</v>
      </c>
      <c r="K11" s="295">
        <v>40.380000000000003</v>
      </c>
      <c r="L11" s="295">
        <v>32.81</v>
      </c>
      <c r="M11" s="295">
        <v>91.05</v>
      </c>
      <c r="N11" s="141">
        <v>65.260000000000005</v>
      </c>
    </row>
    <row r="12" spans="2:16" x14ac:dyDescent="0.25">
      <c r="B12" s="116">
        <v>6</v>
      </c>
      <c r="C12" s="138" t="s">
        <v>541</v>
      </c>
      <c r="D12" s="139" t="s">
        <v>98</v>
      </c>
      <c r="E12" s="274">
        <v>44537</v>
      </c>
      <c r="F12" s="274">
        <v>44915</v>
      </c>
      <c r="G12" s="140" t="s">
        <v>85</v>
      </c>
      <c r="H12" s="241">
        <v>0.8</v>
      </c>
      <c r="I12" s="241">
        <v>0.59</v>
      </c>
      <c r="J12" s="241">
        <v>1.49</v>
      </c>
      <c r="K12" s="241">
        <v>0.51</v>
      </c>
      <c r="L12" s="141">
        <v>63.88</v>
      </c>
      <c r="M12" s="141">
        <v>86.96</v>
      </c>
      <c r="N12" s="141">
        <v>34.21</v>
      </c>
    </row>
    <row r="13" spans="2:16" x14ac:dyDescent="0.25">
      <c r="B13" s="116">
        <v>7</v>
      </c>
      <c r="C13" s="138" t="s">
        <v>542</v>
      </c>
      <c r="D13" s="139" t="s">
        <v>97</v>
      </c>
      <c r="E13" s="274">
        <v>44075</v>
      </c>
      <c r="F13" s="274">
        <v>44916</v>
      </c>
      <c r="G13" s="140" t="s">
        <v>84</v>
      </c>
      <c r="H13" s="241">
        <v>4141.75</v>
      </c>
      <c r="I13" s="241">
        <v>162.59</v>
      </c>
      <c r="J13" s="241">
        <v>271.43</v>
      </c>
      <c r="K13" s="241">
        <v>202.54</v>
      </c>
      <c r="L13" s="141">
        <v>4.8899999999999997</v>
      </c>
      <c r="M13" s="141">
        <v>124.57</v>
      </c>
      <c r="N13" s="141">
        <v>74.62</v>
      </c>
    </row>
    <row r="14" spans="2:16" x14ac:dyDescent="0.25">
      <c r="B14" s="116">
        <v>8</v>
      </c>
      <c r="C14" s="138" t="s">
        <v>543</v>
      </c>
      <c r="D14" s="139" t="s">
        <v>98</v>
      </c>
      <c r="E14" s="274">
        <v>44295</v>
      </c>
      <c r="F14" s="274">
        <v>44918</v>
      </c>
      <c r="G14" s="140" t="s">
        <v>84</v>
      </c>
      <c r="H14" s="241">
        <v>15.36</v>
      </c>
      <c r="I14" s="241">
        <v>28.69</v>
      </c>
      <c r="J14" s="241">
        <v>42.28</v>
      </c>
      <c r="K14" s="241">
        <v>6.5</v>
      </c>
      <c r="L14" s="141">
        <v>42.29</v>
      </c>
      <c r="M14" s="141">
        <v>22.64</v>
      </c>
      <c r="N14" s="141">
        <v>15.36</v>
      </c>
    </row>
    <row r="15" spans="2:16" x14ac:dyDescent="0.25">
      <c r="B15" s="417" t="s">
        <v>535</v>
      </c>
      <c r="C15" s="417"/>
      <c r="D15" s="417"/>
      <c r="E15" s="417"/>
      <c r="F15" s="417"/>
      <c r="G15" s="417"/>
      <c r="H15" s="417"/>
      <c r="I15" s="417"/>
      <c r="J15" s="417"/>
      <c r="K15" s="417"/>
      <c r="L15" s="417"/>
      <c r="M15" s="417"/>
      <c r="N15" s="417"/>
    </row>
    <row r="16" spans="2:16" x14ac:dyDescent="0.25">
      <c r="B16" s="142">
        <v>1</v>
      </c>
      <c r="C16" s="138" t="s">
        <v>544</v>
      </c>
      <c r="D16" s="139" t="s">
        <v>98</v>
      </c>
      <c r="E16" s="274">
        <v>44316</v>
      </c>
      <c r="F16" s="274">
        <v>44935</v>
      </c>
      <c r="G16" s="140" t="s">
        <v>84</v>
      </c>
      <c r="H16" s="241">
        <v>3027.96</v>
      </c>
      <c r="I16" s="241">
        <v>11.87</v>
      </c>
      <c r="J16" s="241">
        <v>19.72</v>
      </c>
      <c r="K16" s="241">
        <v>706.42</v>
      </c>
      <c r="L16" s="141">
        <v>23.33</v>
      </c>
      <c r="M16" s="141">
        <v>5953.3</v>
      </c>
      <c r="N16" s="141">
        <v>3582.63</v>
      </c>
    </row>
    <row r="17" spans="2:14" x14ac:dyDescent="0.25">
      <c r="B17" s="142">
        <v>2</v>
      </c>
      <c r="C17" s="138" t="s">
        <v>545</v>
      </c>
      <c r="D17" s="139" t="s">
        <v>97</v>
      </c>
      <c r="E17" s="274">
        <v>43789</v>
      </c>
      <c r="F17" s="274">
        <v>44935</v>
      </c>
      <c r="G17" s="140" t="s">
        <v>84</v>
      </c>
      <c r="H17" s="241">
        <v>255.56</v>
      </c>
      <c r="I17" s="241">
        <v>1.36</v>
      </c>
      <c r="J17" s="241">
        <v>1.95</v>
      </c>
      <c r="K17" s="241">
        <v>5.32</v>
      </c>
      <c r="L17" s="141">
        <v>2.08</v>
      </c>
      <c r="M17" s="141">
        <v>390.15</v>
      </c>
      <c r="N17" s="141">
        <v>273.10000000000002</v>
      </c>
    </row>
    <row r="18" spans="2:14" x14ac:dyDescent="0.25">
      <c r="B18" s="142">
        <v>3</v>
      </c>
      <c r="C18" s="138" t="s">
        <v>546</v>
      </c>
      <c r="D18" s="139" t="s">
        <v>97</v>
      </c>
      <c r="E18" s="274">
        <v>43902</v>
      </c>
      <c r="F18" s="274">
        <v>44935</v>
      </c>
      <c r="G18" s="140" t="s">
        <v>85</v>
      </c>
      <c r="H18" s="241">
        <v>19.63</v>
      </c>
      <c r="I18" s="241">
        <v>0.52</v>
      </c>
      <c r="J18" s="241">
        <v>0.71</v>
      </c>
      <c r="K18" s="241">
        <v>1.36</v>
      </c>
      <c r="L18" s="141">
        <v>6.93</v>
      </c>
      <c r="M18" s="141">
        <v>260.11</v>
      </c>
      <c r="N18" s="141">
        <v>191.55</v>
      </c>
    </row>
    <row r="19" spans="2:14" x14ac:dyDescent="0.25">
      <c r="B19" s="142">
        <v>4</v>
      </c>
      <c r="C19" s="138" t="s">
        <v>547</v>
      </c>
      <c r="D19" s="139" t="s">
        <v>97</v>
      </c>
      <c r="E19" s="274">
        <v>43738</v>
      </c>
      <c r="F19" s="274">
        <v>44937</v>
      </c>
      <c r="G19" s="140" t="s">
        <v>85</v>
      </c>
      <c r="H19" s="241">
        <v>47.26</v>
      </c>
      <c r="I19" s="241">
        <v>8.0299999999999994</v>
      </c>
      <c r="J19" s="241">
        <v>11.62</v>
      </c>
      <c r="K19" s="241">
        <v>8.6</v>
      </c>
      <c r="L19" s="141">
        <v>18.2</v>
      </c>
      <c r="M19" s="141">
        <v>107.1</v>
      </c>
      <c r="N19" s="141">
        <v>73.989999999999995</v>
      </c>
    </row>
    <row r="20" spans="2:14" x14ac:dyDescent="0.25">
      <c r="B20" s="142">
        <v>5</v>
      </c>
      <c r="C20" s="138" t="s">
        <v>548</v>
      </c>
      <c r="D20" s="139" t="s">
        <v>97</v>
      </c>
      <c r="E20" s="274">
        <v>43992</v>
      </c>
      <c r="F20" s="274">
        <v>44937</v>
      </c>
      <c r="G20" s="140" t="s">
        <v>84</v>
      </c>
      <c r="H20" s="241">
        <v>183.08</v>
      </c>
      <c r="I20" s="241">
        <v>11.63</v>
      </c>
      <c r="J20" s="241">
        <v>17.98</v>
      </c>
      <c r="K20" s="241">
        <v>11.7</v>
      </c>
      <c r="L20" s="141">
        <v>6.39</v>
      </c>
      <c r="M20" s="141">
        <v>100.59</v>
      </c>
      <c r="N20" s="141">
        <v>65.069999999999993</v>
      </c>
    </row>
    <row r="21" spans="2:14" x14ac:dyDescent="0.25">
      <c r="B21" s="142">
        <v>6</v>
      </c>
      <c r="C21" s="138" t="s">
        <v>549</v>
      </c>
      <c r="D21" s="139" t="s">
        <v>98</v>
      </c>
      <c r="E21" s="274">
        <v>44279</v>
      </c>
      <c r="F21" s="274">
        <v>44938</v>
      </c>
      <c r="G21" s="140" t="s">
        <v>85</v>
      </c>
      <c r="H21" s="241">
        <v>56.53</v>
      </c>
      <c r="I21" s="241">
        <v>44.98</v>
      </c>
      <c r="J21" s="241">
        <v>75.040000000000006</v>
      </c>
      <c r="K21" s="241">
        <v>31.19</v>
      </c>
      <c r="L21" s="141">
        <v>55.17</v>
      </c>
      <c r="M21" s="141">
        <v>69.33</v>
      </c>
      <c r="N21" s="141">
        <v>41.56</v>
      </c>
    </row>
    <row r="22" spans="2:14" x14ac:dyDescent="0.25">
      <c r="B22" s="142">
        <v>7</v>
      </c>
      <c r="C22" s="138" t="s">
        <v>550</v>
      </c>
      <c r="D22" s="139" t="s">
        <v>98</v>
      </c>
      <c r="E22" s="274">
        <v>43259</v>
      </c>
      <c r="F22" s="274">
        <v>44938</v>
      </c>
      <c r="G22" s="140" t="s">
        <v>85</v>
      </c>
      <c r="H22" s="241">
        <v>2333.09</v>
      </c>
      <c r="I22" s="241">
        <v>51.75</v>
      </c>
      <c r="J22" s="241">
        <v>559.66</v>
      </c>
      <c r="K22" s="241">
        <v>139.26</v>
      </c>
      <c r="L22" s="141">
        <v>5.97</v>
      </c>
      <c r="M22" s="141">
        <v>269.12</v>
      </c>
      <c r="N22" s="141">
        <v>24.88</v>
      </c>
    </row>
    <row r="23" spans="2:14" x14ac:dyDescent="0.25">
      <c r="B23" s="142">
        <v>8</v>
      </c>
      <c r="C23" s="138" t="s">
        <v>551</v>
      </c>
      <c r="D23" s="139" t="s">
        <v>98</v>
      </c>
      <c r="E23" s="274">
        <v>44169</v>
      </c>
      <c r="F23" s="274">
        <v>44938</v>
      </c>
      <c r="G23" s="140" t="s">
        <v>84</v>
      </c>
      <c r="H23" s="241">
        <v>924.32</v>
      </c>
      <c r="I23" s="241">
        <v>246.67</v>
      </c>
      <c r="J23" s="241">
        <v>334.47</v>
      </c>
      <c r="K23" s="241">
        <v>201.38</v>
      </c>
      <c r="L23" s="141">
        <v>21.79</v>
      </c>
      <c r="M23" s="141">
        <v>81.64</v>
      </c>
      <c r="N23" s="141">
        <v>60.21</v>
      </c>
    </row>
    <row r="24" spans="2:14" x14ac:dyDescent="0.25">
      <c r="B24" s="142">
        <v>9</v>
      </c>
      <c r="C24" s="138" t="s">
        <v>552</v>
      </c>
      <c r="D24" s="139" t="s">
        <v>98</v>
      </c>
      <c r="E24" s="274">
        <v>43595</v>
      </c>
      <c r="F24" s="274">
        <v>44944</v>
      </c>
      <c r="G24" s="140" t="s">
        <v>84</v>
      </c>
      <c r="H24" s="241">
        <v>837.07</v>
      </c>
      <c r="I24" s="241">
        <v>10.62</v>
      </c>
      <c r="J24" s="241">
        <v>15.17</v>
      </c>
      <c r="K24" s="241">
        <v>14.1</v>
      </c>
      <c r="L24" s="141">
        <v>1.68</v>
      </c>
      <c r="M24" s="141">
        <v>132.82</v>
      </c>
      <c r="N24" s="141">
        <v>92.97</v>
      </c>
    </row>
    <row r="25" spans="2:14" x14ac:dyDescent="0.25">
      <c r="B25" s="142">
        <v>10</v>
      </c>
      <c r="C25" s="138" t="s">
        <v>553</v>
      </c>
      <c r="D25" s="139" t="s">
        <v>98</v>
      </c>
      <c r="E25" s="274">
        <v>44411</v>
      </c>
      <c r="F25" s="274">
        <v>44945</v>
      </c>
      <c r="G25" s="140" t="s">
        <v>84</v>
      </c>
      <c r="H25" s="241">
        <v>16.8</v>
      </c>
      <c r="I25" s="241">
        <v>16.989999999999998</v>
      </c>
      <c r="J25" s="241">
        <v>23.31</v>
      </c>
      <c r="K25" s="241">
        <v>18.05</v>
      </c>
      <c r="L25" s="141">
        <v>107.44</v>
      </c>
      <c r="M25" s="141">
        <v>106.22</v>
      </c>
      <c r="N25" s="141">
        <v>77.42</v>
      </c>
    </row>
    <row r="26" spans="2:14" x14ac:dyDescent="0.25">
      <c r="B26" s="142">
        <v>11</v>
      </c>
      <c r="C26" s="138" t="s">
        <v>554</v>
      </c>
      <c r="D26" s="139" t="s">
        <v>98</v>
      </c>
      <c r="E26" s="274">
        <v>43798</v>
      </c>
      <c r="F26" s="274">
        <v>44946</v>
      </c>
      <c r="G26" s="140" t="s">
        <v>84</v>
      </c>
      <c r="H26" s="241">
        <v>49.46</v>
      </c>
      <c r="I26" s="241">
        <v>9.01</v>
      </c>
      <c r="J26" s="241">
        <v>12.72</v>
      </c>
      <c r="K26" s="241">
        <v>11.02</v>
      </c>
      <c r="L26" s="241">
        <v>22.28</v>
      </c>
      <c r="M26" s="241">
        <v>122.33</v>
      </c>
      <c r="N26" s="241">
        <v>86.62</v>
      </c>
    </row>
    <row r="27" spans="2:14" x14ac:dyDescent="0.25">
      <c r="B27" s="142">
        <v>12</v>
      </c>
      <c r="C27" s="138" t="s">
        <v>555</v>
      </c>
      <c r="D27" s="140" t="s">
        <v>97</v>
      </c>
      <c r="E27" s="274">
        <v>43903</v>
      </c>
      <c r="F27" s="274">
        <v>44946</v>
      </c>
      <c r="G27" s="140" t="s">
        <v>84</v>
      </c>
      <c r="H27" s="241">
        <v>22.24</v>
      </c>
      <c r="I27" s="241">
        <v>6.01</v>
      </c>
      <c r="J27" s="241">
        <v>7.46</v>
      </c>
      <c r="K27" s="241">
        <v>7.19</v>
      </c>
      <c r="L27" s="141">
        <v>32.33</v>
      </c>
      <c r="M27" s="141">
        <v>119.68</v>
      </c>
      <c r="N27" s="141">
        <v>96.36</v>
      </c>
    </row>
    <row r="28" spans="2:14" x14ac:dyDescent="0.25">
      <c r="B28" s="142">
        <v>13</v>
      </c>
      <c r="C28" s="138" t="s">
        <v>556</v>
      </c>
      <c r="D28" s="140" t="s">
        <v>98</v>
      </c>
      <c r="E28" s="274">
        <v>43525</v>
      </c>
      <c r="F28" s="274">
        <v>44951</v>
      </c>
      <c r="G28" s="140" t="s">
        <v>84</v>
      </c>
      <c r="H28" s="241">
        <v>252.61</v>
      </c>
      <c r="I28" s="241">
        <v>61.96</v>
      </c>
      <c r="J28" s="241">
        <v>110.21</v>
      </c>
      <c r="K28" s="241">
        <v>63.11</v>
      </c>
      <c r="L28" s="241">
        <v>24.98</v>
      </c>
      <c r="M28" s="241">
        <v>101.85</v>
      </c>
      <c r="N28" s="241">
        <v>57.26</v>
      </c>
    </row>
    <row r="29" spans="2:14" x14ac:dyDescent="0.25">
      <c r="B29" s="142">
        <v>14</v>
      </c>
      <c r="C29" s="138" t="s">
        <v>557</v>
      </c>
      <c r="D29" s="140" t="s">
        <v>98</v>
      </c>
      <c r="E29" s="274">
        <v>42846</v>
      </c>
      <c r="F29" s="274">
        <v>44960</v>
      </c>
      <c r="G29" s="140" t="s">
        <v>85</v>
      </c>
      <c r="H29" s="241">
        <v>2176.44</v>
      </c>
      <c r="I29" s="241">
        <v>115.18</v>
      </c>
      <c r="J29" s="241">
        <v>175.12</v>
      </c>
      <c r="K29" s="241">
        <v>334.56</v>
      </c>
      <c r="L29" s="141">
        <v>15.37</v>
      </c>
      <c r="M29" s="141">
        <v>290.47000000000003</v>
      </c>
      <c r="N29" s="141">
        <v>191.05</v>
      </c>
    </row>
    <row r="30" spans="2:14" x14ac:dyDescent="0.25">
      <c r="B30" s="142">
        <v>15</v>
      </c>
      <c r="C30" s="138" t="s">
        <v>558</v>
      </c>
      <c r="D30" s="140" t="s">
        <v>98</v>
      </c>
      <c r="E30" s="274">
        <v>43586</v>
      </c>
      <c r="F30" s="274">
        <v>44960</v>
      </c>
      <c r="G30" s="140" t="s">
        <v>86</v>
      </c>
      <c r="H30" s="241">
        <v>176.32</v>
      </c>
      <c r="I30" s="241">
        <v>2.82</v>
      </c>
      <c r="J30" s="241">
        <v>8.17</v>
      </c>
      <c r="K30" s="241">
        <v>13.6</v>
      </c>
      <c r="L30" s="141">
        <v>7.71</v>
      </c>
      <c r="M30" s="141">
        <v>482.13</v>
      </c>
      <c r="N30" s="141">
        <v>166.48</v>
      </c>
    </row>
    <row r="31" spans="2:14" x14ac:dyDescent="0.25">
      <c r="B31" s="142">
        <v>16</v>
      </c>
      <c r="C31" s="138" t="s">
        <v>559</v>
      </c>
      <c r="D31" s="140" t="s">
        <v>97</v>
      </c>
      <c r="E31" s="274">
        <v>43998</v>
      </c>
      <c r="F31" s="274">
        <v>44963</v>
      </c>
      <c r="G31" s="140" t="s">
        <v>85</v>
      </c>
      <c r="H31" s="241">
        <v>2200.77</v>
      </c>
      <c r="I31" s="241">
        <v>278.79000000000002</v>
      </c>
      <c r="J31" s="241">
        <v>443.3</v>
      </c>
      <c r="K31" s="241">
        <v>557.01</v>
      </c>
      <c r="L31" s="141">
        <v>25.31</v>
      </c>
      <c r="M31" s="141">
        <v>199.79</v>
      </c>
      <c r="N31" s="141">
        <v>125.65</v>
      </c>
    </row>
    <row r="32" spans="2:14" x14ac:dyDescent="0.25">
      <c r="B32" s="142">
        <v>17</v>
      </c>
      <c r="C32" s="138" t="s">
        <v>560</v>
      </c>
      <c r="D32" s="140" t="s">
        <v>98</v>
      </c>
      <c r="E32" s="274">
        <v>44466</v>
      </c>
      <c r="F32" s="274">
        <v>44964</v>
      </c>
      <c r="G32" s="140" t="s">
        <v>84</v>
      </c>
      <c r="H32" s="241">
        <v>40.07</v>
      </c>
      <c r="I32" s="241">
        <v>11.12</v>
      </c>
      <c r="J32" s="241">
        <v>16.5</v>
      </c>
      <c r="K32" s="241">
        <v>13.29</v>
      </c>
      <c r="L32" s="141">
        <v>33.15</v>
      </c>
      <c r="M32" s="141">
        <v>119.51</v>
      </c>
      <c r="N32" s="141">
        <v>80.5</v>
      </c>
    </row>
    <row r="33" spans="2:14" x14ac:dyDescent="0.25">
      <c r="B33" s="142">
        <v>18</v>
      </c>
      <c r="C33" s="138" t="s">
        <v>561</v>
      </c>
      <c r="D33" s="140" t="s">
        <v>97</v>
      </c>
      <c r="E33" s="274">
        <v>44459</v>
      </c>
      <c r="F33" s="274">
        <v>44965</v>
      </c>
      <c r="G33" s="140" t="s">
        <v>85</v>
      </c>
      <c r="H33" s="241">
        <v>24.34</v>
      </c>
      <c r="I33" s="241">
        <v>0</v>
      </c>
      <c r="J33" s="241">
        <v>0</v>
      </c>
      <c r="K33" s="241">
        <v>1.55</v>
      </c>
      <c r="L33" s="141">
        <v>6.37</v>
      </c>
      <c r="M33" s="141" t="s">
        <v>426</v>
      </c>
      <c r="N33" s="141" t="s">
        <v>426</v>
      </c>
    </row>
    <row r="34" spans="2:14" x14ac:dyDescent="0.25">
      <c r="B34" s="142">
        <v>19</v>
      </c>
      <c r="C34" s="138" t="s">
        <v>562</v>
      </c>
      <c r="D34" s="140" t="s">
        <v>98</v>
      </c>
      <c r="E34" s="274">
        <v>44113</v>
      </c>
      <c r="F34" s="274">
        <v>44966</v>
      </c>
      <c r="G34" s="140" t="s">
        <v>84</v>
      </c>
      <c r="H34" s="241">
        <v>266.36</v>
      </c>
      <c r="I34" s="241">
        <v>39.44</v>
      </c>
      <c r="J34" s="241">
        <v>48.71</v>
      </c>
      <c r="K34" s="241">
        <v>43.11</v>
      </c>
      <c r="L34" s="141">
        <v>16.18</v>
      </c>
      <c r="M34" s="141">
        <v>109.3</v>
      </c>
      <c r="N34" s="141">
        <v>88.5</v>
      </c>
    </row>
    <row r="35" spans="2:14" x14ac:dyDescent="0.25">
      <c r="B35" s="142">
        <v>20</v>
      </c>
      <c r="C35" s="138" t="s">
        <v>563</v>
      </c>
      <c r="D35" s="140" t="s">
        <v>98</v>
      </c>
      <c r="E35" s="274">
        <v>44420</v>
      </c>
      <c r="F35" s="274">
        <v>44966</v>
      </c>
      <c r="G35" s="140" t="s">
        <v>84</v>
      </c>
      <c r="H35" s="241">
        <v>43.45</v>
      </c>
      <c r="I35" s="241">
        <v>9.24</v>
      </c>
      <c r="J35" s="241">
        <v>12.61</v>
      </c>
      <c r="K35" s="241">
        <v>13.13</v>
      </c>
      <c r="L35" s="141">
        <v>30.22</v>
      </c>
      <c r="M35" s="141">
        <v>142.03</v>
      </c>
      <c r="N35" s="141">
        <v>104.13</v>
      </c>
    </row>
    <row r="36" spans="2:14" x14ac:dyDescent="0.25">
      <c r="B36" s="142">
        <v>21</v>
      </c>
      <c r="C36" s="138" t="s">
        <v>564</v>
      </c>
      <c r="D36" s="140" t="s">
        <v>97</v>
      </c>
      <c r="E36" s="274">
        <v>44652</v>
      </c>
      <c r="F36" s="274">
        <v>44967</v>
      </c>
      <c r="G36" s="140" t="s">
        <v>86</v>
      </c>
      <c r="H36" s="241">
        <v>7.22</v>
      </c>
      <c r="I36" s="241">
        <v>2.14</v>
      </c>
      <c r="J36" s="241">
        <v>3.84</v>
      </c>
      <c r="K36" s="241">
        <v>2.4900000000000002</v>
      </c>
      <c r="L36" s="141">
        <v>34.5</v>
      </c>
      <c r="M36" s="141">
        <v>116.29</v>
      </c>
      <c r="N36" s="141">
        <v>64.81</v>
      </c>
    </row>
    <row r="37" spans="2:14" x14ac:dyDescent="0.25">
      <c r="B37" s="142">
        <v>22</v>
      </c>
      <c r="C37" s="138" t="s">
        <v>565</v>
      </c>
      <c r="D37" s="140" t="s">
        <v>97</v>
      </c>
      <c r="E37" s="274">
        <v>43812</v>
      </c>
      <c r="F37" s="274">
        <v>44967</v>
      </c>
      <c r="G37" s="140" t="s">
        <v>84</v>
      </c>
      <c r="H37" s="241">
        <v>6.13</v>
      </c>
      <c r="I37" s="241">
        <v>4.33</v>
      </c>
      <c r="J37" s="241">
        <v>5.58</v>
      </c>
      <c r="K37" s="241">
        <v>4.38</v>
      </c>
      <c r="L37" s="141">
        <v>71.48</v>
      </c>
      <c r="M37" s="141">
        <v>101.19</v>
      </c>
      <c r="N37" s="141">
        <v>78.56</v>
      </c>
    </row>
    <row r="38" spans="2:14" x14ac:dyDescent="0.25">
      <c r="B38" s="142">
        <v>23</v>
      </c>
      <c r="C38" s="138" t="s">
        <v>566</v>
      </c>
      <c r="D38" s="140" t="s">
        <v>97</v>
      </c>
      <c r="E38" s="274">
        <v>44263</v>
      </c>
      <c r="F38" s="274">
        <v>44972</v>
      </c>
      <c r="G38" s="140" t="s">
        <v>85</v>
      </c>
      <c r="H38" s="241">
        <v>13.42</v>
      </c>
      <c r="I38" s="241">
        <v>4.74</v>
      </c>
      <c r="J38" s="241">
        <v>6.59</v>
      </c>
      <c r="K38" s="241">
        <v>4.62</v>
      </c>
      <c r="L38" s="141">
        <v>34.409999999999997</v>
      </c>
      <c r="M38" s="141">
        <v>97.41</v>
      </c>
      <c r="N38" s="141">
        <v>70.06</v>
      </c>
    </row>
    <row r="39" spans="2:14" x14ac:dyDescent="0.25">
      <c r="B39" s="142">
        <v>24</v>
      </c>
      <c r="C39" s="138" t="s">
        <v>567</v>
      </c>
      <c r="D39" s="140" t="s">
        <v>97</v>
      </c>
      <c r="E39" s="274">
        <v>44677</v>
      </c>
      <c r="F39" s="274">
        <v>44973</v>
      </c>
      <c r="G39" s="140" t="s">
        <v>84</v>
      </c>
      <c r="H39" s="241">
        <v>1708.42</v>
      </c>
      <c r="I39" s="241">
        <v>708.2</v>
      </c>
      <c r="J39" s="241">
        <v>1044.49</v>
      </c>
      <c r="K39" s="241">
        <v>743.51</v>
      </c>
      <c r="L39" s="141">
        <v>43.52</v>
      </c>
      <c r="M39" s="141">
        <v>104.99</v>
      </c>
      <c r="N39" s="141">
        <v>71.180000000000007</v>
      </c>
    </row>
    <row r="40" spans="2:14" x14ac:dyDescent="0.25">
      <c r="B40" s="142">
        <v>25</v>
      </c>
      <c r="C40" s="138" t="s">
        <v>568</v>
      </c>
      <c r="D40" s="140" t="s">
        <v>98</v>
      </c>
      <c r="E40" s="274">
        <v>44539</v>
      </c>
      <c r="F40" s="274">
        <v>44974</v>
      </c>
      <c r="G40" s="140" t="s">
        <v>84</v>
      </c>
      <c r="H40" s="241">
        <v>96.63</v>
      </c>
      <c r="I40" s="241">
        <v>29.91</v>
      </c>
      <c r="J40" s="241">
        <v>39.229999999999997</v>
      </c>
      <c r="K40" s="241">
        <v>28</v>
      </c>
      <c r="L40" s="141">
        <v>28.98</v>
      </c>
      <c r="M40" s="141">
        <v>93.62</v>
      </c>
      <c r="N40" s="141">
        <v>71.37</v>
      </c>
    </row>
    <row r="41" spans="2:14" x14ac:dyDescent="0.25">
      <c r="B41" s="142">
        <v>26</v>
      </c>
      <c r="C41" s="138" t="s">
        <v>569</v>
      </c>
      <c r="D41" s="140" t="s">
        <v>97</v>
      </c>
      <c r="E41" s="274">
        <v>44616</v>
      </c>
      <c r="F41" s="274">
        <v>44974</v>
      </c>
      <c r="G41" s="140" t="s">
        <v>85</v>
      </c>
      <c r="H41" s="241">
        <v>1.38</v>
      </c>
      <c r="I41" s="241">
        <v>0.04</v>
      </c>
      <c r="J41" s="241">
        <v>0.04</v>
      </c>
      <c r="K41" s="241">
        <v>1.38</v>
      </c>
      <c r="L41" s="141">
        <v>100</v>
      </c>
      <c r="M41" s="141">
        <v>3417.44</v>
      </c>
      <c r="N41" s="141">
        <v>3417.44</v>
      </c>
    </row>
    <row r="42" spans="2:14" x14ac:dyDescent="0.25">
      <c r="B42" s="142">
        <v>27</v>
      </c>
      <c r="C42" s="138" t="s">
        <v>570</v>
      </c>
      <c r="D42" s="140" t="s">
        <v>98</v>
      </c>
      <c r="E42" s="274">
        <v>44670</v>
      </c>
      <c r="F42" s="274">
        <v>44974</v>
      </c>
      <c r="G42" s="140" t="s">
        <v>84</v>
      </c>
      <c r="H42" s="241">
        <v>15.69</v>
      </c>
      <c r="I42" s="241">
        <v>1.35</v>
      </c>
      <c r="J42" s="241">
        <v>2.5299999999999998</v>
      </c>
      <c r="K42" s="241">
        <v>0.77</v>
      </c>
      <c r="L42" s="141">
        <v>4.88</v>
      </c>
      <c r="M42" s="141">
        <v>56.86</v>
      </c>
      <c r="N42" s="141">
        <v>30.2</v>
      </c>
    </row>
    <row r="43" spans="2:14" x14ac:dyDescent="0.25">
      <c r="B43" s="142">
        <v>28</v>
      </c>
      <c r="C43" s="138" t="s">
        <v>571</v>
      </c>
      <c r="D43" s="140" t="s">
        <v>98</v>
      </c>
      <c r="E43" s="274">
        <v>43748</v>
      </c>
      <c r="F43" s="274">
        <v>44974</v>
      </c>
      <c r="G43" s="140" t="s">
        <v>84</v>
      </c>
      <c r="H43" s="241">
        <v>936.61</v>
      </c>
      <c r="I43" s="241">
        <v>192.42</v>
      </c>
      <c r="J43" s="241">
        <v>472.36</v>
      </c>
      <c r="K43" s="241">
        <v>304</v>
      </c>
      <c r="L43" s="141">
        <v>32.46</v>
      </c>
      <c r="M43" s="141">
        <v>157.99</v>
      </c>
      <c r="N43" s="141">
        <v>64.36</v>
      </c>
    </row>
    <row r="44" spans="2:14" x14ac:dyDescent="0.25">
      <c r="B44" s="142">
        <v>29</v>
      </c>
      <c r="C44" s="138" t="s">
        <v>572</v>
      </c>
      <c r="D44" s="140" t="s">
        <v>98</v>
      </c>
      <c r="E44" s="274">
        <v>43805</v>
      </c>
      <c r="F44" s="274">
        <v>44978</v>
      </c>
      <c r="G44" s="140" t="s">
        <v>84</v>
      </c>
      <c r="H44" s="241">
        <v>227.32</v>
      </c>
      <c r="I44" s="241">
        <v>156.52000000000001</v>
      </c>
      <c r="J44" s="241">
        <v>196.02</v>
      </c>
      <c r="K44" s="241">
        <v>186.66</v>
      </c>
      <c r="L44" s="141">
        <v>82.12</v>
      </c>
      <c r="M44" s="141">
        <v>119.26</v>
      </c>
      <c r="N44" s="141">
        <v>95.22</v>
      </c>
    </row>
    <row r="45" spans="2:14" x14ac:dyDescent="0.25">
      <c r="B45" s="142">
        <v>30</v>
      </c>
      <c r="C45" s="138" t="s">
        <v>573</v>
      </c>
      <c r="D45" s="140" t="s">
        <v>98</v>
      </c>
      <c r="E45" s="274">
        <v>43833</v>
      </c>
      <c r="F45" s="274">
        <v>44978</v>
      </c>
      <c r="G45" s="140" t="s">
        <v>84</v>
      </c>
      <c r="H45" s="241">
        <v>154.69999999999999</v>
      </c>
      <c r="I45" s="241">
        <v>25.5</v>
      </c>
      <c r="J45" s="241">
        <v>29.51</v>
      </c>
      <c r="K45" s="241">
        <v>31.2</v>
      </c>
      <c r="L45" s="141">
        <v>20.170000000000002</v>
      </c>
      <c r="M45" s="141">
        <v>122.36</v>
      </c>
      <c r="N45" s="141">
        <v>105.74</v>
      </c>
    </row>
    <row r="46" spans="2:14" x14ac:dyDescent="0.25">
      <c r="B46" s="142">
        <v>31</v>
      </c>
      <c r="C46" s="138" t="s">
        <v>574</v>
      </c>
      <c r="D46" s="140" t="s">
        <v>98</v>
      </c>
      <c r="E46" s="274">
        <v>43789</v>
      </c>
      <c r="F46" s="274">
        <v>44979</v>
      </c>
      <c r="G46" s="140" t="s">
        <v>84</v>
      </c>
      <c r="H46" s="241">
        <v>114.21</v>
      </c>
      <c r="I46" s="241">
        <v>2.5299999999999998</v>
      </c>
      <c r="J46" s="241">
        <v>5.12</v>
      </c>
      <c r="K46" s="241">
        <v>1.58</v>
      </c>
      <c r="L46" s="141">
        <v>1.38</v>
      </c>
      <c r="M46" s="141">
        <v>62.43</v>
      </c>
      <c r="N46" s="141">
        <v>30.83</v>
      </c>
    </row>
    <row r="47" spans="2:14" x14ac:dyDescent="0.25">
      <c r="B47" s="142">
        <v>32</v>
      </c>
      <c r="C47" s="138" t="s">
        <v>575</v>
      </c>
      <c r="D47" s="140" t="s">
        <v>98</v>
      </c>
      <c r="E47" s="274">
        <v>44238</v>
      </c>
      <c r="F47" s="274">
        <v>44981</v>
      </c>
      <c r="G47" s="140" t="s">
        <v>84</v>
      </c>
      <c r="H47" s="241">
        <v>412.07</v>
      </c>
      <c r="I47" s="241">
        <v>151.01</v>
      </c>
      <c r="J47" s="241">
        <v>200.15</v>
      </c>
      <c r="K47" s="241">
        <v>176.99</v>
      </c>
      <c r="L47" s="141">
        <v>42.95</v>
      </c>
      <c r="M47" s="141">
        <v>117.21</v>
      </c>
      <c r="N47" s="141">
        <v>88.43</v>
      </c>
    </row>
    <row r="48" spans="2:14" x14ac:dyDescent="0.25">
      <c r="B48" s="142">
        <v>33</v>
      </c>
      <c r="C48" s="138" t="s">
        <v>576</v>
      </c>
      <c r="D48" s="140" t="s">
        <v>97</v>
      </c>
      <c r="E48" s="274">
        <v>44624</v>
      </c>
      <c r="F48" s="274">
        <v>44984</v>
      </c>
      <c r="G48" s="140" t="s">
        <v>84</v>
      </c>
      <c r="H48" s="241">
        <v>116.26</v>
      </c>
      <c r="I48" s="241">
        <v>3.37</v>
      </c>
      <c r="J48" s="241">
        <v>4.7</v>
      </c>
      <c r="K48" s="241">
        <v>4</v>
      </c>
      <c r="L48" s="141">
        <v>3.44</v>
      </c>
      <c r="M48" s="141">
        <v>118.57</v>
      </c>
      <c r="N48" s="141">
        <v>85.16</v>
      </c>
    </row>
    <row r="49" spans="2:14" x14ac:dyDescent="0.25">
      <c r="B49" s="142">
        <v>34</v>
      </c>
      <c r="C49" s="138" t="s">
        <v>577</v>
      </c>
      <c r="D49" s="140" t="s">
        <v>98</v>
      </c>
      <c r="E49" s="274">
        <v>42887</v>
      </c>
      <c r="F49" s="274">
        <v>44984</v>
      </c>
      <c r="G49" s="140" t="s">
        <v>85</v>
      </c>
      <c r="H49" s="241">
        <v>17.190000000000001</v>
      </c>
      <c r="I49" s="241">
        <v>6.14</v>
      </c>
      <c r="J49" s="241">
        <v>8.48</v>
      </c>
      <c r="K49" s="241">
        <v>10.29</v>
      </c>
      <c r="L49" s="141">
        <v>59.85</v>
      </c>
      <c r="M49" s="141">
        <v>167.58</v>
      </c>
      <c r="N49" s="141">
        <v>121.34</v>
      </c>
    </row>
    <row r="50" spans="2:14" x14ac:dyDescent="0.25">
      <c r="B50" s="142">
        <v>35</v>
      </c>
      <c r="C50" s="138" t="s">
        <v>578</v>
      </c>
      <c r="D50" s="140" t="s">
        <v>97</v>
      </c>
      <c r="E50" s="274">
        <v>43504</v>
      </c>
      <c r="F50" s="274">
        <v>44984</v>
      </c>
      <c r="G50" s="140" t="s">
        <v>84</v>
      </c>
      <c r="H50" s="241">
        <v>2130.15</v>
      </c>
      <c r="I50" s="241">
        <v>284</v>
      </c>
      <c r="J50" s="241">
        <v>452</v>
      </c>
      <c r="K50" s="241">
        <v>1128.3900000000001</v>
      </c>
      <c r="L50" s="141">
        <v>52.97</v>
      </c>
      <c r="M50" s="141">
        <v>397.32</v>
      </c>
      <c r="N50" s="141">
        <v>249.64</v>
      </c>
    </row>
    <row r="51" spans="2:14" x14ac:dyDescent="0.25">
      <c r="B51" s="142">
        <v>36</v>
      </c>
      <c r="C51" s="138" t="s">
        <v>579</v>
      </c>
      <c r="D51" s="140" t="s">
        <v>97</v>
      </c>
      <c r="E51" s="274">
        <v>44679</v>
      </c>
      <c r="F51" s="274">
        <v>44987</v>
      </c>
      <c r="G51" s="140" t="s">
        <v>84</v>
      </c>
      <c r="H51" s="241">
        <v>208.71</v>
      </c>
      <c r="I51" s="241">
        <v>30.79</v>
      </c>
      <c r="J51" s="241">
        <v>43.87</v>
      </c>
      <c r="K51" s="241">
        <v>33.08</v>
      </c>
      <c r="L51" s="141">
        <v>15.85</v>
      </c>
      <c r="M51" s="141">
        <v>107.45</v>
      </c>
      <c r="N51" s="141">
        <v>75.41</v>
      </c>
    </row>
    <row r="52" spans="2:14" x14ac:dyDescent="0.25">
      <c r="B52" s="142">
        <v>37</v>
      </c>
      <c r="C52" s="138" t="s">
        <v>580</v>
      </c>
      <c r="D52" s="140" t="s">
        <v>98</v>
      </c>
      <c r="E52" s="274">
        <v>43910</v>
      </c>
      <c r="F52" s="274">
        <v>44987</v>
      </c>
      <c r="G52" s="140" t="s">
        <v>85</v>
      </c>
      <c r="H52" s="241">
        <v>41.07</v>
      </c>
      <c r="I52" s="241">
        <v>5.91</v>
      </c>
      <c r="J52" s="241">
        <v>7.92</v>
      </c>
      <c r="K52" s="241">
        <v>23.63</v>
      </c>
      <c r="L52" s="141">
        <v>57.54</v>
      </c>
      <c r="M52" s="141">
        <v>399.57</v>
      </c>
      <c r="N52" s="141">
        <v>298.54000000000002</v>
      </c>
    </row>
    <row r="53" spans="2:14" x14ac:dyDescent="0.25">
      <c r="B53" s="142">
        <v>38</v>
      </c>
      <c r="C53" s="138" t="s">
        <v>581</v>
      </c>
      <c r="D53" s="140" t="s">
        <v>98</v>
      </c>
      <c r="E53" s="274">
        <v>43816</v>
      </c>
      <c r="F53" s="274">
        <v>44988</v>
      </c>
      <c r="G53" s="140" t="s">
        <v>85</v>
      </c>
      <c r="H53" s="241">
        <v>118.67</v>
      </c>
      <c r="I53" s="241">
        <v>14.55</v>
      </c>
      <c r="J53" s="241">
        <v>22.15</v>
      </c>
      <c r="K53" s="241">
        <v>19.55</v>
      </c>
      <c r="L53" s="141">
        <v>16.47</v>
      </c>
      <c r="M53" s="141">
        <v>134.31</v>
      </c>
      <c r="N53" s="141">
        <v>88.25</v>
      </c>
    </row>
    <row r="54" spans="2:14" x14ac:dyDescent="0.25">
      <c r="B54" s="142">
        <v>39</v>
      </c>
      <c r="C54" s="138" t="s">
        <v>403</v>
      </c>
      <c r="D54" s="140" t="s">
        <v>98</v>
      </c>
      <c r="E54" s="274">
        <v>42956</v>
      </c>
      <c r="F54" s="274">
        <v>44992</v>
      </c>
      <c r="G54" s="140" t="s">
        <v>84</v>
      </c>
      <c r="H54" s="241">
        <v>23083.27</v>
      </c>
      <c r="I54" s="241">
        <v>17766.759999999998</v>
      </c>
      <c r="J54" s="241">
        <v>25602.32</v>
      </c>
      <c r="K54" s="241">
        <v>20363.22</v>
      </c>
      <c r="L54" s="141">
        <v>88.22</v>
      </c>
      <c r="M54" s="141">
        <v>114.61</v>
      </c>
      <c r="N54" s="141">
        <v>79.540000000000006</v>
      </c>
    </row>
    <row r="55" spans="2:14" x14ac:dyDescent="0.25">
      <c r="B55" s="142">
        <v>40</v>
      </c>
      <c r="C55" s="138" t="s">
        <v>582</v>
      </c>
      <c r="D55" s="140" t="s">
        <v>97</v>
      </c>
      <c r="E55" s="274">
        <v>43542</v>
      </c>
      <c r="F55" s="274">
        <v>44994</v>
      </c>
      <c r="G55" s="140" t="s">
        <v>84</v>
      </c>
      <c r="H55" s="241">
        <v>81.61</v>
      </c>
      <c r="I55" s="241">
        <v>47.84</v>
      </c>
      <c r="J55" s="241">
        <v>64.28</v>
      </c>
      <c r="K55" s="241">
        <v>61.72</v>
      </c>
      <c r="L55" s="141">
        <v>75.62</v>
      </c>
      <c r="M55" s="141">
        <v>129.02000000000001</v>
      </c>
      <c r="N55" s="141">
        <v>96.01</v>
      </c>
    </row>
    <row r="56" spans="2:14" x14ac:dyDescent="0.25">
      <c r="B56" s="142">
        <v>41</v>
      </c>
      <c r="C56" s="138" t="s">
        <v>583</v>
      </c>
      <c r="D56" s="140" t="s">
        <v>97</v>
      </c>
      <c r="E56" s="274">
        <v>44589</v>
      </c>
      <c r="F56" s="274">
        <v>44998</v>
      </c>
      <c r="G56" s="140" t="s">
        <v>84</v>
      </c>
      <c r="H56" s="241">
        <v>5628.04</v>
      </c>
      <c r="I56" s="241">
        <v>1616.63</v>
      </c>
      <c r="J56" s="241">
        <v>2719.01</v>
      </c>
      <c r="K56" s="241">
        <v>2049.64</v>
      </c>
      <c r="L56" s="141">
        <v>36.42</v>
      </c>
      <c r="M56" s="141">
        <v>126.78</v>
      </c>
      <c r="N56" s="141">
        <v>75.38</v>
      </c>
    </row>
    <row r="57" spans="2:14" x14ac:dyDescent="0.25">
      <c r="B57" s="142">
        <v>42</v>
      </c>
      <c r="C57" s="138" t="s">
        <v>584</v>
      </c>
      <c r="D57" s="140" t="s">
        <v>98</v>
      </c>
      <c r="E57" s="274">
        <v>44183</v>
      </c>
      <c r="F57" s="274">
        <v>45002</v>
      </c>
      <c r="G57" s="140" t="s">
        <v>85</v>
      </c>
      <c r="H57" s="241">
        <v>3266.17</v>
      </c>
      <c r="I57" s="241">
        <v>1207.6300000000001</v>
      </c>
      <c r="J57" s="241">
        <v>1922.04</v>
      </c>
      <c r="K57" s="241">
        <v>1251</v>
      </c>
      <c r="L57" s="141">
        <v>38.299999999999997</v>
      </c>
      <c r="M57" s="141">
        <v>103.59</v>
      </c>
      <c r="N57" s="141">
        <v>65.09</v>
      </c>
    </row>
    <row r="58" spans="2:14" x14ac:dyDescent="0.25">
      <c r="B58" s="142">
        <v>43</v>
      </c>
      <c r="C58" s="138" t="s">
        <v>585</v>
      </c>
      <c r="D58" s="140" t="s">
        <v>97</v>
      </c>
      <c r="E58" s="274">
        <v>44553</v>
      </c>
      <c r="F58" s="274">
        <v>45002</v>
      </c>
      <c r="G58" s="140" t="s">
        <v>84</v>
      </c>
      <c r="H58" s="241">
        <v>12.17</v>
      </c>
      <c r="I58" s="241">
        <v>2.77</v>
      </c>
      <c r="J58" s="241">
        <v>3.56</v>
      </c>
      <c r="K58" s="241">
        <v>3.94</v>
      </c>
      <c r="L58" s="141">
        <v>32.369999999999997</v>
      </c>
      <c r="M58" s="141">
        <v>142.24</v>
      </c>
      <c r="N58" s="141">
        <v>110.67</v>
      </c>
    </row>
    <row r="59" spans="2:14" x14ac:dyDescent="0.25">
      <c r="B59" s="142">
        <v>44</v>
      </c>
      <c r="C59" s="138" t="s">
        <v>586</v>
      </c>
      <c r="D59" s="140" t="s">
        <v>98</v>
      </c>
      <c r="E59" s="274">
        <v>44459</v>
      </c>
      <c r="F59" s="274">
        <v>45005</v>
      </c>
      <c r="G59" s="140" t="s">
        <v>84</v>
      </c>
      <c r="H59" s="241">
        <v>3240.04</v>
      </c>
      <c r="I59" s="241">
        <v>471.93</v>
      </c>
      <c r="J59" s="241">
        <v>811.67</v>
      </c>
      <c r="K59" s="241">
        <v>271.02</v>
      </c>
      <c r="L59" s="141">
        <v>8.36</v>
      </c>
      <c r="M59" s="141">
        <v>57.43</v>
      </c>
      <c r="N59" s="141">
        <v>33.39</v>
      </c>
    </row>
    <row r="60" spans="2:14" x14ac:dyDescent="0.25">
      <c r="B60" s="142">
        <v>45</v>
      </c>
      <c r="C60" s="138" t="s">
        <v>587</v>
      </c>
      <c r="D60" s="140" t="s">
        <v>97</v>
      </c>
      <c r="E60" s="274">
        <v>44580</v>
      </c>
      <c r="F60" s="274">
        <v>45006</v>
      </c>
      <c r="G60" s="140" t="s">
        <v>85</v>
      </c>
      <c r="H60" s="241">
        <v>13.16</v>
      </c>
      <c r="I60" s="241">
        <v>3.35</v>
      </c>
      <c r="J60" s="241">
        <v>14.69</v>
      </c>
      <c r="K60" s="241">
        <v>8</v>
      </c>
      <c r="L60" s="141">
        <v>60.77</v>
      </c>
      <c r="M60" s="141">
        <v>239.06</v>
      </c>
      <c r="N60" s="141">
        <v>54.48</v>
      </c>
    </row>
    <row r="61" spans="2:14" x14ac:dyDescent="0.25">
      <c r="B61" s="142">
        <v>46</v>
      </c>
      <c r="C61" s="138" t="s">
        <v>588</v>
      </c>
      <c r="D61" s="140" t="s">
        <v>15</v>
      </c>
      <c r="E61" s="274">
        <v>44663</v>
      </c>
      <c r="F61" s="274">
        <v>45006</v>
      </c>
      <c r="G61" s="140" t="s">
        <v>84</v>
      </c>
      <c r="H61" s="241" t="s">
        <v>15</v>
      </c>
      <c r="I61" s="241" t="s">
        <v>15</v>
      </c>
      <c r="J61" s="241" t="s">
        <v>15</v>
      </c>
      <c r="K61" s="241" t="s">
        <v>15</v>
      </c>
      <c r="L61" s="141" t="s">
        <v>15</v>
      </c>
      <c r="M61" s="141" t="s">
        <v>15</v>
      </c>
      <c r="N61" s="141" t="s">
        <v>15</v>
      </c>
    </row>
    <row r="62" spans="2:14" x14ac:dyDescent="0.25">
      <c r="B62" s="142">
        <v>47</v>
      </c>
      <c r="C62" s="138" t="s">
        <v>589</v>
      </c>
      <c r="D62" s="140" t="s">
        <v>15</v>
      </c>
      <c r="E62" s="274">
        <v>43811</v>
      </c>
      <c r="F62" s="274">
        <v>45006</v>
      </c>
      <c r="G62" s="140" t="s">
        <v>85</v>
      </c>
      <c r="H62" s="241" t="s">
        <v>15</v>
      </c>
      <c r="I62" s="241" t="s">
        <v>15</v>
      </c>
      <c r="J62" s="241" t="s">
        <v>15</v>
      </c>
      <c r="K62" s="241" t="s">
        <v>15</v>
      </c>
      <c r="L62" s="141" t="s">
        <v>15</v>
      </c>
      <c r="M62" s="141" t="s">
        <v>15</v>
      </c>
      <c r="N62" s="141" t="s">
        <v>15</v>
      </c>
    </row>
    <row r="63" spans="2:14" x14ac:dyDescent="0.25">
      <c r="B63" s="142">
        <v>48</v>
      </c>
      <c r="C63" s="138" t="s">
        <v>590</v>
      </c>
      <c r="D63" s="140" t="s">
        <v>98</v>
      </c>
      <c r="E63" s="274">
        <v>44351</v>
      </c>
      <c r="F63" s="274">
        <v>45007</v>
      </c>
      <c r="G63" s="140" t="s">
        <v>85</v>
      </c>
      <c r="H63" s="241">
        <v>45.23</v>
      </c>
      <c r="I63" s="241">
        <v>11.3</v>
      </c>
      <c r="J63" s="241">
        <v>15.37</v>
      </c>
      <c r="K63" s="241">
        <v>25.28</v>
      </c>
      <c r="L63" s="141">
        <v>55.89</v>
      </c>
      <c r="M63" s="141">
        <v>223.65</v>
      </c>
      <c r="N63" s="141">
        <v>164.44</v>
      </c>
    </row>
    <row r="64" spans="2:14" x14ac:dyDescent="0.25">
      <c r="B64" s="142">
        <v>49</v>
      </c>
      <c r="C64" s="138" t="s">
        <v>591</v>
      </c>
      <c r="D64" s="140" t="s">
        <v>98</v>
      </c>
      <c r="E64" s="274">
        <v>43993</v>
      </c>
      <c r="F64" s="274">
        <v>45008</v>
      </c>
      <c r="G64" s="140" t="s">
        <v>84</v>
      </c>
      <c r="H64" s="241">
        <v>1313.09</v>
      </c>
      <c r="I64" s="241">
        <v>123.6</v>
      </c>
      <c r="J64" s="241">
        <v>187.72</v>
      </c>
      <c r="K64" s="241">
        <v>152.28</v>
      </c>
      <c r="L64" s="141">
        <v>11.6</v>
      </c>
      <c r="M64" s="141">
        <v>123.2</v>
      </c>
      <c r="N64" s="141">
        <v>81.12</v>
      </c>
    </row>
    <row r="65" spans="2:14" x14ac:dyDescent="0.25">
      <c r="B65" s="142">
        <v>50</v>
      </c>
      <c r="C65" s="138" t="s">
        <v>592</v>
      </c>
      <c r="D65" s="140" t="s">
        <v>98</v>
      </c>
      <c r="E65" s="274">
        <v>44628</v>
      </c>
      <c r="F65" s="274">
        <v>45009</v>
      </c>
      <c r="G65" s="140" t="s">
        <v>85</v>
      </c>
      <c r="H65" s="241">
        <v>70.89</v>
      </c>
      <c r="I65" s="241">
        <v>6.6</v>
      </c>
      <c r="J65" s="241">
        <v>9.2899999999999991</v>
      </c>
      <c r="K65" s="241">
        <v>14.47</v>
      </c>
      <c r="L65" s="141">
        <v>20.41</v>
      </c>
      <c r="M65" s="141">
        <v>219.09</v>
      </c>
      <c r="N65" s="141">
        <v>155.72</v>
      </c>
    </row>
    <row r="66" spans="2:14" x14ac:dyDescent="0.25">
      <c r="B66" s="142">
        <v>51</v>
      </c>
      <c r="C66" s="138" t="s">
        <v>593</v>
      </c>
      <c r="D66" s="140" t="s">
        <v>98</v>
      </c>
      <c r="E66" s="274">
        <v>44743</v>
      </c>
      <c r="F66" s="274">
        <v>45009</v>
      </c>
      <c r="G66" s="140" t="s">
        <v>85</v>
      </c>
      <c r="H66" s="241">
        <v>8.91</v>
      </c>
      <c r="I66" s="241">
        <v>0.01</v>
      </c>
      <c r="J66" s="241">
        <v>0.01</v>
      </c>
      <c r="K66" s="241">
        <v>1.89</v>
      </c>
      <c r="L66" s="141">
        <v>21.18</v>
      </c>
      <c r="M66" s="141">
        <v>36078.199999999997</v>
      </c>
      <c r="N66" s="141">
        <v>36078.199999999997</v>
      </c>
    </row>
    <row r="67" spans="2:14" x14ac:dyDescent="0.25">
      <c r="B67" s="142">
        <v>52</v>
      </c>
      <c r="C67" s="138" t="s">
        <v>594</v>
      </c>
      <c r="D67" s="140" t="s">
        <v>98</v>
      </c>
      <c r="E67" s="274">
        <v>43424</v>
      </c>
      <c r="F67" s="274">
        <v>45009</v>
      </c>
      <c r="G67" s="140" t="s">
        <v>85</v>
      </c>
      <c r="H67" s="241">
        <v>24.9</v>
      </c>
      <c r="I67" s="241">
        <v>2.71</v>
      </c>
      <c r="J67" s="241">
        <v>4.32</v>
      </c>
      <c r="K67" s="241">
        <v>17.149999999999999</v>
      </c>
      <c r="L67" s="141">
        <v>68.89</v>
      </c>
      <c r="M67" s="141">
        <v>633.4</v>
      </c>
      <c r="N67" s="141">
        <v>397.06</v>
      </c>
    </row>
    <row r="68" spans="2:14" x14ac:dyDescent="0.25">
      <c r="B68" s="142">
        <v>53</v>
      </c>
      <c r="C68" s="138" t="s">
        <v>595</v>
      </c>
      <c r="D68" s="140" t="s">
        <v>97</v>
      </c>
      <c r="E68" s="274">
        <v>44270</v>
      </c>
      <c r="F68" s="274">
        <v>45014</v>
      </c>
      <c r="G68" s="140" t="s">
        <v>84</v>
      </c>
      <c r="H68" s="241">
        <v>237</v>
      </c>
      <c r="I68" s="241">
        <v>27.92</v>
      </c>
      <c r="J68" s="241">
        <v>36.31</v>
      </c>
      <c r="K68" s="241">
        <v>69.75</v>
      </c>
      <c r="L68" s="141">
        <v>29.43</v>
      </c>
      <c r="M68" s="141">
        <v>249.81</v>
      </c>
      <c r="N68" s="141">
        <v>192.11</v>
      </c>
    </row>
    <row r="69" spans="2:14" x14ac:dyDescent="0.25">
      <c r="B69" s="142">
        <v>54</v>
      </c>
      <c r="C69" s="138" t="s">
        <v>596</v>
      </c>
      <c r="D69" s="140" t="s">
        <v>97</v>
      </c>
      <c r="E69" s="274">
        <v>43734</v>
      </c>
      <c r="F69" s="274">
        <v>45016</v>
      </c>
      <c r="G69" s="140" t="s">
        <v>84</v>
      </c>
      <c r="H69" s="241">
        <v>9.26</v>
      </c>
      <c r="I69" s="241">
        <v>0.86</v>
      </c>
      <c r="J69" s="241">
        <v>0.91</v>
      </c>
      <c r="K69" s="241">
        <v>1.05</v>
      </c>
      <c r="L69" s="141">
        <v>11.34</v>
      </c>
      <c r="M69" s="141">
        <v>121.61</v>
      </c>
      <c r="N69" s="141">
        <v>115.38</v>
      </c>
    </row>
    <row r="70" spans="2:14" x14ac:dyDescent="0.25">
      <c r="B70" s="142">
        <v>55</v>
      </c>
      <c r="C70" s="138" t="s">
        <v>597</v>
      </c>
      <c r="D70" s="140" t="s">
        <v>15</v>
      </c>
      <c r="E70" s="274">
        <v>44568</v>
      </c>
      <c r="F70" s="274">
        <v>45016</v>
      </c>
      <c r="G70" s="140" t="s">
        <v>84</v>
      </c>
      <c r="H70" s="241" t="s">
        <v>15</v>
      </c>
      <c r="I70" s="241" t="s">
        <v>15</v>
      </c>
      <c r="J70" s="241" t="s">
        <v>15</v>
      </c>
      <c r="K70" s="241" t="s">
        <v>15</v>
      </c>
      <c r="L70" s="141" t="s">
        <v>15</v>
      </c>
      <c r="M70" s="141" t="s">
        <v>15</v>
      </c>
      <c r="N70" s="141" t="s">
        <v>15</v>
      </c>
    </row>
    <row r="71" spans="2:14" x14ac:dyDescent="0.25">
      <c r="B71" s="142">
        <v>56</v>
      </c>
      <c r="C71" s="138" t="s">
        <v>598</v>
      </c>
      <c r="D71" s="140" t="s">
        <v>98</v>
      </c>
      <c r="E71" s="274">
        <v>44644</v>
      </c>
      <c r="F71" s="274">
        <v>45016</v>
      </c>
      <c r="G71" s="140" t="s">
        <v>84</v>
      </c>
      <c r="H71" s="241">
        <v>39.18</v>
      </c>
      <c r="I71" s="241">
        <v>6.54</v>
      </c>
      <c r="J71" s="241">
        <v>8.61</v>
      </c>
      <c r="K71" s="241">
        <v>14.8</v>
      </c>
      <c r="L71" s="141">
        <v>37.78</v>
      </c>
      <c r="M71" s="141">
        <v>226.45</v>
      </c>
      <c r="N71" s="141">
        <v>171.9</v>
      </c>
    </row>
    <row r="72" spans="2:14" x14ac:dyDescent="0.25">
      <c r="B72" s="142">
        <v>57</v>
      </c>
      <c r="C72" s="138" t="s">
        <v>599</v>
      </c>
      <c r="D72" s="140" t="s">
        <v>98</v>
      </c>
      <c r="E72" s="274">
        <v>44680</v>
      </c>
      <c r="F72" s="274">
        <v>45016</v>
      </c>
      <c r="G72" s="140" t="s">
        <v>84</v>
      </c>
      <c r="H72" s="241">
        <v>2977.67</v>
      </c>
      <c r="I72" s="241">
        <v>822.18</v>
      </c>
      <c r="J72" s="241">
        <v>1215.8800000000001</v>
      </c>
      <c r="K72" s="241">
        <v>1583.07</v>
      </c>
      <c r="L72" s="141">
        <v>53.16</v>
      </c>
      <c r="M72" s="141">
        <v>192.54</v>
      </c>
      <c r="N72" s="141">
        <v>130.19999999999999</v>
      </c>
    </row>
    <row r="73" spans="2:14" x14ac:dyDescent="0.25">
      <c r="B73" s="142">
        <v>58</v>
      </c>
      <c r="C73" s="138" t="s">
        <v>600</v>
      </c>
      <c r="D73" s="140" t="s">
        <v>97</v>
      </c>
      <c r="E73" s="274">
        <v>44679</v>
      </c>
      <c r="F73" s="274">
        <v>45016</v>
      </c>
      <c r="G73" s="140" t="s">
        <v>84</v>
      </c>
      <c r="H73" s="241">
        <v>246.81</v>
      </c>
      <c r="I73" s="241">
        <v>37.770000000000003</v>
      </c>
      <c r="J73" s="241">
        <v>54.89</v>
      </c>
      <c r="K73" s="241">
        <v>51.25</v>
      </c>
      <c r="L73" s="141">
        <v>20.77</v>
      </c>
      <c r="M73" s="141">
        <v>135.71</v>
      </c>
      <c r="N73" s="141">
        <v>93.37</v>
      </c>
    </row>
    <row r="74" spans="2:14" x14ac:dyDescent="0.25">
      <c r="B74" s="142">
        <v>59</v>
      </c>
      <c r="C74" s="138" t="s">
        <v>601</v>
      </c>
      <c r="D74" s="140" t="s">
        <v>97</v>
      </c>
      <c r="E74" s="274">
        <v>44131</v>
      </c>
      <c r="F74" s="274">
        <v>45016</v>
      </c>
      <c r="G74" s="140" t="s">
        <v>85</v>
      </c>
      <c r="H74" s="241">
        <v>122.97</v>
      </c>
      <c r="I74" s="241">
        <v>17.39</v>
      </c>
      <c r="J74" s="241">
        <v>25.17</v>
      </c>
      <c r="K74" s="241">
        <v>20.71</v>
      </c>
      <c r="L74" s="141">
        <v>16.84</v>
      </c>
      <c r="M74" s="141">
        <v>119.12</v>
      </c>
      <c r="N74" s="141">
        <v>82.28</v>
      </c>
    </row>
    <row r="75" spans="2:14" x14ac:dyDescent="0.25">
      <c r="B75" s="142">
        <v>60</v>
      </c>
      <c r="C75" s="138" t="s">
        <v>602</v>
      </c>
      <c r="D75" s="140" t="s">
        <v>98</v>
      </c>
      <c r="E75" s="274">
        <v>44405</v>
      </c>
      <c r="F75" s="274">
        <v>45016</v>
      </c>
      <c r="G75" s="140" t="s">
        <v>85</v>
      </c>
      <c r="H75" s="241">
        <v>1853.81</v>
      </c>
      <c r="I75" s="241">
        <v>342.49</v>
      </c>
      <c r="J75" s="241">
        <v>682.9</v>
      </c>
      <c r="K75" s="241">
        <v>693.61</v>
      </c>
      <c r="L75" s="141">
        <v>37.42</v>
      </c>
      <c r="M75" s="141">
        <v>202.52</v>
      </c>
      <c r="N75" s="141">
        <v>101.57</v>
      </c>
    </row>
    <row r="76" spans="2:14" x14ac:dyDescent="0.25">
      <c r="B76" s="142">
        <v>61</v>
      </c>
      <c r="C76" s="138" t="s">
        <v>603</v>
      </c>
      <c r="D76" s="140" t="s">
        <v>98</v>
      </c>
      <c r="E76" s="274">
        <v>44419</v>
      </c>
      <c r="F76" s="274">
        <v>45016</v>
      </c>
      <c r="G76" s="140" t="s">
        <v>84</v>
      </c>
      <c r="H76" s="241">
        <v>44.14</v>
      </c>
      <c r="I76" s="241">
        <v>14.72</v>
      </c>
      <c r="J76" s="241">
        <v>18.29</v>
      </c>
      <c r="K76" s="241">
        <v>17.84</v>
      </c>
      <c r="L76" s="141">
        <v>40.409999999999997</v>
      </c>
      <c r="M76" s="141">
        <v>121.18</v>
      </c>
      <c r="N76" s="141">
        <v>97.56</v>
      </c>
    </row>
    <row r="77" spans="2:14" x14ac:dyDescent="0.25">
      <c r="B77" s="142">
        <v>62</v>
      </c>
      <c r="C77" s="138" t="s">
        <v>604</v>
      </c>
      <c r="D77" s="140" t="s">
        <v>98</v>
      </c>
      <c r="E77" s="274">
        <v>43847</v>
      </c>
      <c r="F77" s="274">
        <v>45016</v>
      </c>
      <c r="G77" s="140" t="s">
        <v>84</v>
      </c>
      <c r="H77" s="241">
        <v>3518.2</v>
      </c>
      <c r="I77" s="241">
        <v>649.01</v>
      </c>
      <c r="J77" s="241">
        <v>977.52</v>
      </c>
      <c r="K77" s="241">
        <v>565.52</v>
      </c>
      <c r="L77" s="141">
        <v>16.07</v>
      </c>
      <c r="M77" s="141">
        <v>87.14</v>
      </c>
      <c r="N77" s="141">
        <v>57.85</v>
      </c>
    </row>
    <row r="78" spans="2:14" ht="15" customHeight="1" x14ac:dyDescent="0.25">
      <c r="B78" s="420" t="s">
        <v>605</v>
      </c>
      <c r="C78" s="421"/>
      <c r="D78" s="421"/>
      <c r="E78" s="421"/>
      <c r="F78" s="421"/>
      <c r="G78" s="422"/>
      <c r="H78" s="227">
        <v>65115.71</v>
      </c>
      <c r="I78" s="227">
        <v>25741.439999999999</v>
      </c>
      <c r="J78" s="227">
        <v>38813.75</v>
      </c>
      <c r="K78" s="227">
        <v>32136.66</v>
      </c>
      <c r="L78" s="242">
        <v>49.35</v>
      </c>
      <c r="M78" s="242">
        <v>124.84</v>
      </c>
      <c r="N78" s="242">
        <v>82.8</v>
      </c>
    </row>
    <row r="79" spans="2:14" ht="15" customHeight="1" x14ac:dyDescent="0.25">
      <c r="B79" s="423" t="s">
        <v>606</v>
      </c>
      <c r="C79" s="424"/>
      <c r="D79" s="424"/>
      <c r="E79" s="424"/>
      <c r="F79" s="424"/>
      <c r="G79" s="425"/>
      <c r="H79" s="227">
        <v>898906.04</v>
      </c>
      <c r="I79" s="227">
        <v>169798.53</v>
      </c>
      <c r="J79" s="227">
        <v>265399.73</v>
      </c>
      <c r="K79" s="227">
        <v>286059.73</v>
      </c>
      <c r="L79" s="242">
        <v>31.82</v>
      </c>
      <c r="M79" s="242">
        <v>168.47</v>
      </c>
      <c r="N79" s="330" t="s">
        <v>607</v>
      </c>
    </row>
    <row r="80" spans="2:14" ht="13.5" customHeight="1" x14ac:dyDescent="0.25">
      <c r="B80" s="322" t="s">
        <v>445</v>
      </c>
      <c r="C80" s="324"/>
      <c r="D80" s="324"/>
      <c r="E80" s="324"/>
      <c r="F80" s="324"/>
      <c r="G80" s="324"/>
      <c r="H80" s="324"/>
      <c r="I80" s="324"/>
      <c r="J80" s="324"/>
      <c r="K80" s="324"/>
      <c r="L80" s="324"/>
      <c r="M80" s="324"/>
    </row>
    <row r="81" spans="2:13" ht="13.5" customHeight="1" x14ac:dyDescent="0.25">
      <c r="B81" s="322" t="s">
        <v>608</v>
      </c>
      <c r="C81" s="299"/>
      <c r="D81" s="299"/>
      <c r="E81" s="299"/>
      <c r="F81" s="299"/>
      <c r="G81" s="299"/>
      <c r="H81" s="299"/>
      <c r="I81" s="299"/>
      <c r="J81" s="299"/>
      <c r="K81" s="299"/>
      <c r="L81" s="299"/>
      <c r="M81" s="299"/>
    </row>
    <row r="82" spans="2:13" ht="12.75" customHeight="1" x14ac:dyDescent="0.25">
      <c r="B82" s="419" t="s">
        <v>609</v>
      </c>
      <c r="C82" s="419"/>
      <c r="D82" s="419"/>
      <c r="E82" s="419"/>
      <c r="F82" s="419"/>
      <c r="G82" s="419"/>
      <c r="H82" s="419"/>
      <c r="I82" s="419"/>
      <c r="J82" s="419"/>
      <c r="K82" s="419"/>
      <c r="L82" s="419"/>
      <c r="M82" s="419"/>
    </row>
    <row r="83" spans="2:13" ht="24.75" customHeight="1" x14ac:dyDescent="0.25">
      <c r="B83" s="419" t="s">
        <v>610</v>
      </c>
      <c r="C83" s="419"/>
      <c r="D83" s="419"/>
      <c r="E83" s="419"/>
      <c r="F83" s="419"/>
      <c r="G83" s="419"/>
      <c r="H83" s="419"/>
      <c r="I83" s="419"/>
      <c r="J83" s="419"/>
      <c r="K83" s="419"/>
      <c r="L83" s="419"/>
      <c r="M83" s="419"/>
    </row>
    <row r="84" spans="2:13" ht="13.5" customHeight="1" x14ac:dyDescent="0.25">
      <c r="B84" s="322" t="s">
        <v>611</v>
      </c>
      <c r="C84" s="325"/>
      <c r="D84" s="325"/>
      <c r="E84" s="326"/>
      <c r="F84" s="326"/>
      <c r="G84" s="325"/>
      <c r="H84" s="325"/>
      <c r="I84" s="325"/>
      <c r="J84" s="325"/>
      <c r="K84" s="325"/>
      <c r="L84" s="325"/>
      <c r="M84" s="325"/>
    </row>
    <row r="85" spans="2:13" ht="14.25" customHeight="1" x14ac:dyDescent="0.25">
      <c r="B85" s="322" t="s">
        <v>476</v>
      </c>
    </row>
    <row r="89" spans="2:13" ht="42" customHeight="1" x14ac:dyDescent="0.25"/>
  </sheetData>
  <mergeCells count="17">
    <mergeCell ref="L4:N4"/>
    <mergeCell ref="B6:N6"/>
    <mergeCell ref="G4:G5"/>
    <mergeCell ref="B83:M83"/>
    <mergeCell ref="B82:M82"/>
    <mergeCell ref="O2:P3"/>
    <mergeCell ref="B78:G78"/>
    <mergeCell ref="B79:G79"/>
    <mergeCell ref="H4:K4"/>
    <mergeCell ref="B4:B5"/>
    <mergeCell ref="C4:C5"/>
    <mergeCell ref="D4:D5"/>
    <mergeCell ref="E4:E5"/>
    <mergeCell ref="B15:N15"/>
    <mergeCell ref="F4:F5"/>
    <mergeCell ref="B2:N2"/>
    <mergeCell ref="B3:N3"/>
  </mergeCells>
  <hyperlinks>
    <hyperlink ref="O2:P3" location="'Table of Contents'!A1" display="Go To Table Of Contents" xr:uid="{00000000-0004-0000-09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2CEC7-038B-459A-A185-3CF60F3B0E03}">
  <dimension ref="B2:O40"/>
  <sheetViews>
    <sheetView showGridLines="0" zoomScaleNormal="100" workbookViewId="0">
      <selection activeCell="N2" sqref="N2:O4"/>
    </sheetView>
  </sheetViews>
  <sheetFormatPr defaultRowHeight="15" x14ac:dyDescent="0.25"/>
  <cols>
    <col min="1" max="1" width="2.7109375" customWidth="1"/>
    <col min="9" max="9" width="1.85546875" style="51" customWidth="1"/>
    <col min="10" max="10" width="1.85546875" customWidth="1"/>
    <col min="11" max="11" width="58.7109375" style="19" customWidth="1"/>
    <col min="12" max="12" width="18.85546875" customWidth="1"/>
    <col min="13" max="13" width="4.7109375" customWidth="1"/>
    <col min="14" max="15" width="6.7109375" customWidth="1"/>
  </cols>
  <sheetData>
    <row r="2" spans="2:15" ht="15.75" customHeight="1" x14ac:dyDescent="0.25">
      <c r="B2" s="406"/>
      <c r="C2" s="406"/>
      <c r="D2" s="406"/>
      <c r="E2" s="406"/>
      <c r="F2" s="406"/>
      <c r="G2" s="406"/>
      <c r="H2" s="406"/>
      <c r="K2" s="433" t="s">
        <v>446</v>
      </c>
      <c r="L2" s="433"/>
      <c r="N2" s="386" t="s">
        <v>376</v>
      </c>
      <c r="O2" s="386"/>
    </row>
    <row r="3" spans="2:15" ht="9" customHeight="1" x14ac:dyDescent="0.25">
      <c r="K3" s="40"/>
      <c r="L3" s="1"/>
      <c r="N3" s="386"/>
      <c r="O3" s="386"/>
    </row>
    <row r="4" spans="2:15" ht="15" customHeight="1" x14ac:dyDescent="0.25">
      <c r="K4" s="327" t="s">
        <v>449</v>
      </c>
      <c r="L4" s="328" t="s">
        <v>450</v>
      </c>
      <c r="N4" s="386"/>
      <c r="O4" s="386"/>
    </row>
    <row r="5" spans="2:15" x14ac:dyDescent="0.25">
      <c r="K5" s="18" t="s">
        <v>447</v>
      </c>
      <c r="L5" s="42">
        <v>678</v>
      </c>
    </row>
    <row r="6" spans="2:15" x14ac:dyDescent="0.25">
      <c r="K6" s="18" t="s">
        <v>448</v>
      </c>
      <c r="L6" s="42">
        <v>251</v>
      </c>
    </row>
    <row r="7" spans="2:15" x14ac:dyDescent="0.25">
      <c r="K7" s="82" t="s">
        <v>31</v>
      </c>
      <c r="L7" s="126">
        <v>423</v>
      </c>
    </row>
    <row r="8" spans="2:15" x14ac:dyDescent="0.25">
      <c r="K8" s="18" t="s">
        <v>504</v>
      </c>
      <c r="L8" s="42"/>
      <c r="M8" t="s">
        <v>327</v>
      </c>
    </row>
    <row r="9" spans="2:15" x14ac:dyDescent="0.25">
      <c r="K9" s="18"/>
      <c r="L9" s="42"/>
    </row>
    <row r="10" spans="2:15" x14ac:dyDescent="0.25">
      <c r="K10" s="18"/>
      <c r="L10" s="42"/>
    </row>
    <row r="11" spans="2:15" x14ac:dyDescent="0.25">
      <c r="K11" s="18"/>
      <c r="L11" s="42"/>
    </row>
    <row r="12" spans="2:15" x14ac:dyDescent="0.25">
      <c r="K12" s="275"/>
      <c r="L12" s="275"/>
    </row>
    <row r="13" spans="2:15" ht="27.6" customHeight="1" x14ac:dyDescent="0.25">
      <c r="K13" s="432"/>
      <c r="L13" s="432"/>
    </row>
    <row r="15" spans="2:15" ht="30.6" customHeight="1" x14ac:dyDescent="0.25">
      <c r="K15" s="172"/>
      <c r="L15" s="173"/>
      <c r="M15" s="173"/>
      <c r="N15" s="173"/>
    </row>
    <row r="16" spans="2:15" x14ac:dyDescent="0.25">
      <c r="K16" s="172"/>
      <c r="L16" s="170"/>
      <c r="M16" s="173"/>
      <c r="N16" s="173"/>
    </row>
    <row r="17" spans="11:14" ht="27" x14ac:dyDescent="0.25">
      <c r="K17" s="172"/>
      <c r="L17" s="183"/>
      <c r="M17" s="181" t="s">
        <v>21</v>
      </c>
      <c r="N17" s="173"/>
    </row>
    <row r="18" spans="11:14" ht="15.75" x14ac:dyDescent="0.25">
      <c r="K18" s="172"/>
      <c r="L18" s="184" t="s">
        <v>10</v>
      </c>
      <c r="M18" s="179">
        <v>37</v>
      </c>
      <c r="N18" s="173"/>
    </row>
    <row r="19" spans="11:14" ht="15.75" x14ac:dyDescent="0.25">
      <c r="K19" s="172"/>
      <c r="L19" s="184" t="s">
        <v>11</v>
      </c>
      <c r="M19" s="179">
        <v>706</v>
      </c>
      <c r="N19" s="173"/>
    </row>
    <row r="20" spans="11:14" ht="15.75" x14ac:dyDescent="0.25">
      <c r="K20" s="172"/>
      <c r="L20" s="184" t="s">
        <v>12</v>
      </c>
      <c r="M20" s="179">
        <v>1157</v>
      </c>
      <c r="N20" s="173"/>
    </row>
    <row r="21" spans="11:14" ht="15.75" x14ac:dyDescent="0.25">
      <c r="K21" s="172"/>
      <c r="L21" s="184" t="s">
        <v>277</v>
      </c>
      <c r="M21" s="179">
        <v>1985</v>
      </c>
      <c r="N21" s="173"/>
    </row>
    <row r="22" spans="11:14" ht="15.75" x14ac:dyDescent="0.25">
      <c r="K22" s="172"/>
      <c r="L22" s="184" t="s">
        <v>330</v>
      </c>
      <c r="M22" s="179">
        <v>538</v>
      </c>
      <c r="N22" s="173"/>
    </row>
    <row r="23" spans="11:14" ht="15.75" x14ac:dyDescent="0.25">
      <c r="K23" s="172"/>
      <c r="L23" s="184" t="s">
        <v>326</v>
      </c>
      <c r="M23" s="179">
        <v>141</v>
      </c>
      <c r="N23" s="173"/>
    </row>
    <row r="24" spans="11:14" ht="15.75" x14ac:dyDescent="0.25">
      <c r="K24" s="172"/>
      <c r="L24" s="184" t="s">
        <v>395</v>
      </c>
      <c r="M24" s="179">
        <v>186</v>
      </c>
      <c r="N24" s="173"/>
    </row>
    <row r="25" spans="11:14" ht="15.75" x14ac:dyDescent="0.25">
      <c r="K25" s="172"/>
      <c r="L25" s="184" t="s">
        <v>402</v>
      </c>
      <c r="M25" s="179">
        <v>192</v>
      </c>
      <c r="N25" s="173"/>
    </row>
    <row r="26" spans="11:14" ht="15.75" x14ac:dyDescent="0.25">
      <c r="K26" s="172"/>
      <c r="L26" s="184" t="s">
        <v>21</v>
      </c>
      <c r="M26" s="179">
        <v>4942</v>
      </c>
      <c r="N26" s="173"/>
    </row>
    <row r="27" spans="11:14" ht="15.75" x14ac:dyDescent="0.25">
      <c r="K27" s="172"/>
      <c r="L27" s="184"/>
      <c r="M27" s="179"/>
      <c r="N27" s="173"/>
    </row>
    <row r="28" spans="11:14" x14ac:dyDescent="0.25">
      <c r="K28" s="172"/>
      <c r="L28" s="173"/>
      <c r="M28" s="173"/>
      <c r="N28" s="173"/>
    </row>
    <row r="29" spans="11:14" ht="27" x14ac:dyDescent="0.25">
      <c r="K29" s="172"/>
      <c r="L29" s="173"/>
      <c r="M29" s="181" t="s">
        <v>21</v>
      </c>
      <c r="N29" s="173"/>
    </row>
    <row r="30" spans="11:14" ht="15.75" x14ac:dyDescent="0.25">
      <c r="K30" s="172"/>
      <c r="L30" s="184" t="s">
        <v>10</v>
      </c>
      <c r="M30" s="173">
        <f t="shared" ref="M30" si="0">M18</f>
        <v>37</v>
      </c>
      <c r="N30" s="173"/>
    </row>
    <row r="31" spans="11:14" ht="15.75" x14ac:dyDescent="0.25">
      <c r="K31" s="172"/>
      <c r="L31" s="184" t="s">
        <v>11</v>
      </c>
      <c r="M31" s="173">
        <f t="shared" ref="M31:M37" si="1">M30+M19</f>
        <v>743</v>
      </c>
      <c r="N31" s="173"/>
    </row>
    <row r="32" spans="11:14" ht="15.75" x14ac:dyDescent="0.25">
      <c r="K32" s="172"/>
      <c r="L32" s="184" t="s">
        <v>12</v>
      </c>
      <c r="M32" s="173">
        <f t="shared" si="1"/>
        <v>1900</v>
      </c>
      <c r="N32" s="173"/>
    </row>
    <row r="33" spans="11:14" ht="15.75" x14ac:dyDescent="0.25">
      <c r="K33" s="172"/>
      <c r="L33" s="184" t="s">
        <v>277</v>
      </c>
      <c r="M33" s="173">
        <f t="shared" si="1"/>
        <v>3885</v>
      </c>
      <c r="N33" s="173"/>
    </row>
    <row r="34" spans="11:14" ht="15.75" x14ac:dyDescent="0.25">
      <c r="K34" s="172"/>
      <c r="L34" s="184" t="s">
        <v>330</v>
      </c>
      <c r="M34" s="173">
        <f t="shared" si="1"/>
        <v>4423</v>
      </c>
      <c r="N34" s="173"/>
    </row>
    <row r="35" spans="11:14" ht="15.75" x14ac:dyDescent="0.25">
      <c r="K35" s="172"/>
      <c r="L35" s="184" t="s">
        <v>407</v>
      </c>
      <c r="M35" s="173">
        <f t="shared" si="1"/>
        <v>4564</v>
      </c>
      <c r="N35" s="173"/>
    </row>
    <row r="36" spans="11:14" ht="15.75" x14ac:dyDescent="0.25">
      <c r="K36" s="172"/>
      <c r="L36" s="184" t="s">
        <v>400</v>
      </c>
      <c r="M36" s="173">
        <f t="shared" si="1"/>
        <v>4750</v>
      </c>
      <c r="N36" s="173"/>
    </row>
    <row r="37" spans="11:14" ht="15.75" x14ac:dyDescent="0.25">
      <c r="K37" s="172"/>
      <c r="L37" s="184" t="s">
        <v>405</v>
      </c>
      <c r="M37" s="173">
        <f t="shared" si="1"/>
        <v>4942</v>
      </c>
      <c r="N37" s="173"/>
    </row>
    <row r="38" spans="11:14" x14ac:dyDescent="0.25">
      <c r="K38" s="172"/>
      <c r="L38" s="173"/>
      <c r="M38" s="173"/>
      <c r="N38" s="173"/>
    </row>
    <row r="39" spans="11:14" x14ac:dyDescent="0.25">
      <c r="K39" s="172"/>
      <c r="L39" s="173"/>
      <c r="M39" s="173"/>
      <c r="N39" s="173"/>
    </row>
    <row r="40" spans="11:14" x14ac:dyDescent="0.25">
      <c r="K40" s="172"/>
      <c r="L40" s="173"/>
      <c r="M40" s="173"/>
      <c r="N40" s="173"/>
    </row>
  </sheetData>
  <mergeCells count="4">
    <mergeCell ref="B2:H2"/>
    <mergeCell ref="N2:O4"/>
    <mergeCell ref="K13:L13"/>
    <mergeCell ref="K2:L2"/>
  </mergeCells>
  <hyperlinks>
    <hyperlink ref="N2:O4" location="'Table of Contents'!A1" display="Go to Table of Contents" xr:uid="{2442C05B-0AD7-4239-941B-CEC4AE775D12}"/>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2"/>
  <sheetViews>
    <sheetView showGridLines="0" workbookViewId="0">
      <selection activeCell="O19" sqref="O19"/>
    </sheetView>
  </sheetViews>
  <sheetFormatPr defaultRowHeight="15" x14ac:dyDescent="0.25"/>
  <cols>
    <col min="1" max="1" width="2.7109375" customWidth="1"/>
    <col min="10" max="10" width="5" customWidth="1"/>
    <col min="11" max="11" width="0.28515625" customWidth="1"/>
    <col min="12" max="12" width="1.28515625" customWidth="1"/>
    <col min="13" max="13" width="1.85546875" style="51" customWidth="1"/>
    <col min="14" max="14" width="1.85546875" customWidth="1"/>
    <col min="15" max="15" width="41.7109375" style="19" customWidth="1"/>
    <col min="16" max="16" width="26.140625" style="19" customWidth="1"/>
    <col min="17" max="17" width="2.7109375" customWidth="1"/>
    <col min="18" max="20" width="6.85546875" customWidth="1"/>
  </cols>
  <sheetData>
    <row r="1" spans="1:19" ht="12" customHeight="1" x14ac:dyDescent="0.25"/>
    <row r="2" spans="1:19" ht="15.75" x14ac:dyDescent="0.25">
      <c r="A2" s="55"/>
      <c r="B2" s="392"/>
      <c r="C2" s="392"/>
      <c r="D2" s="392"/>
      <c r="E2" s="392"/>
      <c r="F2" s="392"/>
      <c r="G2" s="392"/>
      <c r="H2" s="392"/>
      <c r="I2" s="392"/>
      <c r="J2" s="392"/>
      <c r="O2" s="434" t="s">
        <v>612</v>
      </c>
      <c r="P2" s="434"/>
      <c r="R2" s="386" t="s">
        <v>376</v>
      </c>
      <c r="S2" s="386"/>
    </row>
    <row r="3" spans="1:19" x14ac:dyDescent="0.25">
      <c r="O3" s="311"/>
      <c r="P3" s="311"/>
      <c r="R3" s="386"/>
      <c r="S3" s="386"/>
    </row>
    <row r="4" spans="1:19" ht="21.75" customHeight="1" x14ac:dyDescent="0.25">
      <c r="O4" s="312" t="s">
        <v>505</v>
      </c>
      <c r="P4" s="313" t="s">
        <v>17</v>
      </c>
    </row>
    <row r="5" spans="1:19" x14ac:dyDescent="0.25">
      <c r="O5" s="314" t="s">
        <v>71</v>
      </c>
      <c r="P5" s="105">
        <v>464</v>
      </c>
    </row>
    <row r="6" spans="1:19" x14ac:dyDescent="0.25">
      <c r="O6" s="314" t="s">
        <v>72</v>
      </c>
      <c r="P6" s="105">
        <v>204</v>
      </c>
    </row>
    <row r="7" spans="1:19" x14ac:dyDescent="0.25">
      <c r="O7" s="314" t="s">
        <v>73</v>
      </c>
      <c r="P7" s="105">
        <v>107</v>
      </c>
    </row>
    <row r="8" spans="1:19" x14ac:dyDescent="0.25">
      <c r="O8" s="314" t="s">
        <v>74</v>
      </c>
      <c r="P8" s="105">
        <v>29</v>
      </c>
    </row>
    <row r="9" spans="1:19" x14ac:dyDescent="0.25">
      <c r="O9" s="314" t="s">
        <v>75</v>
      </c>
      <c r="P9" s="105">
        <v>35</v>
      </c>
    </row>
    <row r="10" spans="1:19" x14ac:dyDescent="0.25">
      <c r="O10" s="314" t="s">
        <v>76</v>
      </c>
      <c r="P10" s="105">
        <v>8</v>
      </c>
    </row>
    <row r="11" spans="1:19" ht="17.45" customHeight="1" x14ac:dyDescent="0.25">
      <c r="O11" s="315" t="s">
        <v>483</v>
      </c>
      <c r="P11" s="315"/>
    </row>
    <row r="12" spans="1:19" ht="15.75" customHeight="1" x14ac:dyDescent="0.25">
      <c r="O12" s="314" t="s">
        <v>77</v>
      </c>
      <c r="P12" s="105">
        <v>325</v>
      </c>
    </row>
    <row r="13" spans="1:19" ht="14.25" customHeight="1" x14ac:dyDescent="0.25">
      <c r="O13" s="314" t="s">
        <v>78</v>
      </c>
      <c r="P13" s="105">
        <v>55</v>
      </c>
    </row>
    <row r="14" spans="1:19" ht="12.75" customHeight="1" x14ac:dyDescent="0.25">
      <c r="O14" s="314" t="s">
        <v>79</v>
      </c>
      <c r="P14" s="105">
        <v>47</v>
      </c>
    </row>
    <row r="15" spans="1:19" ht="15.75" customHeight="1" x14ac:dyDescent="0.25">
      <c r="O15" s="314" t="s">
        <v>80</v>
      </c>
      <c r="P15" s="105">
        <v>224</v>
      </c>
    </row>
    <row r="16" spans="1:19" ht="15.75" customHeight="1" x14ac:dyDescent="0.25">
      <c r="B16" s="226"/>
      <c r="O16" s="316" t="s">
        <v>81</v>
      </c>
      <c r="P16" s="317">
        <v>196</v>
      </c>
    </row>
    <row r="17" spans="1:19" ht="15.75" x14ac:dyDescent="0.25">
      <c r="A17" s="55"/>
      <c r="K17" s="55"/>
      <c r="L17" s="55"/>
      <c r="O17" s="468" t="s">
        <v>796</v>
      </c>
      <c r="P17" s="468"/>
    </row>
    <row r="19" spans="1:19" x14ac:dyDescent="0.25">
      <c r="O19" s="83"/>
      <c r="P19" s="83"/>
      <c r="Q19" s="84"/>
      <c r="R19" s="84"/>
      <c r="S19" s="84"/>
    </row>
    <row r="20" spans="1:19" x14ac:dyDescent="0.25">
      <c r="O20" s="197" t="s">
        <v>70</v>
      </c>
      <c r="P20" s="197" t="s">
        <v>17</v>
      </c>
      <c r="Q20" s="191" t="s">
        <v>339</v>
      </c>
      <c r="R20" s="173"/>
      <c r="S20" s="84"/>
    </row>
    <row r="21" spans="1:19" x14ac:dyDescent="0.25">
      <c r="O21" s="198" t="s">
        <v>388</v>
      </c>
      <c r="P21" s="199">
        <f t="shared" ref="P21:P26" si="0">P5</f>
        <v>464</v>
      </c>
      <c r="Q21" s="200">
        <f>P21/P27</f>
        <v>0.5478158205430933</v>
      </c>
      <c r="R21" s="173"/>
      <c r="S21" s="84"/>
    </row>
    <row r="22" spans="1:19" x14ac:dyDescent="0.25">
      <c r="O22" s="198" t="s">
        <v>389</v>
      </c>
      <c r="P22" s="199">
        <f t="shared" si="0"/>
        <v>204</v>
      </c>
      <c r="Q22" s="200">
        <f>P22/P27</f>
        <v>0.2408500590318772</v>
      </c>
      <c r="R22" s="173"/>
      <c r="S22" s="84"/>
    </row>
    <row r="23" spans="1:19" x14ac:dyDescent="0.25">
      <c r="O23" s="198" t="s">
        <v>390</v>
      </c>
      <c r="P23" s="199">
        <f t="shared" si="0"/>
        <v>107</v>
      </c>
      <c r="Q23" s="200">
        <f>P23/P27</f>
        <v>0.12632821723730814</v>
      </c>
      <c r="R23" s="173"/>
      <c r="S23" s="84"/>
    </row>
    <row r="24" spans="1:19" x14ac:dyDescent="0.25">
      <c r="O24" s="198" t="s">
        <v>391</v>
      </c>
      <c r="P24" s="199">
        <f t="shared" si="0"/>
        <v>29</v>
      </c>
      <c r="Q24" s="200">
        <f>P24/P27</f>
        <v>3.4238488783943331E-2</v>
      </c>
      <c r="R24" s="173"/>
      <c r="S24" s="84"/>
    </row>
    <row r="25" spans="1:19" x14ac:dyDescent="0.25">
      <c r="O25" s="198" t="s">
        <v>392</v>
      </c>
      <c r="P25" s="199">
        <f t="shared" si="0"/>
        <v>35</v>
      </c>
      <c r="Q25" s="200">
        <f>P25/P27</f>
        <v>4.1322314049586778E-2</v>
      </c>
      <c r="R25" s="173"/>
      <c r="S25" s="84"/>
    </row>
    <row r="26" spans="1:19" x14ac:dyDescent="0.25">
      <c r="O26" s="198" t="s">
        <v>393</v>
      </c>
      <c r="P26" s="199">
        <f t="shared" si="0"/>
        <v>8</v>
      </c>
      <c r="Q26" s="200">
        <f>P26/P27</f>
        <v>9.4451003541912628E-3</v>
      </c>
      <c r="R26" s="173"/>
      <c r="S26" s="84"/>
    </row>
    <row r="27" spans="1:19" x14ac:dyDescent="0.25">
      <c r="O27" s="194" t="s">
        <v>21</v>
      </c>
      <c r="P27" s="194">
        <f>SUM(P21:P26)</f>
        <v>847</v>
      </c>
      <c r="Q27" s="194"/>
      <c r="R27" s="173"/>
      <c r="S27" s="84"/>
    </row>
    <row r="28" spans="1:19" x14ac:dyDescent="0.25">
      <c r="O28" s="172"/>
      <c r="P28" s="172"/>
      <c r="Q28" s="173"/>
      <c r="R28" s="173"/>
      <c r="S28" s="84"/>
    </row>
    <row r="29" spans="1:19" x14ac:dyDescent="0.25">
      <c r="O29" s="83"/>
      <c r="P29" s="83"/>
      <c r="Q29" s="84"/>
      <c r="R29" s="84"/>
      <c r="S29" s="84"/>
    </row>
    <row r="30" spans="1:19" x14ac:dyDescent="0.25">
      <c r="O30" s="83"/>
      <c r="P30" s="83"/>
      <c r="Q30" s="84"/>
      <c r="R30" s="84"/>
      <c r="S30" s="84"/>
    </row>
    <row r="31" spans="1:19" x14ac:dyDescent="0.25">
      <c r="O31" s="83"/>
      <c r="P31" s="83"/>
      <c r="Q31" s="84"/>
      <c r="R31" s="84"/>
      <c r="S31" s="84"/>
    </row>
    <row r="32" spans="1:19" x14ac:dyDescent="0.25">
      <c r="O32" s="83"/>
      <c r="P32" s="83"/>
      <c r="Q32" s="84"/>
      <c r="R32" s="84"/>
      <c r="S32" s="84"/>
    </row>
  </sheetData>
  <mergeCells count="4">
    <mergeCell ref="O2:P2"/>
    <mergeCell ref="O17:P17"/>
    <mergeCell ref="B2:J2"/>
    <mergeCell ref="R2:S3"/>
  </mergeCells>
  <hyperlinks>
    <hyperlink ref="R2:S3" location="'Table of Contents'!A1" display="Go to Table of Contents" xr:uid="{00000000-0004-0000-0700-00000000000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E-Newsletter Jan - Mar 2023</vt:lpstr>
      <vt:lpstr>Table of 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Pooja Singla</cp:lastModifiedBy>
  <dcterms:created xsi:type="dcterms:W3CDTF">2021-07-05T10:28:46Z</dcterms:created>
  <dcterms:modified xsi:type="dcterms:W3CDTF">2023-05-18T07:04:54Z</dcterms:modified>
</cp:coreProperties>
</file>