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Sushanta\2 Research Division\1 News Letter\12 News Letter Oct-Dec 2021\"/>
    </mc:Choice>
  </mc:AlternateContent>
  <xr:revisionPtr revIDLastSave="0" documentId="13_ncr:1_{83CD867F-8845-4184-87FE-84F6CD3A0ADF}" xr6:coauthVersionLast="47" xr6:coauthVersionMax="47" xr10:uidLastSave="{00000000-0000-0000-0000-000000000000}"/>
  <bookViews>
    <workbookView xWindow="-120" yWindow="-120" windowWidth="29040" windowHeight="15840" xr2:uid="{AB56294A-D9CA-46F7-9E45-CD61A99ACA58}"/>
  </bookViews>
  <sheets>
    <sheet name="E-Newsletter Oct-Dec 2021" sheetId="43" r:id="rId1"/>
    <sheet name="Table of Contents" sheetId="44" r:id="rId2"/>
    <sheet name="Table 1" sheetId="49" r:id="rId3"/>
    <sheet name="Table 2" sheetId="3" r:id="rId4"/>
    <sheet name="Table 3" sheetId="4" r:id="rId5"/>
    <sheet name="Table 4" sheetId="5" r:id="rId6"/>
    <sheet name="Table 5" sheetId="6" r:id="rId7"/>
    <sheet name="Table 6" sheetId="7" r:id="rId8"/>
    <sheet name="Table 7" sheetId="8" r:id="rId9"/>
    <sheet name="Table 8" sheetId="9" r:id="rId10"/>
    <sheet name="Table 9" sheetId="50" r:id="rId11"/>
    <sheet name="Table 10" sheetId="11" r:id="rId12"/>
    <sheet name="Table 11" sheetId="51" r:id="rId13"/>
    <sheet name="Table 12" sheetId="13" r:id="rId14"/>
    <sheet name="Table 13" sheetId="42" r:id="rId15"/>
    <sheet name="Table 14" sheetId="14" r:id="rId16"/>
    <sheet name="Table 15" sheetId="15" r:id="rId17"/>
    <sheet name="Table 16" sheetId="16" r:id="rId18"/>
    <sheet name="Table 17" sheetId="17" r:id="rId19"/>
    <sheet name="Table 18" sheetId="18" r:id="rId20"/>
    <sheet name="Table 19" sheetId="19" r:id="rId21"/>
    <sheet name="Table 20" sheetId="20" r:id="rId22"/>
    <sheet name="Table 21" sheetId="21" r:id="rId23"/>
    <sheet name="Table 22" sheetId="22" r:id="rId24"/>
    <sheet name="Table 23" sheetId="23" r:id="rId25"/>
    <sheet name="Table 24" sheetId="24" r:id="rId26"/>
    <sheet name="Table 25" sheetId="25" r:id="rId27"/>
    <sheet name="Table 26" sheetId="26" r:id="rId28"/>
    <sheet name="Table 27" sheetId="48" r:id="rId29"/>
    <sheet name="Table 28" sheetId="28" r:id="rId30"/>
    <sheet name="Table 29" sheetId="29" r:id="rId31"/>
    <sheet name="Table 30A" sheetId="30" r:id="rId32"/>
    <sheet name="Table 30B" sheetId="31" r:id="rId33"/>
    <sheet name="Table 31" sheetId="32" r:id="rId34"/>
    <sheet name="Table 32A" sheetId="33" r:id="rId35"/>
    <sheet name="Table 32B" sheetId="34" r:id="rId36"/>
    <sheet name="Table 33" sheetId="35" r:id="rId37"/>
    <sheet name="Table 34" sheetId="36" r:id="rId38"/>
    <sheet name="Table 35" sheetId="37" r:id="rId3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30" l="1"/>
  <c r="R33" i="4"/>
  <c r="S32" i="4"/>
  <c r="S33" i="4" s="1"/>
  <c r="S34" i="4" s="1"/>
  <c r="S35" i="4" s="1"/>
  <c r="S36" i="4" s="1"/>
  <c r="S37" i="4" s="1"/>
  <c r="S38" i="4" s="1"/>
  <c r="S39" i="4" s="1"/>
  <c r="T32" i="4"/>
  <c r="T33" i="4" s="1"/>
  <c r="T34" i="4" s="1"/>
  <c r="T35" i="4" s="1"/>
  <c r="T36" i="4" s="1"/>
  <c r="T37" i="4" s="1"/>
  <c r="T38" i="4" s="1"/>
  <c r="T39" i="4" s="1"/>
  <c r="U32" i="4"/>
  <c r="U33" i="4" s="1"/>
  <c r="U34" i="4" s="1"/>
  <c r="U35" i="4" s="1"/>
  <c r="U36" i="4" s="1"/>
  <c r="U37" i="4" s="1"/>
  <c r="U38" i="4" s="1"/>
  <c r="U39" i="4" s="1"/>
  <c r="R32" i="4"/>
  <c r="T6" i="51"/>
  <c r="T7" i="51"/>
  <c r="T8" i="51"/>
  <c r="T9" i="51"/>
  <c r="Q10" i="51"/>
  <c r="R10" i="51"/>
  <c r="Q14" i="51"/>
  <c r="Q15" i="51"/>
  <c r="Q16" i="51"/>
  <c r="Q17" i="51"/>
  <c r="U52" i="3"/>
  <c r="U51" i="3"/>
  <c r="U53" i="3"/>
  <c r="U50" i="3"/>
  <c r="U49" i="3"/>
  <c r="U48" i="3"/>
  <c r="U47" i="3"/>
  <c r="U46" i="3"/>
  <c r="AB22" i="3"/>
  <c r="AB23" i="3"/>
  <c r="AB24" i="3"/>
  <c r="AB25" i="3"/>
  <c r="AB26" i="3"/>
  <c r="AB27" i="3"/>
  <c r="AB21" i="3"/>
  <c r="AB16" i="3"/>
  <c r="AB6" i="3"/>
  <c r="T53" i="3"/>
  <c r="T52" i="3"/>
  <c r="T51" i="3"/>
  <c r="T50" i="3"/>
  <c r="T49" i="3"/>
  <c r="T48" i="3"/>
  <c r="T47" i="3"/>
  <c r="T46" i="3"/>
  <c r="T16" i="3"/>
  <c r="T27" i="3" s="1"/>
  <c r="V27" i="3"/>
  <c r="Y26" i="3"/>
  <c r="Z26" i="3" s="1"/>
  <c r="Y25" i="3"/>
  <c r="Z25" i="3" s="1"/>
  <c r="Y24" i="3"/>
  <c r="Z24" i="3" s="1"/>
  <c r="Y23" i="3"/>
  <c r="Z23" i="3" s="1"/>
  <c r="Y22" i="3"/>
  <c r="Z22" i="3" s="1"/>
  <c r="Y21" i="3"/>
  <c r="Z21" i="3" s="1"/>
  <c r="Y20" i="3"/>
  <c r="Z20" i="3" s="1"/>
  <c r="Y19" i="3"/>
  <c r="Z19" i="3" s="1"/>
  <c r="Y18" i="3"/>
  <c r="Z18" i="3" s="1"/>
  <c r="Y17" i="3"/>
  <c r="Z17" i="3" s="1"/>
  <c r="Y16" i="3"/>
  <c r="Z16" i="3" s="1"/>
  <c r="X16" i="3"/>
  <c r="X27" i="3" s="1"/>
  <c r="W16" i="3"/>
  <c r="W27" i="3" s="1"/>
  <c r="V16" i="3"/>
  <c r="U16" i="3"/>
  <c r="U27" i="3" s="1"/>
  <c r="Y15" i="3"/>
  <c r="Z15" i="3" s="1"/>
  <c r="Y14" i="3"/>
  <c r="Z14" i="3" s="1"/>
  <c r="Y13" i="3"/>
  <c r="Z13" i="3" s="1"/>
  <c r="Y12" i="3"/>
  <c r="Z12" i="3" s="1"/>
  <c r="Y11" i="3"/>
  <c r="Z11" i="3" s="1"/>
  <c r="Y10" i="3"/>
  <c r="Z10" i="3" s="1"/>
  <c r="Y9" i="3"/>
  <c r="Z9" i="3" s="1"/>
  <c r="Y8" i="3"/>
  <c r="Z8" i="3" s="1"/>
  <c r="Y7" i="3"/>
  <c r="Z7" i="3" s="1"/>
  <c r="X6" i="3"/>
  <c r="W6" i="3"/>
  <c r="V6" i="3"/>
  <c r="U6" i="3"/>
  <c r="Y6" i="3" s="1"/>
  <c r="Z6" i="3" s="1"/>
  <c r="T6" i="3"/>
  <c r="Q18" i="51" l="1"/>
  <c r="R34" i="4"/>
  <c r="R35" i="4" s="1"/>
  <c r="R36" i="4" s="1"/>
  <c r="R37" i="4" s="1"/>
  <c r="R38" i="4" s="1"/>
  <c r="R39" i="4" s="1"/>
  <c r="Y27" i="3"/>
  <c r="Z27" i="3" s="1"/>
  <c r="U22" i="49" l="1"/>
  <c r="T18" i="32" l="1"/>
  <c r="S26" i="15" l="1"/>
  <c r="R21" i="5" l="1"/>
  <c r="U40" i="3" l="1"/>
  <c r="U21" i="15"/>
  <c r="U22" i="15" s="1"/>
  <c r="U23" i="15" s="1"/>
  <c r="U24" i="15" s="1"/>
  <c r="U25" i="15" s="1"/>
  <c r="S21" i="15"/>
  <c r="S22" i="15" s="1"/>
  <c r="S23" i="15" s="1"/>
  <c r="S24" i="15" s="1"/>
  <c r="S25" i="15" s="1"/>
  <c r="P9" i="28" l="1"/>
  <c r="P8" i="28"/>
  <c r="P7" i="28"/>
  <c r="P6" i="28"/>
  <c r="O18" i="6"/>
  <c r="Q21" i="16"/>
  <c r="Q20" i="16"/>
  <c r="Q19" i="16"/>
  <c r="R19" i="5"/>
  <c r="R20" i="5"/>
  <c r="R22" i="5"/>
  <c r="T19" i="5"/>
  <c r="S19" i="5"/>
  <c r="R26" i="7"/>
  <c r="R25" i="7"/>
  <c r="R24" i="7"/>
  <c r="R23" i="7"/>
  <c r="R22" i="7"/>
  <c r="R21" i="7"/>
  <c r="O19" i="6"/>
  <c r="O22" i="6" s="1"/>
  <c r="O20" i="6"/>
  <c r="O21" i="6"/>
  <c r="T22" i="5"/>
  <c r="T21" i="5"/>
  <c r="T20" i="5"/>
  <c r="S22" i="5"/>
  <c r="S21" i="5"/>
  <c r="S20" i="5"/>
  <c r="W39" i="3"/>
  <c r="W38" i="3"/>
  <c r="W37" i="3"/>
  <c r="W36" i="3"/>
  <c r="W35" i="3"/>
  <c r="W34" i="3"/>
  <c r="W33" i="3"/>
  <c r="W32" i="3"/>
  <c r="V39" i="3"/>
  <c r="V38" i="3"/>
  <c r="V36" i="3"/>
  <c r="V34" i="3"/>
  <c r="V32" i="3"/>
  <c r="T32" i="3"/>
  <c r="T39" i="3"/>
  <c r="T38" i="3"/>
  <c r="T37" i="3"/>
  <c r="T36" i="3"/>
  <c r="T35" i="3"/>
  <c r="T34" i="3"/>
  <c r="T33" i="3"/>
  <c r="Q24" i="16"/>
  <c r="Q23" i="16"/>
  <c r="Q22" i="16"/>
  <c r="S28" i="5" l="1"/>
  <c r="S27" i="5"/>
  <c r="S30" i="5"/>
  <c r="V40" i="3"/>
  <c r="V49" i="3" s="1"/>
  <c r="W40" i="3"/>
  <c r="W53" i="3" s="1"/>
  <c r="T40" i="3"/>
  <c r="P22" i="6"/>
  <c r="P20" i="6"/>
  <c r="P18" i="6"/>
  <c r="P19" i="6"/>
  <c r="P21" i="6"/>
  <c r="S23" i="5"/>
  <c r="S29" i="5" s="1"/>
  <c r="R23" i="5"/>
  <c r="R29" i="5" s="1"/>
  <c r="T23" i="5"/>
  <c r="T30" i="5" s="1"/>
  <c r="R27" i="7"/>
  <c r="W46" i="3" l="1"/>
  <c r="W48" i="3"/>
  <c r="W50" i="3"/>
  <c r="W52" i="3"/>
  <c r="W47" i="3"/>
  <c r="W49" i="3"/>
  <c r="W51" i="3"/>
  <c r="V53" i="3"/>
  <c r="V50" i="3"/>
  <c r="V52" i="3"/>
  <c r="V47" i="3"/>
  <c r="V46" i="3"/>
  <c r="V51" i="3"/>
  <c r="V48" i="3"/>
  <c r="R28" i="5"/>
  <c r="R27" i="5"/>
  <c r="T27" i="5"/>
  <c r="R30" i="5"/>
  <c r="T29" i="5"/>
  <c r="T28" i="5"/>
  <c r="S26" i="7"/>
  <c r="S25" i="7"/>
  <c r="S24" i="7"/>
  <c r="S21" i="7"/>
  <c r="S23" i="7"/>
  <c r="S22" i="7"/>
</calcChain>
</file>

<file path=xl/sharedStrings.xml><?xml version="1.0" encoding="utf-8"?>
<sst xmlns="http://schemas.openxmlformats.org/spreadsheetml/2006/main" count="1312" uniqueCount="723">
  <si>
    <t>Table 1: Corporate Insolvency Resolution Process</t>
  </si>
  <si>
    <t>(Number)</t>
  </si>
  <si>
    <t xml:space="preserve">Year / Quarter </t>
  </si>
  <si>
    <t>CIRPs at the beginning of the Period</t>
  </si>
  <si>
    <t>Admitted</t>
  </si>
  <si>
    <t>CIRPs at the end of the Period</t>
  </si>
  <si>
    <t>Appeal/Review/ Settled</t>
  </si>
  <si>
    <t>Withdrawal under Section 12A</t>
  </si>
  <si>
    <t>Approval of Resolution Plan</t>
  </si>
  <si>
    <t>Commencement of Liquidation</t>
  </si>
  <si>
    <t>2016 - 17</t>
  </si>
  <si>
    <t>2017 - 18</t>
  </si>
  <si>
    <t>2018 - 19</t>
  </si>
  <si>
    <t>Apr - Jun, 2020</t>
  </si>
  <si>
    <t xml:space="preserve">Total </t>
  </si>
  <si>
    <t>NA</t>
  </si>
  <si>
    <t xml:space="preserve">This excludes 1 CD which has moved directly from BIFR to resolution </t>
  </si>
  <si>
    <t>Sector</t>
  </si>
  <si>
    <t>No. of CIRPs</t>
  </si>
  <si>
    <t xml:space="preserve">Closed </t>
  </si>
  <si>
    <t>Ongoing</t>
  </si>
  <si>
    <t>Withdrawal under Section 12 A</t>
  </si>
  <si>
    <t>Total</t>
  </si>
  <si>
    <t>Manufacturing</t>
  </si>
  <si>
    <t>Food, Beverages &amp; Tobacco Products</t>
  </si>
  <si>
    <t xml:space="preserve">Chemicals &amp; Chemical Products </t>
  </si>
  <si>
    <t xml:space="preserve">Electrical Machinery &amp; Apparatus </t>
  </si>
  <si>
    <t>Fabricated Metal Products</t>
  </si>
  <si>
    <t>Machinery &amp; Equipment</t>
  </si>
  <si>
    <t>Textiles, Leather &amp; Apparel Products</t>
  </si>
  <si>
    <t>Wood, Rubber, Plastic &amp; Paper Products</t>
  </si>
  <si>
    <t>Basic Metals</t>
  </si>
  <si>
    <t>Others</t>
  </si>
  <si>
    <t>Real Estate, Renting &amp; Business Activities</t>
  </si>
  <si>
    <t>Real Estate Activities</t>
  </si>
  <si>
    <t>Computer and related activities</t>
  </si>
  <si>
    <t>Research and Development</t>
  </si>
  <si>
    <t>Other Business Activities</t>
  </si>
  <si>
    <t>Construction</t>
  </si>
  <si>
    <t>Wholesale &amp; Retail Trade</t>
  </si>
  <si>
    <t>Hotels &amp; Restaurants</t>
  </si>
  <si>
    <t>Electricity &amp; Others</t>
  </si>
  <si>
    <t>Transport, Storage &amp; Communications</t>
  </si>
  <si>
    <t>Note: The distribution is based on the CIN of CDs and as per National Industrial Classification (NIC 2004).</t>
  </si>
  <si>
    <t>Table 3: Initiation of Corporate Insolvency Resolution Process</t>
  </si>
  <si>
    <t>No. of CIRPs Initiated by</t>
  </si>
  <si>
    <t>Operational Creditors</t>
  </si>
  <si>
    <t>Financial Creditors</t>
  </si>
  <si>
    <t>Corporate Debtors</t>
  </si>
  <si>
    <t>Outcome</t>
  </si>
  <si>
    <t>Description</t>
  </si>
  <si>
    <t>CIRPs initiated by</t>
  </si>
  <si>
    <t>Financial Creditor</t>
  </si>
  <si>
    <t>Operational Creditor</t>
  </si>
  <si>
    <t>Corporate Debtor</t>
  </si>
  <si>
    <t>Status of CIRPs</t>
  </si>
  <si>
    <t>Closure by Appeal/Review/Settled</t>
  </si>
  <si>
    <t>Closure by Withdrawal u/s 12A</t>
  </si>
  <si>
    <t xml:space="preserve">Closure by Approval of Resolution Plan </t>
  </si>
  <si>
    <t>Closure by Commencement of Liquidation</t>
  </si>
  <si>
    <t xml:space="preserve">Ongoing </t>
  </si>
  <si>
    <t>CIRPs yielding Resolution Plans</t>
  </si>
  <si>
    <t>Realisation by FCs as % of Liquidation Value</t>
  </si>
  <si>
    <t>Realisation by FCs as % of their Claims</t>
  </si>
  <si>
    <t>Average time taken for Closure of CIRP</t>
  </si>
  <si>
    <t>CIRPs yielding Liquidations</t>
  </si>
  <si>
    <t>Liquidation Value as % of Claims</t>
  </si>
  <si>
    <t>Closed on Appeal / Review / Settled</t>
  </si>
  <si>
    <t>Closed by Withdrawal under section 12A</t>
  </si>
  <si>
    <t xml:space="preserve">Closed by Resolution </t>
  </si>
  <si>
    <t>Closed by Liquidation</t>
  </si>
  <si>
    <t>Ongoing CIRP</t>
  </si>
  <si>
    <t>&gt; 270 days</t>
  </si>
  <si>
    <t>&gt; 180 days ≤ 270 days</t>
  </si>
  <si>
    <t>&gt; 90 days ≤ 180 days</t>
  </si>
  <si>
    <t>≤ 90 days</t>
  </si>
  <si>
    <t>Amount of Claims Admitted* (₹ crore)</t>
  </si>
  <si>
    <t>≤ 01</t>
  </si>
  <si>
    <t>&gt; 01 ≤ 10</t>
  </si>
  <si>
    <t>&gt; 10 ≤ 50</t>
  </si>
  <si>
    <t>&gt; 50 ≤ 100</t>
  </si>
  <si>
    <t>&gt; 100 ≤ 1000</t>
  </si>
  <si>
    <t>&gt; 1000</t>
  </si>
  <si>
    <t>Reason for Withdrawal*</t>
  </si>
  <si>
    <t xml:space="preserve"> Full settlement with the applicant</t>
  </si>
  <si>
    <t xml:space="preserve"> Full settlement with other creditors</t>
  </si>
  <si>
    <t xml:space="preserve"> Agreement to settle in future</t>
  </si>
  <si>
    <t xml:space="preserve"> Other settlements with creditors</t>
  </si>
  <si>
    <t xml:space="preserve"> Others</t>
  </si>
  <si>
    <t>State of CD at the Commencement of CIRP</t>
  </si>
  <si>
    <t>No. of CIRPs initiated by</t>
  </si>
  <si>
    <t>FC</t>
  </si>
  <si>
    <t>OC</t>
  </si>
  <si>
    <t>CD</t>
  </si>
  <si>
    <t>Either in BIFR or Non-functional or both</t>
  </si>
  <si>
    <t>Resolution Value &gt; Liquidation Value</t>
  </si>
  <si>
    <t>Resolution Value ≤ Liquidation Value*</t>
  </si>
  <si>
    <t>Table 8: CIRPs yielding Resolution</t>
  </si>
  <si>
    <t>(Amount in ₹ crore)</t>
  </si>
  <si>
    <t>Sl. No.</t>
  </si>
  <si>
    <t>Name of CD</t>
  </si>
  <si>
    <t xml:space="preserve">Defunct  
(Yes/No)
</t>
  </si>
  <si>
    <t>Date of Commencement of CIRP</t>
  </si>
  <si>
    <t>Date of Approval of Resolution Plan</t>
  </si>
  <si>
    <t>CIRP initiated by</t>
  </si>
  <si>
    <t>Total Admitted Claims of FCs</t>
  </si>
  <si>
    <t>Liquidation Value</t>
  </si>
  <si>
    <t>Realisable by FCs</t>
  </si>
  <si>
    <t>Realisable by FCs as % of Admitted Claims</t>
  </si>
  <si>
    <t>Realisable by FCs as % of Liquidation Value</t>
  </si>
  <si>
    <t>Yes</t>
  </si>
  <si>
    <t>No</t>
  </si>
  <si>
    <t>Status of Liquidation</t>
  </si>
  <si>
    <t>Number</t>
  </si>
  <si>
    <t>Initiated</t>
  </si>
  <si>
    <t>Closed by Dissolution</t>
  </si>
  <si>
    <t>Closed by Going Concern Sale</t>
  </si>
  <si>
    <t>Closed by Compromise / Arrangement</t>
  </si>
  <si>
    <t>&gt; One year ≤ Two years</t>
  </si>
  <si>
    <t>&gt; 270 days ≤ 1 year</t>
  </si>
  <si>
    <t xml:space="preserve">&gt; 180 days ≤ 270 days </t>
  </si>
  <si>
    <t xml:space="preserve">&gt; 90 days ≤ 180 days </t>
  </si>
  <si>
    <t xml:space="preserve">≤ 90 days </t>
  </si>
  <si>
    <t>Table 10: Details of Closed Liquidations</t>
  </si>
  <si>
    <r>
      <t xml:space="preserve">(Amount in </t>
    </r>
    <r>
      <rPr>
        <i/>
        <sz val="10"/>
        <color theme="1"/>
        <rFont val="Times New Roman"/>
        <family val="1"/>
      </rPr>
      <t>₹</t>
    </r>
    <r>
      <rPr>
        <i/>
        <sz val="10"/>
        <color rgb="FF000000"/>
        <rFont val="Times New Roman"/>
        <family val="1"/>
      </rPr>
      <t xml:space="preserve"> crore)</t>
    </r>
  </si>
  <si>
    <t>Date of Order of Liquidation</t>
  </si>
  <si>
    <t>Amount of Admitted Claims</t>
  </si>
  <si>
    <t>Sale Proceeds</t>
  </si>
  <si>
    <t>Amount Distributed to Stakeholders</t>
  </si>
  <si>
    <t>Table 11: Reasons for Liquidations</t>
  </si>
  <si>
    <t>Circumstance</t>
  </si>
  <si>
    <t xml:space="preserve">Number of Liquidations </t>
  </si>
  <si>
    <t>Where Final Reports Submitted</t>
  </si>
  <si>
    <t>Table 12: Claims in Liquidation Process</t>
  </si>
  <si>
    <r>
      <t xml:space="preserve">(Amount in </t>
    </r>
    <r>
      <rPr>
        <i/>
        <sz val="10"/>
        <color theme="1"/>
        <rFont val="Times New Roman"/>
        <family val="1"/>
      </rPr>
      <t xml:space="preserve">₹ </t>
    </r>
    <r>
      <rPr>
        <i/>
        <sz val="10"/>
        <color rgb="FF000000"/>
        <rFont val="Times New Roman"/>
        <family val="1"/>
      </rPr>
      <t>crore)</t>
    </r>
  </si>
  <si>
    <t>Stakeholders under Section</t>
  </si>
  <si>
    <t>Number of Claimants</t>
  </si>
  <si>
    <t>Amount of claims Admitted</t>
  </si>
  <si>
    <t>Amount Distributed</t>
  </si>
  <si>
    <t>53 (1) (a)</t>
  </si>
  <si>
    <t>53 (1) (b)</t>
  </si>
  <si>
    <t>53 (1) (c)</t>
  </si>
  <si>
    <t>53 (1) (d)</t>
  </si>
  <si>
    <t>53 (1) (e)</t>
  </si>
  <si>
    <t>53 (1) (f)</t>
  </si>
  <si>
    <t>53 (1) (g)</t>
  </si>
  <si>
    <t>53 (1) (h)</t>
  </si>
  <si>
    <t>Total (A)</t>
  </si>
  <si>
    <t>Not Applicable</t>
  </si>
  <si>
    <t>Total (B)</t>
  </si>
  <si>
    <t>Grand Total (A+B)</t>
  </si>
  <si>
    <t>Claims of FCs Dealt Under Resolution</t>
  </si>
  <si>
    <t>Realisation by all Claimants as a percentage of Liquidation Value</t>
  </si>
  <si>
    <t>Successful
Resolution Applicant</t>
  </si>
  <si>
    <t>Amount Admitted</t>
  </si>
  <si>
    <t>Amount Realised</t>
  </si>
  <si>
    <t>Realisation as % of Claims</t>
  </si>
  <si>
    <t>Completed</t>
  </si>
  <si>
    <t>Electrosteel Steels Limited</t>
  </si>
  <si>
    <t>Vedanta Ltd.</t>
  </si>
  <si>
    <t>Bhushan Steel Limited</t>
  </si>
  <si>
    <t>Bamnipal Steel Ltd.</t>
  </si>
  <si>
    <t>Monnet Ispat &amp; Energy Limited</t>
  </si>
  <si>
    <t>Consortium of JSW and AION Investments Pvt. Ltd.</t>
  </si>
  <si>
    <t>Essar Steel India Limited</t>
  </si>
  <si>
    <t>Arcelor Mittal India Pvt. Ltd.</t>
  </si>
  <si>
    <t>Alok Industries Limited</t>
  </si>
  <si>
    <t>Reliance Industries Limited, JM Financial Asset Reconstruction Company Ltd., JMFARC - March 2018 Trust</t>
  </si>
  <si>
    <t>Jyoti Structures Limited</t>
  </si>
  <si>
    <t>Group of HNIs led by Mr. Sharad Sanghi.</t>
  </si>
  <si>
    <t>Bhushan Power &amp; Steel Limited</t>
  </si>
  <si>
    <t>JSW Limited</t>
  </si>
  <si>
    <t>Amtek Auto Limited</t>
  </si>
  <si>
    <t xml:space="preserve">Deccan Value Investors L.P. and DVI PE (Mauritius) Ltd. </t>
  </si>
  <si>
    <t>Under Process</t>
  </si>
  <si>
    <t>Era Infra Engineering Limited</t>
  </si>
  <si>
    <t>Under CIRP</t>
  </si>
  <si>
    <t>Lanco Infratech Limited</t>
  </si>
  <si>
    <t>Under Liquidation</t>
  </si>
  <si>
    <t>ABG Shipyard Limited</t>
  </si>
  <si>
    <t>Period</t>
  </si>
  <si>
    <t>Liquidations at the beginning</t>
  </si>
  <si>
    <t>Liquidations Commenced</t>
  </si>
  <si>
    <t xml:space="preserve">Liquidation closed by </t>
  </si>
  <si>
    <t>Liquidations at the end of period</t>
  </si>
  <si>
    <t>Withdrawal</t>
  </si>
  <si>
    <t>Final Reports Submitted</t>
  </si>
  <si>
    <t>6*</t>
  </si>
  <si>
    <t xml:space="preserve">Status </t>
  </si>
  <si>
    <t>No. of Liquidations</t>
  </si>
  <si>
    <t>Closed by withdrawal</t>
  </si>
  <si>
    <t>Final Report Submitted</t>
  </si>
  <si>
    <t>&gt; Two years</t>
  </si>
  <si>
    <t xml:space="preserve">Reason for Voluntary Liquidation </t>
  </si>
  <si>
    <t>No. of Corporate Persons</t>
  </si>
  <si>
    <t>Not carrying business operations</t>
  </si>
  <si>
    <t>Commercially unviable</t>
  </si>
  <si>
    <t>Promoters unable to manage affairs</t>
  </si>
  <si>
    <t>Purpose for which company was formed accomplished / Contract Termination</t>
  </si>
  <si>
    <t>Miscellaneous</t>
  </si>
  <si>
    <t>Details of</t>
  </si>
  <si>
    <t>Paid-up capital</t>
  </si>
  <si>
    <t>Assets</t>
  </si>
  <si>
    <t>Outstanding debt</t>
  </si>
  <si>
    <t>Amount paid to creditors</t>
  </si>
  <si>
    <t>Surplus</t>
  </si>
  <si>
    <t>Liquidations for which Final Reports submitted</t>
  </si>
  <si>
    <t>Ongoing Liquidations</t>
  </si>
  <si>
    <t>**</t>
  </si>
  <si>
    <t>Name of Corporate Person</t>
  </si>
  <si>
    <t>Date of Commencement</t>
  </si>
  <si>
    <t>Date of Dissolution</t>
  </si>
  <si>
    <t>Realisation of Assets</t>
  </si>
  <si>
    <t>Amount due to Creditors</t>
  </si>
  <si>
    <t>Amount paid to Creditors</t>
  </si>
  <si>
    <t>Liquidation Expenses</t>
  </si>
  <si>
    <t>Sl.</t>
  </si>
  <si>
    <t xml:space="preserve">Average time </t>
  </si>
  <si>
    <t>As on March, 2020</t>
  </si>
  <si>
    <t>April, 20 to March, 21</t>
  </si>
  <si>
    <t>No. of Processes covered</t>
  </si>
  <si>
    <t>Time (In days)</t>
  </si>
  <si>
    <t>Including excluded time</t>
  </si>
  <si>
    <t>Excluding excluded time</t>
  </si>
  <si>
    <t>CIRPs</t>
  </si>
  <si>
    <t>From ICD to approval of resolution plans by AA</t>
  </si>
  <si>
    <t>From ICD to order for Liquidation by AA</t>
  </si>
  <si>
    <t>Liquidations</t>
  </si>
  <si>
    <t>From LCD to submission of final report under Liquidation</t>
  </si>
  <si>
    <t>From LCD to submission of final report under Voluntary Liquidation</t>
  </si>
  <si>
    <t>From LCD to order for dissolution under Liquidation</t>
  </si>
  <si>
    <t>From LCD to order for dissolution under Voluntary Liquidation</t>
  </si>
  <si>
    <r>
      <t xml:space="preserve">(Amount in </t>
    </r>
    <r>
      <rPr>
        <i/>
        <sz val="10"/>
        <color theme="1"/>
        <rFont val="Times New Roman"/>
        <family val="1"/>
      </rPr>
      <t>₹</t>
    </r>
    <r>
      <rPr>
        <i/>
        <sz val="10"/>
        <color rgb="FF000000"/>
        <rFont val="Times New Roman"/>
        <family val="1"/>
      </rPr>
      <t xml:space="preserve"> lakh)</t>
    </r>
  </si>
  <si>
    <t xml:space="preserve">Name of Account </t>
  </si>
  <si>
    <t>Opening Balance</t>
  </si>
  <si>
    <t>Deposit during the period</t>
  </si>
  <si>
    <t>Withdrawn during the period</t>
  </si>
  <si>
    <t>Balance at the end of the period</t>
  </si>
  <si>
    <t xml:space="preserve">Corporate Liquidation Account </t>
  </si>
  <si>
    <t xml:space="preserve">Corporate Voluntary Liquidation Account </t>
  </si>
  <si>
    <t>Applications filed by</t>
  </si>
  <si>
    <t>Adjudicating Authority</t>
  </si>
  <si>
    <t>Debtor
(u/s 94)</t>
  </si>
  <si>
    <t>By Creditor
(u/s 95)</t>
  </si>
  <si>
    <t>Debt Amount</t>
  </si>
  <si>
    <t>Guarantee Amount</t>
  </si>
  <si>
    <t>NCLT</t>
  </si>
  <si>
    <t>DRT</t>
  </si>
  <si>
    <t>Note: 	NA - Not Available.</t>
  </si>
  <si>
    <t>City / Region</t>
  </si>
  <si>
    <t>Registered IPs</t>
  </si>
  <si>
    <t>IPs having Authorisation for Assignment</t>
  </si>
  <si>
    <t>IIIPI</t>
  </si>
  <si>
    <t>ICSI IIP</t>
  </si>
  <si>
    <t>IPA ICAI</t>
  </si>
  <si>
    <t>IPA of ICMAI</t>
  </si>
  <si>
    <t>New Delhi</t>
  </si>
  <si>
    <t>Rest of Northern Region</t>
  </si>
  <si>
    <t>Mumbai</t>
  </si>
  <si>
    <t>Rest of Western Region</t>
  </si>
  <si>
    <t>Chennai</t>
  </si>
  <si>
    <t>Rest of Southern Region</t>
  </si>
  <si>
    <t xml:space="preserve">Kolkata </t>
  </si>
  <si>
    <t>Rest of Eastern Region</t>
  </si>
  <si>
    <t>Total Registered</t>
  </si>
  <si>
    <t>Year / Quarter</t>
  </si>
  <si>
    <t>Registered at the beginning of the period</t>
  </si>
  <si>
    <t>Registered during the period</t>
  </si>
  <si>
    <t>Cancelled during the period on account of</t>
  </si>
  <si>
    <t>Registered at the end of the period</t>
  </si>
  <si>
    <t>Disciplinary Process</t>
  </si>
  <si>
    <t>Failing to fulfil the continuing requirement of ‘fit and proper person’ status</t>
  </si>
  <si>
    <t>Death</t>
  </si>
  <si>
    <t>2016 - 17 (Jan - Mar)</t>
  </si>
  <si>
    <t>Eligibility</t>
  </si>
  <si>
    <t>No. of IPs</t>
  </si>
  <si>
    <t>Male</t>
  </si>
  <si>
    <t>Female</t>
  </si>
  <si>
    <t>Member of ICAI</t>
  </si>
  <si>
    <t>Member of ICSI</t>
  </si>
  <si>
    <t>Member of ICMAI</t>
  </si>
  <si>
    <t>Member of Bar Council</t>
  </si>
  <si>
    <t>Managerial Experience</t>
  </si>
  <si>
    <t>Age Group (in years)</t>
  </si>
  <si>
    <t>IPs having AFA</t>
  </si>
  <si>
    <t>IIIP ICAI</t>
  </si>
  <si>
    <t>&gt; 40 ≤ 50</t>
  </si>
  <si>
    <t>&gt; 50 ≤ 60</t>
  </si>
  <si>
    <t>&gt; 60 ≤ 70</t>
  </si>
  <si>
    <t>&gt; 70 ≤ 80</t>
  </si>
  <si>
    <t>&gt; 80 ≤ 90</t>
  </si>
  <si>
    <t>&gt; 90</t>
  </si>
  <si>
    <t>Where RP is different from the IRP</t>
  </si>
  <si>
    <t>Where RPs have been appointed</t>
  </si>
  <si>
    <t>Quarter</t>
  </si>
  <si>
    <t>No. of IPEs</t>
  </si>
  <si>
    <t>Recognised</t>
  </si>
  <si>
    <t>Derecognised</t>
  </si>
  <si>
    <t>At the end of the Period</t>
  </si>
  <si>
    <t>Number of</t>
  </si>
  <si>
    <t>Pre-registration Courses conducted</t>
  </si>
  <si>
    <t>CPE Programmes conducted</t>
  </si>
  <si>
    <t>Training Workshops for Ips</t>
  </si>
  <si>
    <t>Other Workshops/ Webinars/ Roundtables/ seminars</t>
  </si>
  <si>
    <t>Disciplinary Orders Issued</t>
  </si>
  <si>
    <t>Complaints forwarded by IBBI disposed</t>
  </si>
  <si>
    <t>2019 - 20</t>
  </si>
  <si>
    <t>Number of CPE Hours earned by members of</t>
  </si>
  <si>
    <t>(Number, except as stated)</t>
  </si>
  <si>
    <t xml:space="preserve">At the end of Year / Month </t>
  </si>
  <si>
    <t>Creditors having agreement with NeSL</t>
  </si>
  <si>
    <t>Creditors who have submitted information</t>
  </si>
  <si>
    <t xml:space="preserve">Debtors whose information is submitted by </t>
  </si>
  <si>
    <t>Loan records 
on-boarded by</t>
  </si>
  <si>
    <t xml:space="preserve">Amount of underlying debt 
(₹ crore)	</t>
  </si>
  <si>
    <t>User registrations (debtors)</t>
  </si>
  <si>
    <t>Loan records authenticated by debtors</t>
  </si>
  <si>
    <t xml:space="preserve">No. of Defaults authenticated by debtors </t>
  </si>
  <si>
    <t>FCs</t>
  </si>
  <si>
    <t>OCs</t>
  </si>
  <si>
    <t>No. of Debtors</t>
  </si>
  <si>
    <t>Jun, 2020</t>
  </si>
  <si>
    <t>Sep, 2020</t>
  </si>
  <si>
    <t>Dec, 2020</t>
  </si>
  <si>
    <t>Mar, 2021</t>
  </si>
  <si>
    <t>Registered Valuer Organisation</t>
  </si>
  <si>
    <t>Asset Class</t>
  </si>
  <si>
    <t>Land &amp; Building</t>
  </si>
  <si>
    <t>Plant &amp; Machinery</t>
  </si>
  <si>
    <t>Securities or Financial Assets</t>
  </si>
  <si>
    <t>RVO Estate Managers and Appraisers Foundation</t>
  </si>
  <si>
    <t>IOV Registered Valuers Foundation</t>
  </si>
  <si>
    <t>ICSI Registered Valuers Organisation</t>
  </si>
  <si>
    <t xml:space="preserve">IIV India registered Valuers Foundation </t>
  </si>
  <si>
    <t>ICMAI Registered Valuers Organisation</t>
  </si>
  <si>
    <t>ICAI Registered Valuers Organisation</t>
  </si>
  <si>
    <t>PVAI Valuation Professional Organisation</t>
  </si>
  <si>
    <t>CVSRTA Registered Valuers Association</t>
  </si>
  <si>
    <t xml:space="preserve">Association of Certified Valuators and Analysts </t>
  </si>
  <si>
    <t xml:space="preserve">CEV Integral Appraisers Foundation </t>
  </si>
  <si>
    <t xml:space="preserve">Divya Jyoti Foundation </t>
  </si>
  <si>
    <t>Nandadeep Valuers Foundation</t>
  </si>
  <si>
    <t>All India Institute of Valuers Foundation</t>
  </si>
  <si>
    <t>International Business Valuers Association</t>
  </si>
  <si>
    <t>All India Valuers Association</t>
  </si>
  <si>
    <t>Assessors and Registered Valuers Foundation</t>
  </si>
  <si>
    <t>Entities Registered</t>
  </si>
  <si>
    <t>Registration in the Asset Class</t>
  </si>
  <si>
    <t>IIV India registered Valuers Foundation</t>
  </si>
  <si>
    <t>CEV Integral Appraisers Foundation</t>
  </si>
  <si>
    <t>Divya Jyoti Foundation</t>
  </si>
  <si>
    <t xml:space="preserve">        (Number)</t>
  </si>
  <si>
    <t>2017 - 2018</t>
  </si>
  <si>
    <t>2018 - 2019</t>
  </si>
  <si>
    <t xml:space="preserve">≤ 30 </t>
  </si>
  <si>
    <t>&gt; 30 ≤ 40</t>
  </si>
  <si>
    <t xml:space="preserve">&gt; 80 </t>
  </si>
  <si>
    <t>Apr - Jun, 2021</t>
  </si>
  <si>
    <t xml:space="preserve"> </t>
  </si>
  <si>
    <t>Jun, 2021</t>
  </si>
  <si>
    <t>2019 - 2020</t>
  </si>
  <si>
    <t>Year of Filing / Disposal</t>
  </si>
  <si>
    <t>Application filed during CIRP period in case of CIRPs closed by</t>
  </si>
  <si>
    <t>Application filed during Liquidation period in case of Liquidations</t>
  </si>
  <si>
    <t>Application filed during CIRP period in case of ongoing CIRPs</t>
  </si>
  <si>
    <t>Approval of Resolution Plans</t>
  </si>
  <si>
    <t>Orders for Liquidation</t>
  </si>
  <si>
    <t>Otherwise</t>
  </si>
  <si>
    <t>No.</t>
  </si>
  <si>
    <t>2020 - 21</t>
  </si>
  <si>
    <t>Table 13. Avoidance Transactions in Corporate Insolvencies</t>
  </si>
  <si>
    <t>Table 30B: CPE hours earned by the IPs</t>
  </si>
  <si>
    <t>Table 31: Details of information with NeSL</t>
  </si>
  <si>
    <t>Table 30A: Activities by IPAs</t>
  </si>
  <si>
    <t xml:space="preserve">Table 24: Registration and Cancellation of Registrations of IPs </t>
  </si>
  <si>
    <t xml:space="preserve">Table 22: Insolvency Resolution Of Personal Guarantors </t>
  </si>
  <si>
    <t>Table 20: Average Time for approval of Resolution Plans / Orders For Liquidation</t>
  </si>
  <si>
    <t>Table 19: Realisations under Voluntary Liquidation</t>
  </si>
  <si>
    <t>Table 17: Reasons For Voluntary Liquidations</t>
  </si>
  <si>
    <t>Table 14: Twelve Large Accounts</t>
  </si>
  <si>
    <t>Appeal/Review/ Settled/Wtihdrawn</t>
  </si>
  <si>
    <t>Real Estate</t>
  </si>
  <si>
    <t>Retail Trade</t>
  </si>
  <si>
    <t>Hotels</t>
  </si>
  <si>
    <t>Electricity</t>
  </si>
  <si>
    <t>Transport</t>
  </si>
  <si>
    <t>Number of CIRPs</t>
  </si>
  <si>
    <t>%</t>
  </si>
  <si>
    <t>Electrosteel Steels</t>
  </si>
  <si>
    <t xml:space="preserve">Bhushan Steel </t>
  </si>
  <si>
    <t xml:space="preserve">Monnet Ispat &amp; Energy </t>
  </si>
  <si>
    <t xml:space="preserve">Essar Steel India </t>
  </si>
  <si>
    <t xml:space="preserve">Alok Industries </t>
  </si>
  <si>
    <t xml:space="preserve">Jyoti Structures </t>
  </si>
  <si>
    <t xml:space="preserve">Bhushan Power &amp; Steel </t>
  </si>
  <si>
    <t xml:space="preserve">Amtek Auto </t>
  </si>
  <si>
    <t>Commenced</t>
  </si>
  <si>
    <t>Closed</t>
  </si>
  <si>
    <t>As on March 18</t>
  </si>
  <si>
    <t>As on March 19</t>
  </si>
  <si>
    <t xml:space="preserve">No. of Records </t>
  </si>
  <si>
    <t>No. of Loan records on-boarded</t>
  </si>
  <si>
    <t>No. of debtors registered</t>
  </si>
  <si>
    <t>No. of records authenticated</t>
  </si>
  <si>
    <t>Appeal/Review/Settled</t>
  </si>
  <si>
    <t>Withdrawal u/s 12A</t>
  </si>
  <si>
    <t xml:space="preserve">Approval of Resolution Plan </t>
  </si>
  <si>
    <t>INSOLVENCY AND BANKRUPTCY BOARD OF INDIA</t>
  </si>
  <si>
    <t>INSOLVENCY AND BANKRUPTCY NEWS</t>
  </si>
  <si>
    <t>Table No.</t>
  </si>
  <si>
    <t>Table of Contents</t>
  </si>
  <si>
    <t>Figure No.</t>
  </si>
  <si>
    <t>Corporate Insolvency Resolution Process</t>
  </si>
  <si>
    <t>1, 2</t>
  </si>
  <si>
    <t>3, 4, 5, 6</t>
  </si>
  <si>
    <t>Initiation of Corporate Insolvency Resolution Process</t>
  </si>
  <si>
    <t>8, 9, 10</t>
  </si>
  <si>
    <t>12, 13</t>
  </si>
  <si>
    <t>CIRPs Yielding Resolution</t>
  </si>
  <si>
    <t xml:space="preserve">Details of Closed Liquidations </t>
  </si>
  <si>
    <t>Reasons for Liquidations</t>
  </si>
  <si>
    <t>Claims in Liquidation Process</t>
  </si>
  <si>
    <t xml:space="preserve">Twelve Large Accounts </t>
  </si>
  <si>
    <t>Reasons for Voluntary Liquidations</t>
  </si>
  <si>
    <t>Realisations under Voluntary Liquidation</t>
  </si>
  <si>
    <t>Average time for approval of Resolution Plans/Orders for Liquidation</t>
  </si>
  <si>
    <t xml:space="preserve">Insolvency Resolution of Personal Guarantors </t>
  </si>
  <si>
    <t xml:space="preserve">Registration and Cancellation of Registrations of IPs </t>
  </si>
  <si>
    <t>Zone-wise Number of IPs in the Panel</t>
  </si>
  <si>
    <t>Details of information with NeSL</t>
  </si>
  <si>
    <t>Go to Table of Contents</t>
  </si>
  <si>
    <t>32A</t>
  </si>
  <si>
    <t>32B</t>
  </si>
  <si>
    <t>CPE hours earned by the IPs</t>
  </si>
  <si>
    <t>30B</t>
  </si>
  <si>
    <t>30A</t>
  </si>
  <si>
    <t>Avoidance Transactions in Corporate Insolvencies</t>
  </si>
  <si>
    <r>
      <rPr>
        <b/>
        <u/>
        <sz val="10"/>
        <rFont val="Times New Roman"/>
        <family val="1"/>
      </rPr>
      <t>Disclaimer:</t>
    </r>
    <r>
      <rPr>
        <sz val="10"/>
        <rFont val="Times New Roman"/>
        <family val="1"/>
      </rPr>
      <t xml:space="preserve"> This E-Newsletter is meant for the sole purpose of creating awareness and must not be used as a guide for taking or recommending any action or decision, commercial or otherwise. The reader must do his/ her own research or seek professional advice if he/she intends to take any action or decision in any matter covered in this E-Newsletter. 
</t>
    </r>
  </si>
  <si>
    <t>Note:
1. There were 73 CIRPs, where CDs were in BIFR or non-functional but had resolution value higher than liquidation value.
* 2. Includes cases where no resolution plans were received and cases where liquidation value is zero or not estimated.</t>
  </si>
  <si>
    <t>NC</t>
  </si>
  <si>
    <t>‘0’ means an amount below two decimals</t>
  </si>
  <si>
    <t>CoC decided to liquidate the CD during CIRP (u/s 33(2))</t>
  </si>
  <si>
    <t>AA did not receive any resolution plan for approval (u/s 33(1)(a))</t>
  </si>
  <si>
    <t>CD contravened provisions of resolution plan (u/s 33(3))</t>
  </si>
  <si>
    <t>AA rejected the resolution plan for non-compliance with the requirements (u/s 33(1)(b))</t>
  </si>
  <si>
    <t>Ongoing 940 Liquidations*</t>
  </si>
  <si>
    <t>**For ongoing liquidations, outstanding debt amount is not available.</t>
  </si>
  <si>
    <t>Value 
(₹ crore)</t>
  </si>
  <si>
    <t>Note: NA signifies the RVO is not recognised for that asset class</t>
  </si>
  <si>
    <t>CoC decided to liquidate the CD during CIRP 
(u/s 33(2))</t>
  </si>
  <si>
    <t>AA did not receive any resolution plan for approval 
(u/s 33(1)(a))</t>
  </si>
  <si>
    <t>AA rejected the resolution plan for non-compliance with the requirements 
(u/s 33(1)(b))</t>
  </si>
  <si>
    <t>CD contravened provisions of resolution plan 
(u/s 33(3))</t>
  </si>
  <si>
    <t>Amount 
(₹ in Crore)</t>
  </si>
  <si>
    <t>≤ ₹ 1 crore</t>
  </si>
  <si>
    <t>&gt; ₹ 1 crore ≤ ₹ 10 crore</t>
  </si>
  <si>
    <t>&gt; ₹ 10 crore  ≤ ₹ 50 crore</t>
  </si>
  <si>
    <t>&gt; ₹ 50 crore ≤ ₹ 100 crore</t>
  </si>
  <si>
    <t>&gt; ₹ 100 crore  ≤ ₹ 1000 crore</t>
  </si>
  <si>
    <t>&gt; ₹ 1000 crore</t>
  </si>
  <si>
    <t>Activities by IPAs</t>
  </si>
  <si>
    <t>Source: Compilation from website of the NCLT and filing by IPs</t>
  </si>
  <si>
    <t>Details of 959 Liquidations</t>
  </si>
  <si>
    <t>Jul - Sep, 2021</t>
  </si>
  <si>
    <t>2020-2021</t>
  </si>
  <si>
    <t>≤ 30</t>
  </si>
  <si>
    <t xml:space="preserve">2019 - 20 </t>
  </si>
  <si>
    <t>Sep, 2021</t>
  </si>
  <si>
    <t>2020 - 2021</t>
  </si>
  <si>
    <t>As on Sep 21</t>
  </si>
  <si>
    <t>Closure by</t>
  </si>
  <si>
    <t>October - December 2021 | Vol. 21</t>
  </si>
  <si>
    <t>Oct - Dec, 2021</t>
  </si>
  <si>
    <t>Oct-Dec, 2021</t>
  </si>
  <si>
    <t>457*</t>
  </si>
  <si>
    <t>1699*</t>
  </si>
  <si>
    <t>* Includes outcomes for financial service providers under CIRP</t>
  </si>
  <si>
    <t xml:space="preserve">Table 4: Outcome of CIRPs initiated Stakeholder-wise, as on December 31, 2021 </t>
  </si>
  <si>
    <t>Mackeil Ispat &amp; Forging Limited</t>
  </si>
  <si>
    <t>Dash Exports Private Limited</t>
  </si>
  <si>
    <t>Part A: Prior Period (Till September 30, 2020)</t>
  </si>
  <si>
    <t>Part B: October- December, 2021</t>
  </si>
  <si>
    <t>Mount Shivalik Industries Limited</t>
  </si>
  <si>
    <t>Skyhigh Infraland Private Limited</t>
  </si>
  <si>
    <t>Bohra Industries Limited</t>
  </si>
  <si>
    <t>Fedders Electric And Engineering Limited</t>
  </si>
  <si>
    <t>Poggenamp Nagarsheth Powertronics Private Limited</t>
  </si>
  <si>
    <t>Kumar'S Metallurgical Corporation Ltd</t>
  </si>
  <si>
    <t>Raj Rayon Industries Limited</t>
  </si>
  <si>
    <t>Jyoti Power Corporation Private Limited</t>
  </si>
  <si>
    <t>GSL Nova Petrochemicals Limited</t>
  </si>
  <si>
    <t>Pradip Overseas Limited</t>
  </si>
  <si>
    <t>Sri Ganesh Sponge Iron Private Limited</t>
  </si>
  <si>
    <t>Crest Steel and Power Private Limited#</t>
  </si>
  <si>
    <t>Maa Durga Flour Mills Private Limited</t>
  </si>
  <si>
    <t>Fabtech Projects and Engineers Limited</t>
  </si>
  <si>
    <t>ETCO Industries Private Limited</t>
  </si>
  <si>
    <t>Salasar Steel and Power Limited</t>
  </si>
  <si>
    <t xml:space="preserve">Krrome Glass Private Limited </t>
  </si>
  <si>
    <t>Swain Aluminium Private Limited</t>
  </si>
  <si>
    <t>Essar Power M P Limited</t>
  </si>
  <si>
    <t>RVK Energy Private Limited</t>
  </si>
  <si>
    <t>Abir Infrastructure Private Limited</t>
  </si>
  <si>
    <t>Hirakud Industrial Works Limited</t>
  </si>
  <si>
    <t>Wellman Carbo Metalicks India Private Limited</t>
  </si>
  <si>
    <t>Venkatadri Spinning Mills Private Limited</t>
  </si>
  <si>
    <t>Sri Vasavi Industries Limited</t>
  </si>
  <si>
    <t>RVR Marine Products Limited</t>
  </si>
  <si>
    <t>Morakhia Copper and Alloys Private Limited</t>
  </si>
  <si>
    <t>Kilburn Chemicals Limited</t>
  </si>
  <si>
    <t>Khushiya Industries Private Limited</t>
  </si>
  <si>
    <t>Agarwal Steel Structures (India) Private Limited</t>
  </si>
  <si>
    <t>Total (September- December, 2021)</t>
  </si>
  <si>
    <t>Total (Till December, 2021)</t>
  </si>
  <si>
    <t>Part A: For Prior Period (Till September 30, 2021)</t>
  </si>
  <si>
    <t>Part B: For October - December, 2021</t>
  </si>
  <si>
    <t>Total (October - December, 2021)</t>
  </si>
  <si>
    <t>Total (Till December 2021)</t>
  </si>
  <si>
    <t>^ Secured creditors decided not to relinquish the security interest.</t>
  </si>
  <si>
    <t>NA means Not realisable/ saleable or No asset left for liquidation or Not applicable.</t>
  </si>
  <si>
    <t>* Direct Dissolution; Claims pertain to CIRP period.</t>
  </si>
  <si>
    <t>254 Liquidations where Final Report Submitted</t>
  </si>
  <si>
    <t>33947.71 **</t>
  </si>
  <si>
    <t>Jaypee Infratech Limited</t>
  </si>
  <si>
    <t>Table 15: Commencement of Voluntary Liquidations Till December  31, 2021</t>
  </si>
  <si>
    <t>Table 16: Status of Voluntary Liquidations as on December 31, 2021</t>
  </si>
  <si>
    <t>Table 18: Details of 1105 Voluntary Liquidations (Excludes 10 Withdrawals)</t>
  </si>
  <si>
    <t>2923*</t>
  </si>
  <si>
    <r>
      <t>3760</t>
    </r>
    <r>
      <rPr>
        <vertAlign val="superscript"/>
        <sz val="10"/>
        <color theme="1"/>
        <rFont val="Times New Roman"/>
        <family val="1"/>
      </rPr>
      <t>#</t>
    </r>
  </si>
  <si>
    <r>
      <t>2240</t>
    </r>
    <r>
      <rPr>
        <vertAlign val="superscript"/>
        <sz val="10"/>
        <color theme="1"/>
        <rFont val="Times New Roman"/>
        <family val="1"/>
      </rPr>
      <t>#</t>
    </r>
  </si>
  <si>
    <t>* Paid up capital is not available in case of two companies as they are limited by guarantee companies.</t>
  </si>
  <si>
    <t>J. B. India Private Limited</t>
  </si>
  <si>
    <t xml:space="preserve">               -   </t>
  </si>
  <si>
    <t>FF Foto Fast Pvt Ltd</t>
  </si>
  <si>
    <t xml:space="preserve">                    -   </t>
  </si>
  <si>
    <t>Esprit Energy Appliances Private Limited</t>
  </si>
  <si>
    <t>Crop Tech Chemicals (India) Private Limited</t>
  </si>
  <si>
    <t>Amba Steel Limited</t>
  </si>
  <si>
    <t>Part A: Prior Period (Till September 30, 2021)</t>
  </si>
  <si>
    <t>Part B: October - December, 2021</t>
  </si>
  <si>
    <t xml:space="preserve"> Trans Asia Corporation Limited</t>
  </si>
  <si>
    <t xml:space="preserve"> Arthrocare India Medical Device Private Limited</t>
  </si>
  <si>
    <t xml:space="preserve"> WFG Solutions India Private Limited</t>
  </si>
  <si>
    <t xml:space="preserve"> NMDC Power Limited</t>
  </si>
  <si>
    <t xml:space="preserve"> Coimbatore Commodities Limited</t>
  </si>
  <si>
    <t xml:space="preserve"> Vivona Brands India Private Limited</t>
  </si>
  <si>
    <t>Richmond Tie-Up Private Limited</t>
  </si>
  <si>
    <t>Sikha Movies Private Limited</t>
  </si>
  <si>
    <t>Newave Energy India Private Limited</t>
  </si>
  <si>
    <t>Keck Genesis Exhibitions India Private Limited</t>
  </si>
  <si>
    <t>Ensolvia Infotech Limited</t>
  </si>
  <si>
    <t>Invstep Advisors Private Limited</t>
  </si>
  <si>
    <t>Climate Change Association India</t>
  </si>
  <si>
    <t xml:space="preserve"> IPL Green Power Limited</t>
  </si>
  <si>
    <t xml:space="preserve"> And Data India Private Limited</t>
  </si>
  <si>
    <t>Sawhney Coal Transport Private Limited</t>
  </si>
  <si>
    <t>Sidhivinayak Financial Services Limited</t>
  </si>
  <si>
    <t>Kumaran Hi-Tech Private Limited</t>
  </si>
  <si>
    <t xml:space="preserve"> Aetherpal (India) Private Limited</t>
  </si>
  <si>
    <t xml:space="preserve"> Jaisurya Forex Private Limited</t>
  </si>
  <si>
    <t xml:space="preserve"> Jharkhand Kolhan Steel Limited</t>
  </si>
  <si>
    <t>Table 23: Registered IPs and AFAs as on December 31, 2021</t>
  </si>
  <si>
    <t>Table 25: Distribution of IPs as per their eligibility as on December 31, 2021</t>
  </si>
  <si>
    <t xml:space="preserve">NA: Not Applicable </t>
  </si>
  <si>
    <t>Table 26: Age profile of IPs as on December 31, 2021</t>
  </si>
  <si>
    <t> 0</t>
  </si>
  <si>
    <t>0 </t>
  </si>
  <si>
    <t xml:space="preserve">Table 27: Zone-wise IPs in the Panel </t>
  </si>
  <si>
    <t>Zone</t>
  </si>
  <si>
    <t>Areas Covered</t>
  </si>
  <si>
    <t>Union Territory of Delhi</t>
  </si>
  <si>
    <t>Ahmedabad</t>
  </si>
  <si>
    <t>State of Gujarat</t>
  </si>
  <si>
    <t>Union Territory of Dadra and Nagar Haveli</t>
  </si>
  <si>
    <t>Union Territory of Daman and Diu</t>
  </si>
  <si>
    <t>Allahabad</t>
  </si>
  <si>
    <t>State of Uttar Pradesh</t>
  </si>
  <si>
    <t>State of Uttarakhand</t>
  </si>
  <si>
    <t>Amravati</t>
  </si>
  <si>
    <t>State of Andhra Pradesh</t>
  </si>
  <si>
    <t>Bengaluru</t>
  </si>
  <si>
    <t>State of Karnataka</t>
  </si>
  <si>
    <t>Chandigarh</t>
  </si>
  <si>
    <t>State of Himachal Pradesh</t>
  </si>
  <si>
    <t>State of Punjab</t>
  </si>
  <si>
    <t>State of Haryana</t>
  </si>
  <si>
    <t>Union Territory of Chandigarh</t>
  </si>
  <si>
    <t>Union Territory of Jammu and Kashmir</t>
  </si>
  <si>
    <t>Union Territory of Ladakh</t>
  </si>
  <si>
    <t>Cuttack</t>
  </si>
  <si>
    <t>State of Chhattisgarh</t>
  </si>
  <si>
    <t>State of Odisha</t>
  </si>
  <si>
    <t>State of Tamil Nadu</t>
  </si>
  <si>
    <t>Union Territory of Puducherry</t>
  </si>
  <si>
    <t>Guwahati</t>
  </si>
  <si>
    <t>State of Arunachal Pradesh</t>
  </si>
  <si>
    <t>State of Assam</t>
  </si>
  <si>
    <t>State of Manipur</t>
  </si>
  <si>
    <t>State of Mizoram</t>
  </si>
  <si>
    <t>State of Meghalaya</t>
  </si>
  <si>
    <t>State of Nagaland</t>
  </si>
  <si>
    <t>State of Sikkim</t>
  </si>
  <si>
    <t>State of Tripura</t>
  </si>
  <si>
    <t>Hyderabad</t>
  </si>
  <si>
    <t>State of Telangana</t>
  </si>
  <si>
    <t>Indore</t>
  </si>
  <si>
    <t>State of Madhya Pradesh</t>
  </si>
  <si>
    <t>Jaipur</t>
  </si>
  <si>
    <t>State of Rajasthan</t>
  </si>
  <si>
    <t>Kochi</t>
  </si>
  <si>
    <t>State of Kerala</t>
  </si>
  <si>
    <t>Union Territory of Lakshadweep</t>
  </si>
  <si>
    <t>Kolkata</t>
  </si>
  <si>
    <t>State of Bihar</t>
  </si>
  <si>
    <t>State of Jharkhand</t>
  </si>
  <si>
    <t>State of West Bengal</t>
  </si>
  <si>
    <t>Union Territory of Andaman and Nicobar Islands</t>
  </si>
  <si>
    <t>State of Goa</t>
  </si>
  <si>
    <t>State of Maharashtra</t>
  </si>
  <si>
    <t>(1)</t>
  </si>
  <si>
    <t>(2)</t>
  </si>
  <si>
    <t>(3)</t>
  </si>
  <si>
    <t>Table 29: IPEs as on December 31, 2021</t>
  </si>
  <si>
    <t>Table 28: Replacement of IRP with RP as on December 31, 2021</t>
  </si>
  <si>
    <t> -</t>
  </si>
  <si>
    <t>Dec, 2021</t>
  </si>
  <si>
    <t>Dec,2021</t>
  </si>
  <si>
    <t>Table 32A: Registered Valuers as on December 31, 2021</t>
  </si>
  <si>
    <t>Table 32B: Registered Valuers (Entities) as on December 31, 2021</t>
  </si>
  <si>
    <t>Table 33: Registration of RVs till December 31, 2021</t>
  </si>
  <si>
    <t>Table 34: Region Wise Registered Valuers as on December 31, 2021</t>
  </si>
  <si>
    <t>Table 35: Age profile of RVs as on December 31, 2021</t>
  </si>
  <si>
    <t>Table 21: Corporate Liquidation Accounts As On December 31, 2021</t>
  </si>
  <si>
    <t>Table 9: Status of Liquidation Processes as on December 31, 2021</t>
  </si>
  <si>
    <t>Table 7: CIRPs ending with Orders for Liquidation till December 31, 2021</t>
  </si>
  <si>
    <t>Table 6: Closure Of CIRP by Withdrawal till December 31, 2021</t>
  </si>
  <si>
    <t>Table 5: Status of CIRPs As on December 31, 2021</t>
  </si>
  <si>
    <t>As on Dec 21</t>
  </si>
  <si>
    <t>These CIRPs are in respect of 4826 CDs.</t>
  </si>
  <si>
    <t>Sectoral Distribution of CIRPs as on December 31, 2021</t>
  </si>
  <si>
    <t>Outcome of CIRPs, initiated Stakeholder-wise, as on December 31, 2021</t>
  </si>
  <si>
    <t>Status of CIRPs as on December 31, 2021</t>
  </si>
  <si>
    <t>CIRPs Ending with Orders for Liquidation till December 31, 2021</t>
  </si>
  <si>
    <t>Status of Liquidation Processes as on December 31, 2021</t>
  </si>
  <si>
    <t>Commencement of Voluntary Liquidations till December 31, 2021</t>
  </si>
  <si>
    <t>Status of Voluntary Liquidations as on December 31, 2021</t>
  </si>
  <si>
    <t>Corporate Liquidation Accounts as on December 31, 2021</t>
  </si>
  <si>
    <t>Registered IPs and AFAs as on December 31, 2021</t>
  </si>
  <si>
    <t>Distribution of IPs as per their Eligibility as on December 31, 2021</t>
  </si>
  <si>
    <t>Age Profile of IPs as on December 31, 2021</t>
  </si>
  <si>
    <t>Replacement of IRP with RP as on December 31, 2021</t>
  </si>
  <si>
    <t>IPEs as on December 31, 2021</t>
  </si>
  <si>
    <t>Registered Valuers as on December 31, 2021</t>
  </si>
  <si>
    <t>Registered Valuers (Entities) as on December 31, 2021</t>
  </si>
  <si>
    <t>Registration of RVs till December 31, 2021</t>
  </si>
  <si>
    <t>Region Wise Registered Valuers as on December 31, 2021</t>
  </si>
  <si>
    <t>Age profile of RVs as on December 31, 2021</t>
  </si>
  <si>
    <t>Closure of CIRP by Withdrawal till December 31, 2021</t>
  </si>
  <si>
    <t>Vadraj Energy (Gujarat) Limited</t>
  </si>
  <si>
    <t>Kanak Pulp and Paper Mill Private Limited</t>
  </si>
  <si>
    <t>Sainath Estates Private Limited</t>
  </si>
  <si>
    <t>Flywheel Logistics Solutions Private Limited</t>
  </si>
  <si>
    <t>Agarwal Mittal Concast Private Limited</t>
  </si>
  <si>
    <t>Valaya Clothing Private Limited*</t>
  </si>
  <si>
    <t>Ojasvi Agritech Private Limited</t>
  </si>
  <si>
    <t xml:space="preserve">                       NA   </t>
  </si>
  <si>
    <t>Ramsarup Vyapaar Ltd</t>
  </si>
  <si>
    <t>CNN Minerals Private Limited</t>
  </si>
  <si>
    <t>Ispat Energy Limited</t>
  </si>
  <si>
    <t>Maruthi Food Processing and Agri Products Export (India) Private Limited</t>
  </si>
  <si>
    <t>VB Power Private Limited</t>
  </si>
  <si>
    <t>Autodecor Private Limited#</t>
  </si>
  <si>
    <t>Win-Holt India Private Limited*</t>
  </si>
  <si>
    <t>Jindal Alufoils Private Limited</t>
  </si>
  <si>
    <t>Sadhbhawana Impex Private Limited</t>
  </si>
  <si>
    <t xml:space="preserve"> ELHPL Private Limited</t>
  </si>
  <si>
    <t>Comfund Consulting Limited*</t>
  </si>
  <si>
    <t>MCCL Petrochem Limited</t>
  </si>
  <si>
    <t>13.46^</t>
  </si>
  <si>
    <t>Frog Fone Private Limited</t>
  </si>
  <si>
    <t>Adharshila Country Homes Private Limited</t>
  </si>
  <si>
    <t xml:space="preserve">                   2.63@ </t>
  </si>
  <si>
    <t># Sale as a going concern</t>
  </si>
  <si>
    <t>Table 2: Sectoral Distribution Of CIRPs as on December 31, 2021</t>
  </si>
  <si>
    <t>GIP Qualified</t>
  </si>
  <si>
    <t>As on June 21</t>
  </si>
  <si>
    <t xml:space="preserve">         Debt data not available in 26 cases and Guarantee data not available in 180 cases.</t>
  </si>
  <si>
    <t xml:space="preserve">        Guarantee amount has been collated from the annexures of the applications, wherever is available. </t>
  </si>
  <si>
    <t>Go to table of Contents</t>
  </si>
  <si>
    <t xml:space="preserve">Average CPE hours per registered IP </t>
  </si>
  <si>
    <t>NA: Not Available </t>
  </si>
  <si>
    <t xml:space="preserve">                  NA </t>
  </si>
  <si>
    <t>GCL Private Limited</t>
  </si>
  <si>
    <t>3.62^</t>
  </si>
  <si>
    <t xml:space="preserve">                       NA</t>
  </si>
  <si>
    <r>
      <t xml:space="preserve">Value of records authenticated
</t>
    </r>
    <r>
      <rPr>
        <b/>
        <i/>
        <sz val="10"/>
        <color theme="0"/>
        <rFont val="Times New Roman"/>
        <family val="1"/>
      </rPr>
      <t>(Amt. in ₹ lakh crore)</t>
    </r>
  </si>
  <si>
    <t>*Data awaited in 2 CIRPs</t>
  </si>
  <si>
    <t>Data is based on vaildated information in 675 CDs</t>
  </si>
  <si>
    <r>
      <rPr>
        <b/>
        <sz val="10"/>
        <color theme="1"/>
        <rFont val="Times New Roman"/>
        <family val="1"/>
      </rPr>
      <t xml:space="preserve">In case of query, please contact: 
</t>
    </r>
    <r>
      <rPr>
        <sz val="10"/>
        <color theme="1"/>
        <rFont val="Times New Roman"/>
        <family val="1"/>
      </rPr>
      <t xml:space="preserve">
Research Division
Insolvency and Bankruptcy Board of India
2nd Floor, Jeevan Vihar Building, Sansad Marg, New Delhi - 110001.
Email: research@ibbi.gov.in </t>
    </r>
  </si>
  <si>
    <r>
      <t>This E-Newsletter includes the tables, charts, and underlying data from the Quarterly Newsletter of Insolvency and Bankrupty Board of India, October-December, 2021, Vol. 21. When using the data, please refer to the Insolvency and Banruptcy News, October-December</t>
    </r>
    <r>
      <rPr>
        <i/>
        <sz val="10"/>
        <rFont val="Times New Roman"/>
        <family val="1"/>
      </rPr>
      <t xml:space="preserve">, </t>
    </r>
    <r>
      <rPr>
        <sz val="10"/>
        <rFont val="Times New Roman"/>
        <family val="1"/>
      </rPr>
      <t>2021, Vol. 21.</t>
    </r>
  </si>
  <si>
    <t>Note: As on December 31, 2021  4942 CIRPs were initiated (excluding 4 Financial Service Providers (FiSPs)).</t>
  </si>
  <si>
    <t>Go To Table of Contents</t>
  </si>
  <si>
    <r>
      <rPr>
        <vertAlign val="superscript"/>
        <sz val="9"/>
        <color theme="1"/>
        <rFont val="Times New Roman"/>
        <family val="1"/>
      </rPr>
      <t>#</t>
    </r>
    <r>
      <rPr>
        <sz val="9"/>
        <color theme="1"/>
        <rFont val="Times New Roman"/>
        <family val="1"/>
      </rPr>
      <t xml:space="preserve"> FCs got 5% equity shares, additionally.</t>
    </r>
  </si>
  <si>
    <r>
      <t>Enviiro Bulkk Handling Systems Private Limited</t>
    </r>
    <r>
      <rPr>
        <vertAlign val="superscript"/>
        <sz val="10"/>
        <color rgb="FF000000"/>
        <rFont val="Times New Roman"/>
        <family val="1"/>
      </rPr>
      <t>#</t>
    </r>
  </si>
  <si>
    <t>@ Book debts of ₹ 2.63 crore assigned to the FC.</t>
  </si>
  <si>
    <t>Date of Order of Dissolution/Closure</t>
  </si>
  <si>
    <t xml:space="preserve">*Data for other liquidations is not available. </t>
  </si>
  <si>
    <t>**Out of 1222 ongoing cases, liquidation values of only 1159 CDs are available. The aggregate liquidation value of 757 CDs estimated during liquidation process is ₹ 36706.29 crore and liquidation value of rest of the 402 CDs caputured during CIR process is ₹ 10142.57 crore.</t>
  </si>
  <si>
    <r>
      <rPr>
        <vertAlign val="superscript"/>
        <sz val="10"/>
        <rFont val="Times New Roman"/>
        <family val="1"/>
      </rPr>
      <t>#</t>
    </r>
    <r>
      <rPr>
        <sz val="10"/>
        <rFont val="Times New Roman"/>
        <family val="1"/>
      </rPr>
      <t xml:space="preserve"> Inclusive of unclaimed proceeds of ₹ 4.92 crore under liquidation.</t>
    </r>
  </si>
  <si>
    <r>
      <t>1050.50</t>
    </r>
    <r>
      <rPr>
        <vertAlign val="superscript"/>
        <sz val="10"/>
        <color theme="1"/>
        <rFont val="Times New Roman"/>
        <family val="1"/>
      </rPr>
      <t>#</t>
    </r>
  </si>
  <si>
    <r>
      <t>1207.13</t>
    </r>
    <r>
      <rPr>
        <b/>
        <vertAlign val="superscript"/>
        <sz val="10"/>
        <color theme="1"/>
        <rFont val="Times New Roman"/>
        <family val="1"/>
      </rPr>
      <t>#</t>
    </r>
  </si>
  <si>
    <t>1514*</t>
  </si>
  <si>
    <r>
      <t xml:space="preserve">*This excludes 13 cases where liquidation order has been set aside by NCLT / NCLAT / High Court /Supreme Court.
</t>
    </r>
    <r>
      <rPr>
        <vertAlign val="superscript"/>
        <sz val="9"/>
        <color rgb="FF000000"/>
        <rFont val="Times New Roman"/>
        <family val="1"/>
      </rPr>
      <t>#</t>
    </r>
    <r>
      <rPr>
        <sz val="9"/>
        <color rgb="FF000000"/>
        <rFont val="Times New Roman"/>
        <family val="1"/>
      </rPr>
      <t xml:space="preserve">This includes cases where application for early dissolution has been filed with the NCLT.
</t>
    </r>
    <r>
      <rPr>
        <vertAlign val="superscript"/>
        <sz val="9"/>
        <color rgb="FF000000"/>
        <rFont val="Times New Roman"/>
        <family val="1"/>
      </rPr>
      <t>##</t>
    </r>
    <r>
      <rPr>
        <sz val="9"/>
        <color rgb="FF000000"/>
        <rFont val="Times New Roman"/>
        <family val="1"/>
      </rPr>
      <t>This includes 1 case where CD has been sold as a going concern, however, submission of Final Report is awaited.</t>
    </r>
  </si>
  <si>
    <r>
      <t>Final Report submitted</t>
    </r>
    <r>
      <rPr>
        <b/>
        <vertAlign val="superscript"/>
        <sz val="10"/>
        <color rgb="FF000000"/>
        <rFont val="Times New Roman"/>
        <family val="1"/>
      </rPr>
      <t>#</t>
    </r>
  </si>
  <si>
    <r>
      <t>Ongoing</t>
    </r>
    <r>
      <rPr>
        <b/>
        <vertAlign val="superscript"/>
        <sz val="10"/>
        <color rgb="FF000000"/>
        <rFont val="Times New Roman"/>
        <family val="1"/>
      </rPr>
      <t>##</t>
    </r>
  </si>
  <si>
    <t>*Vide order dated 2nd February, 2021, the Hon’ble NCLT has recalled its order dated September 28, 2018 which suspended the voluntary liquidation process of M/s. Central Inland Water Transport Corporation Limited.</t>
  </si>
  <si>
    <r>
      <t>Surplus</t>
    </r>
    <r>
      <rPr>
        <b/>
        <vertAlign val="superscript"/>
        <sz val="10"/>
        <color theme="1"/>
        <rFont val="Times New Roman"/>
        <family val="1"/>
      </rPr>
      <t>##</t>
    </r>
  </si>
  <si>
    <r>
      <rPr>
        <vertAlign val="superscript"/>
        <sz val="10"/>
        <color theme="1"/>
        <rFont val="Times New Roman"/>
        <family val="1"/>
      </rPr>
      <t>#</t>
    </r>
    <r>
      <rPr>
        <sz val="10"/>
        <color theme="1"/>
        <rFont val="Times New Roman"/>
        <family val="1"/>
      </rPr>
      <t xml:space="preserve"> Paid up capital and assets of 417 and 408 cases, respectively, are available.</t>
    </r>
  </si>
  <si>
    <r>
      <rPr>
        <vertAlign val="superscript"/>
        <sz val="10"/>
        <color theme="1"/>
        <rFont val="Times New Roman"/>
        <family val="1"/>
      </rPr>
      <t>##</t>
    </r>
    <r>
      <rPr>
        <sz val="10"/>
        <color theme="1"/>
        <rFont val="Times New Roman"/>
        <family val="1"/>
      </rPr>
      <t xml:space="preserve"> Details regarding four cases not available. </t>
    </r>
  </si>
  <si>
    <t>April to December, 2021</t>
  </si>
  <si>
    <r>
      <t xml:space="preserve">2016 - 17 (Nov - Dec) </t>
    </r>
    <r>
      <rPr>
        <vertAlign val="superscript"/>
        <sz val="10"/>
        <color theme="1"/>
        <rFont val="Times New Roman"/>
        <family val="1"/>
      </rPr>
      <t xml:space="preserve"># </t>
    </r>
  </si>
  <si>
    <r>
      <rPr>
        <vertAlign val="superscript"/>
        <sz val="10"/>
        <color theme="1"/>
        <rFont val="Times New Roman"/>
        <family val="1"/>
      </rPr>
      <t>#</t>
    </r>
    <r>
      <rPr>
        <sz val="10"/>
        <color theme="1"/>
        <rFont val="Times New Roman"/>
        <family val="1"/>
      </rPr>
      <t xml:space="preserve"> Registrations with validity of six months. These registrations expired by June 30, 2017. </t>
    </r>
  </si>
  <si>
    <t>Age Group 
(in years)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</si>
</sst>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[$-14009]dd/mm/yy;@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b/>
      <sz val="12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i/>
      <sz val="10"/>
      <color rgb="FF000000"/>
      <name val="Times New Roman"/>
      <family val="1"/>
    </font>
    <font>
      <sz val="12"/>
      <color theme="1"/>
      <name val="Calibri"/>
      <family val="2"/>
    </font>
    <font>
      <b/>
      <sz val="8"/>
      <color theme="1"/>
      <name val="Times New Roman"/>
      <family val="1"/>
    </font>
    <font>
      <i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Times New Roman"/>
      <family val="1"/>
    </font>
    <font>
      <b/>
      <sz val="16"/>
      <color rgb="FF00B050"/>
      <name val="Times New Roman"/>
      <family val="1"/>
    </font>
    <font>
      <b/>
      <sz val="14"/>
      <color rgb="FF0070C0"/>
      <name val="Times New Roman"/>
      <family val="1"/>
    </font>
    <font>
      <b/>
      <sz val="12"/>
      <color rgb="FF00B05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theme="0"/>
      <name val="Times New Roman"/>
      <family val="1"/>
    </font>
    <font>
      <sz val="10"/>
      <name val="Arial"/>
      <family val="2"/>
    </font>
    <font>
      <i/>
      <sz val="10"/>
      <name val="Times New Roman"/>
      <family val="1"/>
    </font>
    <font>
      <b/>
      <u/>
      <sz val="10"/>
      <name val="Times New Roman"/>
      <family val="1"/>
    </font>
    <font>
      <u/>
      <sz val="11"/>
      <color theme="10"/>
      <name val="Calibri"/>
      <family val="2"/>
    </font>
    <font>
      <b/>
      <sz val="12"/>
      <color theme="0"/>
      <name val="Times New Roman"/>
      <family val="1"/>
    </font>
    <font>
      <u/>
      <sz val="11"/>
      <color theme="9" tint="-0.499984740745262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color rgb="FF222222"/>
      <name val="Times New Roman"/>
      <family val="1"/>
    </font>
    <font>
      <sz val="9"/>
      <name val="Times New Roman"/>
      <family val="1"/>
    </font>
    <font>
      <sz val="11"/>
      <color theme="4"/>
      <name val="Times New Roman"/>
      <family val="1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Times New Roman"/>
      <family val="1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Times New Roman"/>
      <family val="1"/>
    </font>
    <font>
      <sz val="12"/>
      <color theme="0"/>
      <name val="Times New Roman"/>
      <family val="1"/>
    </font>
    <font>
      <sz val="11"/>
      <color theme="0"/>
      <name val="Times New Roman"/>
      <family val="1"/>
    </font>
    <font>
      <b/>
      <i/>
      <sz val="10"/>
      <color theme="0"/>
      <name val="Times New Roman"/>
      <family val="1"/>
    </font>
    <font>
      <sz val="10"/>
      <color theme="0"/>
      <name val="Times New Roman"/>
      <family val="1"/>
    </font>
    <font>
      <sz val="8"/>
      <color theme="0"/>
      <name val="Times New Roman"/>
      <family val="1"/>
    </font>
    <font>
      <sz val="11"/>
      <color theme="9" tint="-0.499984740745262"/>
      <name val="Times New Roman"/>
      <family val="1"/>
    </font>
    <font>
      <vertAlign val="superscript"/>
      <sz val="9"/>
      <color theme="1"/>
      <name val="Times New Roman"/>
      <family val="1"/>
    </font>
    <font>
      <vertAlign val="superscript"/>
      <sz val="10"/>
      <color rgb="FF000000"/>
      <name val="Times New Roman"/>
      <family val="1"/>
    </font>
    <font>
      <vertAlign val="superscript"/>
      <sz val="10"/>
      <name val="Times New Roman"/>
      <family val="1"/>
    </font>
    <font>
      <b/>
      <vertAlign val="superscript"/>
      <sz val="10"/>
      <color theme="1"/>
      <name val="Times New Roman"/>
      <family val="1"/>
    </font>
    <font>
      <vertAlign val="superscript"/>
      <sz val="9"/>
      <color rgb="FF000000"/>
      <name val="Times New Roman"/>
      <family val="1"/>
    </font>
    <font>
      <b/>
      <vertAlign val="superscript"/>
      <sz val="10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E6DB"/>
        <bgColor rgb="FF000000"/>
      </patternFill>
    </fill>
    <fill>
      <patternFill patternType="solid">
        <fgColor rgb="FFECE6D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FDFD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</borders>
  <cellStyleXfs count="5">
    <xf numFmtId="0" fontId="0" fillId="0" borderId="0"/>
    <xf numFmtId="9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/>
    <xf numFmtId="0" fontId="36" fillId="0" borderId="0" applyNumberFormat="0" applyFill="0" applyBorder="0" applyAlignment="0" applyProtection="0">
      <alignment vertical="top"/>
      <protection locked="0"/>
    </xf>
  </cellStyleXfs>
  <cellXfs count="582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right" vertical="center"/>
    </xf>
    <xf numFmtId="0" fontId="3" fillId="3" borderId="0" xfId="0" applyFont="1" applyFill="1" applyAlignment="1">
      <alignment horizontal="right" vertical="center" wrapText="1"/>
    </xf>
    <xf numFmtId="0" fontId="7" fillId="3" borderId="0" xfId="0" applyFont="1" applyFill="1" applyAlignment="1">
      <alignment horizontal="right" vertical="center" wrapText="1"/>
    </xf>
    <xf numFmtId="0" fontId="8" fillId="0" borderId="0" xfId="0" applyFont="1"/>
    <xf numFmtId="0" fontId="6" fillId="5" borderId="2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top"/>
    </xf>
    <xf numFmtId="0" fontId="11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7" xfId="0" applyFont="1" applyBorder="1" applyAlignment="1">
      <alignment horizontal="left" vertical="center" wrapText="1"/>
    </xf>
    <xf numFmtId="0" fontId="11" fillId="5" borderId="3" xfId="0" applyFont="1" applyFill="1" applyBorder="1" applyAlignment="1">
      <alignment horizontal="center" vertical="top" wrapText="1"/>
    </xf>
    <xf numFmtId="0" fontId="5" fillId="5" borderId="13" xfId="0" applyFont="1" applyFill="1" applyBorder="1" applyAlignment="1">
      <alignment horizontal="center" vertical="top" wrapText="1"/>
    </xf>
    <xf numFmtId="0" fontId="5" fillId="5" borderId="8" xfId="0" applyFont="1" applyFill="1" applyBorder="1" applyAlignment="1">
      <alignment horizontal="center" vertical="top" wrapText="1"/>
    </xf>
    <xf numFmtId="0" fontId="5" fillId="5" borderId="0" xfId="0" applyFont="1" applyFill="1" applyAlignment="1">
      <alignment horizontal="center" vertical="top" wrapText="1"/>
    </xf>
    <xf numFmtId="0" fontId="5" fillId="5" borderId="17" xfId="0" applyFont="1" applyFill="1" applyBorder="1" applyAlignment="1">
      <alignment horizontal="center" vertical="top" wrapText="1"/>
    </xf>
    <xf numFmtId="0" fontId="7" fillId="0" borderId="0" xfId="0" applyFont="1" applyAlignment="1">
      <alignment vertical="top" wrapText="1"/>
    </xf>
    <xf numFmtId="0" fontId="10" fillId="5" borderId="13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10" fillId="5" borderId="3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top"/>
    </xf>
    <xf numFmtId="0" fontId="11" fillId="5" borderId="2" xfId="0" applyFont="1" applyFill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justify" vertical="top"/>
    </xf>
    <xf numFmtId="0" fontId="11" fillId="5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justify" vertical="center"/>
    </xf>
    <xf numFmtId="0" fontId="3" fillId="0" borderId="0" xfId="0" applyFont="1" applyAlignment="1">
      <alignment horizontal="center" vertical="top" wrapText="1"/>
    </xf>
    <xf numFmtId="0" fontId="15" fillId="0" borderId="0" xfId="0" applyFont="1" applyAlignment="1">
      <alignment vertical="center"/>
    </xf>
    <xf numFmtId="0" fontId="16" fillId="5" borderId="3" xfId="0" applyFont="1" applyFill="1" applyBorder="1" applyAlignment="1">
      <alignment horizontal="center" vertical="top" wrapText="1"/>
    </xf>
    <xf numFmtId="0" fontId="3" fillId="3" borderId="0" xfId="0" applyFont="1" applyFill="1" applyAlignment="1">
      <alignment horizontal="left" vertical="top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11" fillId="5" borderId="2" xfId="0" applyFont="1" applyFill="1" applyBorder="1" applyAlignment="1">
      <alignment horizontal="center" vertical="top"/>
    </xf>
    <xf numFmtId="0" fontId="12" fillId="0" borderId="0" xfId="0" applyFont="1" applyAlignment="1">
      <alignment horizontal="justify" vertical="center"/>
    </xf>
    <xf numFmtId="0" fontId="0" fillId="0" borderId="0" xfId="0" applyFill="1" applyAlignment="1">
      <alignment vertical="top"/>
    </xf>
    <xf numFmtId="0" fontId="10" fillId="5" borderId="2" xfId="0" applyFont="1" applyFill="1" applyBorder="1" applyAlignment="1">
      <alignment horizontal="center" vertical="top" wrapText="1"/>
    </xf>
    <xf numFmtId="0" fontId="7" fillId="3" borderId="0" xfId="0" applyFont="1" applyFill="1" applyAlignment="1">
      <alignment horizontal="left" vertical="top" wrapText="1"/>
    </xf>
    <xf numFmtId="0" fontId="1" fillId="0" borderId="0" xfId="0" applyFont="1" applyAlignment="1">
      <alignment vertical="top"/>
    </xf>
    <xf numFmtId="0" fontId="9" fillId="3" borderId="0" xfId="0" applyFont="1" applyFill="1" applyAlignment="1">
      <alignment vertical="top" wrapText="1"/>
    </xf>
    <xf numFmtId="0" fontId="11" fillId="5" borderId="13" xfId="0" applyFont="1" applyFill="1" applyBorder="1" applyAlignment="1">
      <alignment horizontal="center" vertical="top" wrapText="1"/>
    </xf>
    <xf numFmtId="0" fontId="11" fillId="5" borderId="0" xfId="0" applyFont="1" applyFill="1" applyAlignment="1">
      <alignment horizontal="center" vertical="top" wrapText="1"/>
    </xf>
    <xf numFmtId="0" fontId="11" fillId="5" borderId="2" xfId="0" applyFont="1" applyFill="1" applyBorder="1" applyAlignment="1">
      <alignment horizontal="center" vertical="top" wrapText="1"/>
    </xf>
    <xf numFmtId="0" fontId="0" fillId="0" borderId="0" xfId="0" applyBorder="1"/>
    <xf numFmtId="0" fontId="7" fillId="0" borderId="0" xfId="0" applyFont="1" applyBorder="1" applyAlignment="1">
      <alignment vertical="top" wrapText="1"/>
    </xf>
    <xf numFmtId="0" fontId="7" fillId="0" borderId="0" xfId="0" applyFont="1" applyBorder="1" applyAlignment="1">
      <alignment horizontal="right" vertical="center" wrapText="1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right"/>
    </xf>
    <xf numFmtId="0" fontId="7" fillId="0" borderId="0" xfId="0" applyFont="1" applyBorder="1"/>
    <xf numFmtId="0" fontId="3" fillId="0" borderId="0" xfId="0" applyFont="1" applyBorder="1"/>
    <xf numFmtId="0" fontId="7" fillId="0" borderId="0" xfId="0" applyFont="1" applyBorder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19" fillId="0" borderId="0" xfId="0" applyFont="1" applyBorder="1" applyAlignment="1">
      <alignment vertical="center" wrapText="1"/>
    </xf>
    <xf numFmtId="0" fontId="11" fillId="5" borderId="8" xfId="0" applyFont="1" applyFill="1" applyBorder="1" applyAlignment="1">
      <alignment vertical="top"/>
    </xf>
    <xf numFmtId="0" fontId="3" fillId="0" borderId="0" xfId="0" applyFont="1" applyBorder="1" applyAlignment="1">
      <alignment horizontal="justify" vertical="top"/>
    </xf>
    <xf numFmtId="0" fontId="7" fillId="0" borderId="0" xfId="0" applyFont="1" applyBorder="1" applyAlignment="1">
      <alignment horizontal="justify" vertical="top"/>
    </xf>
    <xf numFmtId="0" fontId="0" fillId="5" borderId="0" xfId="0" applyFill="1"/>
    <xf numFmtId="0" fontId="1" fillId="5" borderId="0" xfId="0" applyFont="1" applyFill="1"/>
    <xf numFmtId="0" fontId="0" fillId="0" borderId="0" xfId="0" applyFill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/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1" fillId="0" borderId="0" xfId="0" applyFont="1" applyFill="1"/>
    <xf numFmtId="0" fontId="1" fillId="0" borderId="25" xfId="0" applyFont="1" applyFill="1" applyBorder="1"/>
    <xf numFmtId="0" fontId="1" fillId="0" borderId="26" xfId="0" applyFont="1" applyFill="1" applyBorder="1"/>
    <xf numFmtId="0" fontId="26" fillId="0" borderId="26" xfId="0" applyFont="1" applyFill="1" applyBorder="1"/>
    <xf numFmtId="0" fontId="1" fillId="0" borderId="24" xfId="0" applyFont="1" applyFill="1" applyBorder="1"/>
    <xf numFmtId="0" fontId="1" fillId="0" borderId="27" xfId="0" applyFont="1" applyFill="1" applyBorder="1"/>
    <xf numFmtId="0" fontId="1" fillId="0" borderId="22" xfId="0" applyFont="1" applyFill="1" applyBorder="1"/>
    <xf numFmtId="0" fontId="1" fillId="0" borderId="0" xfId="0" applyFont="1" applyFill="1" applyAlignment="1">
      <alignment horizontal="center" vertical="center"/>
    </xf>
    <xf numFmtId="0" fontId="1" fillId="0" borderId="27" xfId="0" applyFont="1" applyFill="1" applyBorder="1" applyAlignment="1">
      <alignment vertical="center"/>
    </xf>
    <xf numFmtId="0" fontId="1" fillId="0" borderId="22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27" xfId="0" applyFill="1" applyBorder="1"/>
    <xf numFmtId="0" fontId="0" fillId="0" borderId="22" xfId="0" applyFill="1" applyBorder="1"/>
    <xf numFmtId="0" fontId="1" fillId="0" borderId="23" xfId="0" applyFont="1" applyFill="1" applyBorder="1"/>
    <xf numFmtId="0" fontId="1" fillId="0" borderId="28" xfId="0" applyFont="1" applyFill="1" applyBorder="1"/>
    <xf numFmtId="0" fontId="1" fillId="0" borderId="21" xfId="0" applyFont="1" applyFill="1" applyBorder="1"/>
    <xf numFmtId="0" fontId="1" fillId="5" borderId="0" xfId="0" applyFont="1" applyFill="1" applyAlignment="1">
      <alignment horizontal="center"/>
    </xf>
    <xf numFmtId="0" fontId="1" fillId="5" borderId="26" xfId="0" applyFont="1" applyFill="1" applyBorder="1"/>
    <xf numFmtId="0" fontId="30" fillId="5" borderId="2" xfId="0" applyFont="1" applyFill="1" applyBorder="1" applyAlignment="1">
      <alignment horizontal="center" vertical="center" wrapText="1"/>
    </xf>
    <xf numFmtId="0" fontId="31" fillId="5" borderId="2" xfId="0" applyFont="1" applyFill="1" applyBorder="1" applyAlignment="1">
      <alignment horizontal="center" vertical="top" wrapText="1"/>
    </xf>
    <xf numFmtId="0" fontId="11" fillId="5" borderId="2" xfId="0" applyFont="1" applyFill="1" applyBorder="1" applyAlignment="1">
      <alignment horizontal="center" vertical="top" wrapText="1"/>
    </xf>
    <xf numFmtId="0" fontId="3" fillId="0" borderId="0" xfId="0" applyFont="1" applyAlignment="1">
      <alignment vertical="center"/>
    </xf>
    <xf numFmtId="0" fontId="10" fillId="5" borderId="2" xfId="0" applyFont="1" applyFill="1" applyBorder="1" applyAlignment="1">
      <alignment horizontal="center" vertical="top" wrapText="1"/>
    </xf>
    <xf numFmtId="14" fontId="7" fillId="0" borderId="0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top" wrapText="1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vertical="center"/>
    </xf>
    <xf numFmtId="0" fontId="24" fillId="0" borderId="0" xfId="0" applyFont="1" applyAlignment="1">
      <alignment vertical="top"/>
    </xf>
    <xf numFmtId="0" fontId="24" fillId="0" borderId="0" xfId="0" applyFont="1"/>
    <xf numFmtId="0" fontId="4" fillId="0" borderId="0" xfId="0" applyFont="1" applyAlignment="1">
      <alignment vertical="top"/>
    </xf>
    <xf numFmtId="0" fontId="10" fillId="5" borderId="0" xfId="0" applyFont="1" applyFill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0" fontId="3" fillId="0" borderId="0" xfId="0" applyFont="1" applyBorder="1" applyAlignment="1">
      <alignment horizontal="justify" vertical="top" wrapText="1"/>
    </xf>
    <xf numFmtId="0" fontId="12" fillId="0" borderId="0" xfId="0" applyFont="1" applyAlignment="1">
      <alignment horizontal="center"/>
    </xf>
    <xf numFmtId="0" fontId="11" fillId="5" borderId="2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 wrapText="1"/>
    </xf>
    <xf numFmtId="0" fontId="3" fillId="0" borderId="0" xfId="0" applyFont="1" applyBorder="1" applyAlignment="1">
      <alignment horizontal="left" vertical="center" wrapText="1"/>
    </xf>
    <xf numFmtId="0" fontId="11" fillId="5" borderId="13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horizontal="center" vertical="top" wrapText="1"/>
    </xf>
    <xf numFmtId="0" fontId="5" fillId="5" borderId="8" xfId="0" applyFont="1" applyFill="1" applyBorder="1" applyAlignment="1">
      <alignment horizontal="right" vertical="top" wrapText="1"/>
    </xf>
    <xf numFmtId="0" fontId="12" fillId="0" borderId="0" xfId="0" applyFont="1"/>
    <xf numFmtId="0" fontId="20" fillId="0" borderId="0" xfId="0" applyFont="1" applyBorder="1" applyAlignment="1">
      <alignment horizontal="center" vertical="center"/>
    </xf>
    <xf numFmtId="14" fontId="3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4" fillId="0" borderId="0" xfId="0" applyFont="1" applyAlignment="1">
      <alignment horizontal="left" vertical="top"/>
    </xf>
    <xf numFmtId="0" fontId="7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justify" vertical="center" wrapText="1"/>
    </xf>
    <xf numFmtId="0" fontId="11" fillId="0" borderId="0" xfId="0" applyFont="1" applyBorder="1" applyAlignment="1">
      <alignment horizontal="right" vertical="center" wrapText="1"/>
    </xf>
    <xf numFmtId="0" fontId="40" fillId="8" borderId="0" xfId="0" applyFont="1" applyFill="1" applyBorder="1" applyAlignment="1">
      <alignment horizontal="right" vertical="center" wrapText="1"/>
    </xf>
    <xf numFmtId="0" fontId="7" fillId="8" borderId="0" xfId="0" applyFont="1" applyFill="1" applyBorder="1" applyAlignment="1">
      <alignment horizontal="right" vertical="center" wrapText="1"/>
    </xf>
    <xf numFmtId="0" fontId="8" fillId="0" borderId="0" xfId="0" applyFont="1" applyBorder="1" applyAlignment="1">
      <alignment horizontal="justify" vertical="top"/>
    </xf>
    <xf numFmtId="0" fontId="4" fillId="5" borderId="2" xfId="0" applyFont="1" applyFill="1" applyBorder="1" applyAlignment="1">
      <alignment horizontal="center" vertical="top" wrapText="1"/>
    </xf>
    <xf numFmtId="0" fontId="3" fillId="5" borderId="2" xfId="0" applyFont="1" applyFill="1" applyBorder="1" applyAlignment="1">
      <alignment horizontal="center" vertical="top" wrapText="1"/>
    </xf>
    <xf numFmtId="0" fontId="11" fillId="5" borderId="8" xfId="0" applyFont="1" applyFill="1" applyBorder="1" applyAlignment="1">
      <alignment horizontal="left"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11" fillId="5" borderId="8" xfId="0" applyFont="1" applyFill="1" applyBorder="1" applyAlignment="1">
      <alignment horizontal="right" vertical="top" wrapText="1"/>
    </xf>
    <xf numFmtId="0" fontId="11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right" vertical="top" wrapText="1"/>
    </xf>
    <xf numFmtId="0" fontId="7" fillId="0" borderId="0" xfId="0" applyFont="1" applyBorder="1" applyAlignment="1">
      <alignment horizontal="right" vertical="top" wrapText="1"/>
    </xf>
    <xf numFmtId="0" fontId="5" fillId="5" borderId="0" xfId="0" applyFont="1" applyFill="1" applyBorder="1" applyAlignment="1">
      <alignment vertical="top" wrapText="1"/>
    </xf>
    <xf numFmtId="2" fontId="0" fillId="0" borderId="0" xfId="0" applyNumberFormat="1"/>
    <xf numFmtId="0" fontId="8" fillId="0" borderId="0" xfId="0" applyFont="1" applyAlignment="1">
      <alignment horizontal="right"/>
    </xf>
    <xf numFmtId="2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3" fillId="0" borderId="0" xfId="0" applyFont="1" applyAlignment="1">
      <alignment horizontal="left"/>
    </xf>
    <xf numFmtId="0" fontId="10" fillId="5" borderId="0" xfId="0" applyFont="1" applyFill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right" vertical="center" wrapText="1"/>
    </xf>
    <xf numFmtId="0" fontId="41" fillId="0" borderId="0" xfId="0" applyFont="1" applyBorder="1" applyAlignment="1">
      <alignment vertical="center" wrapText="1"/>
    </xf>
    <xf numFmtId="0" fontId="41" fillId="0" borderId="0" xfId="0" applyFont="1" applyBorder="1" applyAlignment="1">
      <alignment horizontal="right" vertical="center" wrapText="1"/>
    </xf>
    <xf numFmtId="0" fontId="5" fillId="5" borderId="2" xfId="0" applyFont="1" applyFill="1" applyBorder="1" applyAlignment="1">
      <alignment horizontal="left" vertical="top" wrapText="1"/>
    </xf>
    <xf numFmtId="0" fontId="5" fillId="5" borderId="2" xfId="0" applyFont="1" applyFill="1" applyBorder="1" applyAlignment="1">
      <alignment horizontal="right" vertical="top" wrapText="1"/>
    </xf>
    <xf numFmtId="164" fontId="41" fillId="0" borderId="0" xfId="0" applyNumberFormat="1" applyFont="1" applyBorder="1" applyAlignment="1">
      <alignment horizontal="right" vertical="center" wrapText="1"/>
    </xf>
    <xf numFmtId="164" fontId="5" fillId="5" borderId="2" xfId="0" applyNumberFormat="1" applyFont="1" applyFill="1" applyBorder="1" applyAlignment="1">
      <alignment horizontal="right" vertical="top" wrapText="1"/>
    </xf>
    <xf numFmtId="165" fontId="0" fillId="0" borderId="0" xfId="0" applyNumberFormat="1"/>
    <xf numFmtId="165" fontId="5" fillId="5" borderId="8" xfId="0" applyNumberFormat="1" applyFont="1" applyFill="1" applyBorder="1" applyAlignment="1">
      <alignment horizontal="center" vertical="top" wrapText="1"/>
    </xf>
    <xf numFmtId="165" fontId="10" fillId="5" borderId="3" xfId="0" applyNumberFormat="1" applyFont="1" applyFill="1" applyBorder="1" applyAlignment="1">
      <alignment horizontal="center" vertical="top" wrapText="1"/>
    </xf>
    <xf numFmtId="0" fontId="7" fillId="0" borderId="0" xfId="0" applyFont="1" applyAlignment="1">
      <alignment vertical="center"/>
    </xf>
    <xf numFmtId="165" fontId="0" fillId="0" borderId="0" xfId="0" applyNumberFormat="1" applyAlignment="1">
      <alignment horizontal="center"/>
    </xf>
    <xf numFmtId="0" fontId="42" fillId="0" borderId="0" xfId="0" applyFont="1" applyFill="1" applyAlignment="1">
      <alignment horizontal="center"/>
    </xf>
    <xf numFmtId="0" fontId="42" fillId="5" borderId="26" xfId="0" applyFont="1" applyFill="1" applyBorder="1" applyAlignment="1">
      <alignment horizontal="center"/>
    </xf>
    <xf numFmtId="0" fontId="42" fillId="5" borderId="0" xfId="0" applyFont="1" applyFill="1" applyAlignment="1">
      <alignment horizontal="center"/>
    </xf>
    <xf numFmtId="0" fontId="42" fillId="0" borderId="28" xfId="0" applyFont="1" applyFill="1" applyBorder="1" applyAlignment="1">
      <alignment horizontal="center"/>
    </xf>
    <xf numFmtId="0" fontId="5" fillId="5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right"/>
    </xf>
    <xf numFmtId="0" fontId="7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10" fillId="0" borderId="13" xfId="0" applyFont="1" applyBorder="1" applyAlignment="1">
      <alignment vertical="center" wrapText="1"/>
    </xf>
    <xf numFmtId="0" fontId="7" fillId="0" borderId="0" xfId="0" applyFont="1" applyBorder="1" applyAlignment="1">
      <alignment horizontal="left" vertical="center" wrapText="1" indent="2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Border="1" applyAlignment="1">
      <alignment horizontal="left" vertical="top" wrapText="1" indent="2"/>
    </xf>
    <xf numFmtId="0" fontId="8" fillId="0" borderId="0" xfId="0" applyFont="1" applyBorder="1" applyAlignment="1">
      <alignment vertical="top" wrapText="1"/>
    </xf>
    <xf numFmtId="0" fontId="5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 wrapText="1"/>
    </xf>
    <xf numFmtId="0" fontId="3" fillId="0" borderId="7" xfId="0" applyFont="1" applyBorder="1" applyAlignment="1">
      <alignment horizontal="right" vertical="center" wrapText="1"/>
    </xf>
    <xf numFmtId="0" fontId="3" fillId="0" borderId="5" xfId="0" applyFont="1" applyBorder="1" applyAlignment="1">
      <alignment horizontal="right" vertical="center" wrapText="1"/>
    </xf>
    <xf numFmtId="0" fontId="0" fillId="0" borderId="7" xfId="0" applyBorder="1"/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right" vertical="center" wrapText="1"/>
    </xf>
    <xf numFmtId="0" fontId="0" fillId="0" borderId="5" xfId="0" applyBorder="1"/>
    <xf numFmtId="0" fontId="7" fillId="0" borderId="5" xfId="0" applyFont="1" applyBorder="1" applyAlignment="1">
      <alignment horizontal="right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0" fontId="20" fillId="0" borderId="0" xfId="0" applyFont="1" applyFill="1" applyAlignment="1">
      <alignment horizontal="right" vertical="center" wrapText="1"/>
    </xf>
    <xf numFmtId="0" fontId="20" fillId="0" borderId="0" xfId="0" applyFont="1" applyFill="1" applyAlignment="1">
      <alignment vertical="center" wrapText="1"/>
    </xf>
    <xf numFmtId="0" fontId="19" fillId="0" borderId="0" xfId="0" applyFont="1" applyFill="1" applyAlignment="1">
      <alignment horizontal="right" vertical="center" wrapText="1"/>
    </xf>
    <xf numFmtId="3" fontId="20" fillId="0" borderId="0" xfId="0" applyNumberFormat="1" applyFont="1" applyFill="1" applyAlignment="1">
      <alignment horizontal="right" vertical="center" wrapText="1"/>
    </xf>
    <xf numFmtId="0" fontId="20" fillId="0" borderId="0" xfId="0" applyFont="1" applyFill="1" applyAlignment="1">
      <alignment horizontal="justify" vertical="center" wrapText="1"/>
    </xf>
    <xf numFmtId="0" fontId="21" fillId="0" borderId="0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2" fontId="21" fillId="0" borderId="0" xfId="0" applyNumberFormat="1" applyFont="1" applyFill="1" applyBorder="1" applyAlignment="1">
      <alignment horizontal="right" vertical="center" wrapText="1"/>
    </xf>
    <xf numFmtId="2" fontId="0" fillId="0" borderId="0" xfId="0" applyNumberFormat="1" applyFill="1" applyBorder="1"/>
    <xf numFmtId="0" fontId="0" fillId="0" borderId="0" xfId="0" applyFill="1" applyBorder="1"/>
    <xf numFmtId="0" fontId="8" fillId="0" borderId="0" xfId="0" applyFont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 wrapText="1"/>
    </xf>
    <xf numFmtId="0" fontId="30" fillId="5" borderId="0" xfId="0" applyFont="1" applyFill="1" applyAlignment="1">
      <alignment horizontal="center" vertical="center"/>
    </xf>
    <xf numFmtId="0" fontId="31" fillId="5" borderId="2" xfId="2" applyFont="1" applyFill="1" applyBorder="1" applyAlignment="1">
      <alignment horizontal="center" vertical="top" wrapText="1"/>
    </xf>
    <xf numFmtId="0" fontId="5" fillId="5" borderId="0" xfId="0" applyFont="1" applyFill="1" applyAlignment="1">
      <alignment horizontal="left" vertical="center"/>
    </xf>
    <xf numFmtId="0" fontId="11" fillId="5" borderId="2" xfId="0" applyFont="1" applyFill="1" applyBorder="1" applyAlignment="1">
      <alignment horizontal="center" vertical="top" wrapText="1"/>
    </xf>
    <xf numFmtId="0" fontId="13" fillId="0" borderId="0" xfId="0" applyFont="1" applyFill="1" applyAlignment="1">
      <alignment horizontal="left" vertical="center" wrapText="1"/>
    </xf>
    <xf numFmtId="0" fontId="11" fillId="0" borderId="6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11" fillId="5" borderId="2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center" vertical="top"/>
    </xf>
    <xf numFmtId="165" fontId="8" fillId="0" borderId="0" xfId="0" applyNumberFormat="1" applyFont="1" applyBorder="1" applyAlignment="1">
      <alignment horizontal="center" vertical="top"/>
    </xf>
    <xf numFmtId="0" fontId="3" fillId="0" borderId="0" xfId="0" applyFont="1" applyBorder="1" applyAlignment="1">
      <alignment horizontal="center"/>
    </xf>
    <xf numFmtId="2" fontId="3" fillId="0" borderId="0" xfId="0" applyNumberFormat="1" applyFont="1" applyBorder="1" applyAlignment="1">
      <alignment vertical="top"/>
    </xf>
    <xf numFmtId="2" fontId="8" fillId="0" borderId="0" xfId="0" applyNumberFormat="1" applyFont="1" applyBorder="1" applyAlignment="1">
      <alignment horizontal="right" vertical="top"/>
    </xf>
    <xf numFmtId="0" fontId="8" fillId="0" borderId="7" xfId="0" applyFont="1" applyBorder="1" applyAlignment="1">
      <alignment horizontal="center" vertical="top"/>
    </xf>
    <xf numFmtId="0" fontId="8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vertical="top"/>
    </xf>
    <xf numFmtId="0" fontId="3" fillId="0" borderId="0" xfId="0" applyFont="1" applyBorder="1" applyAlignment="1">
      <alignment horizontal="right" vertical="top"/>
    </xf>
    <xf numFmtId="0" fontId="8" fillId="0" borderId="0" xfId="0" applyFont="1" applyBorder="1"/>
    <xf numFmtId="165" fontId="3" fillId="0" borderId="0" xfId="0" applyNumberFormat="1" applyFont="1" applyBorder="1" applyAlignment="1">
      <alignment horizontal="center" vertical="top"/>
    </xf>
    <xf numFmtId="0" fontId="8" fillId="0" borderId="7" xfId="0" applyFont="1" applyBorder="1" applyAlignment="1">
      <alignment horizontal="left" vertical="top"/>
    </xf>
    <xf numFmtId="0" fontId="3" fillId="0" borderId="7" xfId="0" applyFont="1" applyBorder="1" applyAlignment="1">
      <alignment horizontal="center" vertical="top"/>
    </xf>
    <xf numFmtId="165" fontId="8" fillId="0" borderId="7" xfId="0" applyNumberFormat="1" applyFont="1" applyBorder="1" applyAlignment="1">
      <alignment horizontal="center" vertical="top"/>
    </xf>
    <xf numFmtId="0" fontId="3" fillId="0" borderId="7" xfId="0" applyFont="1" applyBorder="1" applyAlignment="1">
      <alignment horizontal="center"/>
    </xf>
    <xf numFmtId="2" fontId="3" fillId="0" borderId="7" xfId="0" applyNumberFormat="1" applyFont="1" applyBorder="1" applyAlignment="1">
      <alignment vertical="top"/>
    </xf>
    <xf numFmtId="2" fontId="8" fillId="0" borderId="7" xfId="0" applyNumberFormat="1" applyFont="1" applyBorder="1" applyAlignment="1">
      <alignment horizontal="right" vertical="top"/>
    </xf>
    <xf numFmtId="0" fontId="10" fillId="0" borderId="7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165" fontId="7" fillId="0" borderId="0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165" fontId="7" fillId="0" borderId="7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165" fontId="7" fillId="0" borderId="5" xfId="0" applyNumberFormat="1" applyFont="1" applyBorder="1" applyAlignment="1">
      <alignment horizontal="center" vertical="center" wrapText="1"/>
    </xf>
    <xf numFmtId="4" fontId="7" fillId="0" borderId="0" xfId="0" applyNumberFormat="1" applyFont="1" applyBorder="1" applyAlignment="1">
      <alignment horizontal="right" vertical="center" wrapText="1"/>
    </xf>
    <xf numFmtId="165" fontId="7" fillId="0" borderId="7" xfId="0" applyNumberFormat="1" applyFont="1" applyBorder="1" applyAlignment="1">
      <alignment horizontal="right" vertical="center" wrapText="1"/>
    </xf>
    <xf numFmtId="165" fontId="7" fillId="0" borderId="5" xfId="0" applyNumberFormat="1" applyFont="1" applyBorder="1" applyAlignment="1">
      <alignment horizontal="right" vertical="center" wrapText="1"/>
    </xf>
    <xf numFmtId="165" fontId="7" fillId="0" borderId="0" xfId="0" applyNumberFormat="1" applyFont="1" applyBorder="1" applyAlignment="1">
      <alignment horizontal="right" vertical="center" wrapText="1"/>
    </xf>
    <xf numFmtId="165" fontId="0" fillId="0" borderId="0" xfId="0" applyNumberFormat="1" applyAlignment="1">
      <alignment horizontal="right"/>
    </xf>
    <xf numFmtId="0" fontId="3" fillId="0" borderId="0" xfId="0" applyFont="1" applyBorder="1" applyAlignment="1">
      <alignment horizontal="right" vertical="center" wrapText="1"/>
    </xf>
    <xf numFmtId="0" fontId="3" fillId="0" borderId="7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3" fillId="0" borderId="7" xfId="0" applyFont="1" applyBorder="1" applyAlignment="1">
      <alignment horizontal="right" vertical="center" wrapText="1"/>
    </xf>
    <xf numFmtId="0" fontId="11" fillId="5" borderId="5" xfId="0" applyFont="1" applyFill="1" applyBorder="1"/>
    <xf numFmtId="0" fontId="44" fillId="0" borderId="0" xfId="0" applyFont="1"/>
    <xf numFmtId="0" fontId="3" fillId="0" borderId="7" xfId="0" applyFont="1" applyBorder="1" applyAlignment="1">
      <alignment vertical="center"/>
    </xf>
    <xf numFmtId="0" fontId="3" fillId="0" borderId="7" xfId="0" applyFont="1" applyBorder="1" applyAlignment="1">
      <alignment horizontal="right" vertical="center"/>
    </xf>
    <xf numFmtId="0" fontId="3" fillId="0" borderId="5" xfId="0" applyFont="1" applyBorder="1" applyAlignment="1">
      <alignment vertical="center"/>
    </xf>
    <xf numFmtId="0" fontId="3" fillId="0" borderId="5" xfId="0" applyFont="1" applyBorder="1" applyAlignment="1">
      <alignment horizontal="right" vertical="center"/>
    </xf>
    <xf numFmtId="0" fontId="3" fillId="0" borderId="5" xfId="0" applyFont="1" applyBorder="1" applyAlignment="1">
      <alignment vertical="center" wrapText="1"/>
    </xf>
    <xf numFmtId="0" fontId="3" fillId="0" borderId="5" xfId="0" applyFont="1" applyBorder="1" applyAlignment="1">
      <alignment vertical="center"/>
    </xf>
    <xf numFmtId="0" fontId="5" fillId="0" borderId="6" xfId="0" applyFont="1" applyBorder="1" applyAlignment="1">
      <alignment vertical="top" wrapText="1"/>
    </xf>
    <xf numFmtId="0" fontId="5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top" wrapText="1"/>
    </xf>
    <xf numFmtId="0" fontId="8" fillId="0" borderId="5" xfId="0" applyFont="1" applyBorder="1" applyAlignment="1">
      <alignment horizontal="right" vertical="center" wrapText="1"/>
    </xf>
    <xf numFmtId="0" fontId="20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14" fontId="3" fillId="0" borderId="7" xfId="0" applyNumberFormat="1" applyFont="1" applyBorder="1" applyAlignment="1">
      <alignment horizontal="center" vertical="center" wrapText="1"/>
    </xf>
    <xf numFmtId="14" fontId="7" fillId="0" borderId="7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right" vertical="center"/>
    </xf>
    <xf numFmtId="0" fontId="3" fillId="0" borderId="7" xfId="0" applyFont="1" applyBorder="1" applyAlignment="1">
      <alignment vertical="top" wrapText="1"/>
    </xf>
    <xf numFmtId="0" fontId="1" fillId="0" borderId="7" xfId="0" applyFont="1" applyBorder="1" applyAlignment="1">
      <alignment horizontal="right" vertical="center" wrapText="1"/>
    </xf>
    <xf numFmtId="0" fontId="1" fillId="0" borderId="5" xfId="0" applyFont="1" applyBorder="1" applyAlignment="1">
      <alignment horizontal="right" vertical="center" wrapText="1"/>
    </xf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top"/>
    </xf>
    <xf numFmtId="0" fontId="45" fillId="0" borderId="0" xfId="0" applyFont="1" applyBorder="1" applyAlignment="1">
      <alignment horizontal="right" vertical="center" wrapText="1"/>
    </xf>
    <xf numFmtId="0" fontId="17" fillId="0" borderId="0" xfId="0" applyFont="1"/>
    <xf numFmtId="0" fontId="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12" fillId="0" borderId="6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top" wrapText="1"/>
    </xf>
    <xf numFmtId="0" fontId="3" fillId="0" borderId="5" xfId="0" applyFont="1" applyFill="1" applyBorder="1" applyAlignment="1">
      <alignment vertical="top"/>
    </xf>
    <xf numFmtId="0" fontId="3" fillId="0" borderId="5" xfId="0" applyFont="1" applyFill="1" applyBorder="1"/>
    <xf numFmtId="0" fontId="3" fillId="0" borderId="5" xfId="0" applyFont="1" applyFill="1" applyBorder="1" applyAlignment="1">
      <alignment horizontal="right"/>
    </xf>
    <xf numFmtId="0" fontId="3" fillId="0" borderId="7" xfId="0" applyFont="1" applyBorder="1" applyAlignment="1">
      <alignment vertical="top"/>
    </xf>
    <xf numFmtId="0" fontId="1" fillId="0" borderId="0" xfId="0" applyFont="1" applyBorder="1" applyAlignment="1">
      <alignment horizontal="center" vertical="center" wrapText="1"/>
    </xf>
    <xf numFmtId="0" fontId="12" fillId="0" borderId="0" xfId="0" applyFont="1" applyBorder="1"/>
    <xf numFmtId="0" fontId="20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justify" vertical="top" wrapText="1"/>
    </xf>
    <xf numFmtId="0" fontId="3" fillId="0" borderId="5" xfId="0" applyFont="1" applyBorder="1" applyAlignment="1">
      <alignment horizontal="justify" vertical="top" wrapText="1"/>
    </xf>
    <xf numFmtId="0" fontId="3" fillId="0" borderId="6" xfId="0" applyFont="1" applyBorder="1" applyAlignment="1">
      <alignment horizontal="justify" vertical="top" wrapText="1"/>
    </xf>
    <xf numFmtId="0" fontId="3" fillId="0" borderId="6" xfId="0" applyFont="1" applyBorder="1" applyAlignment="1">
      <alignment horizontal="right" vertical="center"/>
    </xf>
    <xf numFmtId="0" fontId="3" fillId="0" borderId="6" xfId="0" applyFont="1" applyBorder="1" applyAlignment="1">
      <alignment horizontal="justify" vertical="center" wrapText="1"/>
    </xf>
    <xf numFmtId="0" fontId="47" fillId="0" borderId="0" xfId="0" applyFont="1" applyAlignment="1">
      <alignment vertical="top"/>
    </xf>
    <xf numFmtId="0" fontId="47" fillId="0" borderId="0" xfId="0" applyFont="1"/>
    <xf numFmtId="0" fontId="50" fillId="3" borderId="0" xfId="0" applyFont="1" applyFill="1"/>
    <xf numFmtId="0" fontId="50" fillId="0" borderId="0" xfId="0" applyFont="1"/>
    <xf numFmtId="0" fontId="47" fillId="3" borderId="0" xfId="0" applyFont="1" applyFill="1" applyAlignment="1">
      <alignment vertical="top"/>
    </xf>
    <xf numFmtId="0" fontId="47" fillId="3" borderId="0" xfId="0" applyFont="1" applyFill="1"/>
    <xf numFmtId="2" fontId="47" fillId="3" borderId="0" xfId="0" applyNumberFormat="1" applyFont="1" applyFill="1"/>
    <xf numFmtId="0" fontId="47" fillId="0" borderId="0" xfId="0" applyFont="1" applyFill="1" applyAlignment="1">
      <alignment vertical="top"/>
    </xf>
    <xf numFmtId="0" fontId="52" fillId="0" borderId="0" xfId="0" applyFont="1" applyFill="1" applyAlignment="1">
      <alignment horizontal="right" vertical="center" wrapText="1"/>
    </xf>
    <xf numFmtId="0" fontId="50" fillId="0" borderId="0" xfId="0" applyFont="1" applyFill="1"/>
    <xf numFmtId="0" fontId="48" fillId="3" borderId="8" xfId="0" applyFont="1" applyFill="1" applyBorder="1" applyAlignment="1">
      <alignment horizontal="center" vertical="center" wrapText="1"/>
    </xf>
    <xf numFmtId="0" fontId="51" fillId="3" borderId="2" xfId="0" applyFont="1" applyFill="1" applyBorder="1" applyAlignment="1">
      <alignment horizontal="center" vertical="top" wrapText="1"/>
    </xf>
    <xf numFmtId="0" fontId="48" fillId="3" borderId="0" xfId="0" applyFont="1" applyFill="1" applyAlignment="1">
      <alignment vertical="center" wrapText="1"/>
    </xf>
    <xf numFmtId="0" fontId="52" fillId="3" borderId="0" xfId="0" applyFont="1" applyFill="1" applyAlignment="1">
      <alignment horizontal="right" vertical="center" wrapText="1"/>
    </xf>
    <xf numFmtId="0" fontId="48" fillId="3" borderId="0" xfId="0" applyFont="1" applyFill="1" applyAlignment="1">
      <alignment horizontal="right" vertical="center" wrapText="1"/>
    </xf>
    <xf numFmtId="0" fontId="51" fillId="3" borderId="0" xfId="0" applyFont="1" applyFill="1" applyAlignment="1">
      <alignment horizontal="center" vertical="top" wrapText="1"/>
    </xf>
    <xf numFmtId="9" fontId="47" fillId="3" borderId="0" xfId="0" applyNumberFormat="1" applyFont="1" applyFill="1" applyAlignment="1">
      <alignment vertical="top"/>
    </xf>
    <xf numFmtId="0" fontId="52" fillId="3" borderId="0" xfId="0" applyFont="1" applyFill="1" applyBorder="1" applyAlignment="1">
      <alignment horizontal="right" vertical="center" wrapText="1"/>
    </xf>
    <xf numFmtId="0" fontId="47" fillId="3" borderId="0" xfId="0" applyFont="1" applyFill="1" applyBorder="1" applyAlignment="1">
      <alignment vertical="top"/>
    </xf>
    <xf numFmtId="0" fontId="47" fillId="3" borderId="0" xfId="0" applyFont="1" applyFill="1" applyBorder="1"/>
    <xf numFmtId="0" fontId="50" fillId="3" borderId="0" xfId="0" applyFont="1" applyFill="1" applyBorder="1"/>
    <xf numFmtId="0" fontId="48" fillId="3" borderId="0" xfId="0" applyFont="1" applyFill="1" applyBorder="1" applyAlignment="1">
      <alignment vertical="top" wrapText="1"/>
    </xf>
    <xf numFmtId="0" fontId="51" fillId="3" borderId="0" xfId="0" applyFont="1" applyFill="1" applyBorder="1" applyAlignment="1">
      <alignment horizontal="center" vertical="top" wrapText="1"/>
    </xf>
    <xf numFmtId="17" fontId="49" fillId="3" borderId="0" xfId="0" applyNumberFormat="1" applyFont="1" applyFill="1" applyBorder="1" applyAlignment="1">
      <alignment horizontal="left" vertical="center" wrapText="1"/>
    </xf>
    <xf numFmtId="0" fontId="48" fillId="0" borderId="12" xfId="0" applyFont="1" applyFill="1" applyBorder="1" applyAlignment="1">
      <alignment horizontal="center" vertical="top" wrapText="1"/>
    </xf>
    <xf numFmtId="0" fontId="52" fillId="0" borderId="0" xfId="0" applyFont="1" applyFill="1" applyAlignment="1">
      <alignment horizontal="left" vertical="center" wrapText="1"/>
    </xf>
    <xf numFmtId="9" fontId="52" fillId="0" borderId="0" xfId="0" applyNumberFormat="1" applyFont="1" applyFill="1" applyAlignment="1">
      <alignment horizontal="right" vertical="center" wrapText="1"/>
    </xf>
    <xf numFmtId="10" fontId="52" fillId="0" borderId="0" xfId="0" applyNumberFormat="1" applyFont="1" applyFill="1" applyAlignment="1">
      <alignment horizontal="right" vertical="center" wrapText="1"/>
    </xf>
    <xf numFmtId="0" fontId="52" fillId="3" borderId="0" xfId="0" applyFont="1" applyFill="1" applyAlignment="1">
      <alignment horizontal="left" vertical="center" wrapText="1"/>
    </xf>
    <xf numFmtId="0" fontId="48" fillId="3" borderId="13" xfId="0" applyFont="1" applyFill="1" applyBorder="1" applyAlignment="1">
      <alignment horizontal="center" vertical="center" wrapText="1"/>
    </xf>
    <xf numFmtId="0" fontId="48" fillId="3" borderId="0" xfId="0" applyFont="1" applyFill="1" applyAlignment="1">
      <alignment horizontal="center" vertical="center"/>
    </xf>
    <xf numFmtId="0" fontId="52" fillId="3" borderId="0" xfId="0" applyFont="1" applyFill="1" applyAlignment="1">
      <alignment vertical="center" wrapText="1"/>
    </xf>
    <xf numFmtId="10" fontId="50" fillId="3" borderId="0" xfId="1" applyNumberFormat="1" applyFont="1" applyFill="1"/>
    <xf numFmtId="0" fontId="52" fillId="3" borderId="0" xfId="0" applyFont="1" applyFill="1"/>
    <xf numFmtId="1" fontId="50" fillId="3" borderId="0" xfId="0" applyNumberFormat="1" applyFont="1" applyFill="1"/>
    <xf numFmtId="0" fontId="11" fillId="0" borderId="6" xfId="0" applyFont="1" applyBorder="1" applyAlignment="1">
      <alignment vertical="top" wrapText="1"/>
    </xf>
    <xf numFmtId="0" fontId="48" fillId="3" borderId="0" xfId="0" applyFont="1" applyFill="1" applyAlignment="1">
      <alignment horizontal="center" vertical="center" wrapText="1"/>
    </xf>
    <xf numFmtId="0" fontId="52" fillId="3" borderId="0" xfId="0" applyFont="1" applyFill="1" applyAlignment="1">
      <alignment horizontal="justify" vertical="center" wrapText="1"/>
    </xf>
    <xf numFmtId="0" fontId="52" fillId="3" borderId="0" xfId="0" applyFont="1" applyFill="1" applyAlignment="1">
      <alignment horizontal="right" vertical="top" wrapText="1"/>
    </xf>
    <xf numFmtId="9" fontId="52" fillId="3" borderId="0" xfId="1" applyFont="1" applyFill="1" applyBorder="1"/>
    <xf numFmtId="0" fontId="3" fillId="0" borderId="5" xfId="0" applyFont="1" applyBorder="1" applyAlignment="1">
      <alignment horizontal="left" vertical="center" wrapText="1"/>
    </xf>
    <xf numFmtId="9" fontId="47" fillId="3" borderId="0" xfId="0" applyNumberFormat="1" applyFont="1" applyFill="1"/>
    <xf numFmtId="0" fontId="12" fillId="0" borderId="6" xfId="0" applyFont="1" applyBorder="1" applyAlignment="1">
      <alignment horizontal="center"/>
    </xf>
    <xf numFmtId="0" fontId="48" fillId="3" borderId="3" xfId="0" applyFont="1" applyFill="1" applyBorder="1" applyAlignment="1">
      <alignment vertical="top" wrapText="1"/>
    </xf>
    <xf numFmtId="0" fontId="50" fillId="3" borderId="0" xfId="0" applyFont="1" applyFill="1" applyAlignment="1">
      <alignment vertical="center" wrapText="1"/>
    </xf>
    <xf numFmtId="0" fontId="11" fillId="5" borderId="2" xfId="0" applyFont="1" applyFill="1" applyBorder="1" applyAlignment="1">
      <alignment horizontal="left" vertical="top" wrapText="1"/>
    </xf>
    <xf numFmtId="0" fontId="11" fillId="5" borderId="2" xfId="0" applyFont="1" applyFill="1" applyBorder="1" applyAlignment="1">
      <alignment horizontal="right" vertical="top" wrapText="1"/>
    </xf>
    <xf numFmtId="0" fontId="52" fillId="3" borderId="0" xfId="0" applyFont="1" applyFill="1" applyAlignment="1">
      <alignment vertical="center"/>
    </xf>
    <xf numFmtId="9" fontId="52" fillId="3" borderId="0" xfId="1" applyFont="1" applyFill="1" applyBorder="1" applyAlignment="1">
      <alignment horizontal="right" vertical="center"/>
    </xf>
    <xf numFmtId="0" fontId="50" fillId="3" borderId="0" xfId="0" applyFont="1" applyFill="1" applyBorder="1" applyAlignment="1">
      <alignment vertical="center" wrapText="1"/>
    </xf>
    <xf numFmtId="0" fontId="48" fillId="3" borderId="0" xfId="0" applyFont="1" applyFill="1" applyBorder="1" applyAlignment="1">
      <alignment horizontal="center" vertical="top" wrapText="1"/>
    </xf>
    <xf numFmtId="0" fontId="52" fillId="3" borderId="0" xfId="0" applyFont="1" applyFill="1" applyBorder="1" applyAlignment="1">
      <alignment vertical="center" wrapText="1"/>
    </xf>
    <xf numFmtId="0" fontId="48" fillId="3" borderId="3" xfId="0" applyFont="1" applyFill="1" applyBorder="1" applyAlignment="1">
      <alignment horizontal="center" vertical="top" wrapText="1"/>
    </xf>
    <xf numFmtId="0" fontId="19" fillId="0" borderId="5" xfId="0" applyFont="1" applyBorder="1"/>
    <xf numFmtId="0" fontId="45" fillId="0" borderId="5" xfId="0" applyFont="1" applyBorder="1" applyAlignment="1">
      <alignment horizontal="right" vertical="center" wrapText="1"/>
    </xf>
    <xf numFmtId="0" fontId="53" fillId="3" borderId="0" xfId="0" applyFont="1" applyFill="1" applyBorder="1" applyAlignment="1">
      <alignment horizontal="right" vertical="center" wrapText="1"/>
    </xf>
    <xf numFmtId="0" fontId="52" fillId="3" borderId="0" xfId="0" applyFont="1" applyFill="1" applyAlignment="1">
      <alignment wrapText="1"/>
    </xf>
    <xf numFmtId="0" fontId="53" fillId="3" borderId="0" xfId="0" applyFont="1" applyFill="1" applyAlignment="1">
      <alignment vertical="center" wrapText="1"/>
    </xf>
    <xf numFmtId="2" fontId="53" fillId="3" borderId="0" xfId="0" applyNumberFormat="1" applyFont="1" applyFill="1" applyAlignment="1">
      <alignment horizontal="right" vertical="center" wrapText="1"/>
    </xf>
    <xf numFmtId="2" fontId="53" fillId="3" borderId="0" xfId="0" applyNumberFormat="1" applyFont="1" applyFill="1" applyBorder="1" applyAlignment="1">
      <alignment horizontal="right" vertical="center" wrapText="1"/>
    </xf>
    <xf numFmtId="0" fontId="53" fillId="3" borderId="0" xfId="0" applyFont="1" applyFill="1" applyAlignment="1">
      <alignment horizontal="justify" vertical="center" wrapText="1"/>
    </xf>
    <xf numFmtId="0" fontId="53" fillId="3" borderId="0" xfId="0" applyFont="1" applyFill="1" applyBorder="1" applyAlignment="1">
      <alignment horizontal="justify" vertical="center" wrapText="1"/>
    </xf>
    <xf numFmtId="0" fontId="53" fillId="3" borderId="0" xfId="0" applyFont="1" applyFill="1" applyBorder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right" vertical="center" wrapText="1"/>
    </xf>
    <xf numFmtId="0" fontId="41" fillId="3" borderId="0" xfId="0" applyFont="1" applyFill="1" applyAlignment="1">
      <alignment horizontal="right" vertical="center" wrapText="1"/>
    </xf>
    <xf numFmtId="0" fontId="10" fillId="0" borderId="5" xfId="0" applyFont="1" applyBorder="1" applyAlignment="1">
      <alignment vertical="top" wrapText="1"/>
    </xf>
    <xf numFmtId="0" fontId="7" fillId="0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right" vertical="top" wrapText="1"/>
    </xf>
    <xf numFmtId="0" fontId="3" fillId="0" borderId="5" xfId="0" applyFont="1" applyFill="1" applyBorder="1" applyAlignment="1">
      <alignment horizontal="center" vertical="center"/>
    </xf>
    <xf numFmtId="0" fontId="10" fillId="0" borderId="6" xfId="0" applyFont="1" applyBorder="1" applyAlignment="1">
      <alignment vertical="top" wrapText="1"/>
    </xf>
    <xf numFmtId="0" fontId="7" fillId="0" borderId="5" xfId="0" applyFont="1" applyBorder="1" applyAlignment="1">
      <alignment horizontal="right" vertical="top" wrapText="1"/>
    </xf>
    <xf numFmtId="0" fontId="3" fillId="0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center"/>
    </xf>
    <xf numFmtId="0" fontId="3" fillId="0" borderId="6" xfId="0" applyFont="1" applyFill="1" applyBorder="1" applyAlignment="1">
      <alignment horizontal="right" vertical="center" wrapText="1"/>
    </xf>
    <xf numFmtId="0" fontId="7" fillId="0" borderId="6" xfId="0" applyFont="1" applyBorder="1" applyAlignment="1">
      <alignment horizontal="right" vertical="center"/>
    </xf>
    <xf numFmtId="0" fontId="0" fillId="0" borderId="0" xfId="0" applyFont="1"/>
    <xf numFmtId="0" fontId="3" fillId="0" borderId="0" xfId="0" applyFont="1" applyBorder="1" applyAlignment="1">
      <alignment horizontal="right" vertical="top"/>
    </xf>
    <xf numFmtId="0" fontId="31" fillId="5" borderId="0" xfId="2" applyFont="1" applyFill="1" applyAlignment="1">
      <alignment horizontal="center" vertical="center"/>
    </xf>
    <xf numFmtId="0" fontId="11" fillId="5" borderId="2" xfId="0" applyFont="1" applyFill="1" applyBorder="1" applyAlignment="1">
      <alignment horizontal="center" vertical="top" wrapText="1"/>
    </xf>
    <xf numFmtId="0" fontId="19" fillId="0" borderId="0" xfId="0" applyFont="1"/>
    <xf numFmtId="2" fontId="11" fillId="5" borderId="1" xfId="0" applyNumberFormat="1" applyFont="1" applyFill="1" applyBorder="1" applyAlignment="1">
      <alignment vertical="center"/>
    </xf>
    <xf numFmtId="2" fontId="11" fillId="5" borderId="1" xfId="0" applyNumberFormat="1" applyFont="1" applyFill="1" applyBorder="1" applyAlignment="1">
      <alignment horizontal="right" vertical="center"/>
    </xf>
    <xf numFmtId="0" fontId="11" fillId="5" borderId="33" xfId="0" applyFont="1" applyFill="1" applyBorder="1" applyAlignment="1">
      <alignment horizontal="left" vertical="top" wrapText="1"/>
    </xf>
    <xf numFmtId="0" fontId="11" fillId="5" borderId="33" xfId="0" applyFont="1" applyFill="1" applyBorder="1" applyAlignment="1">
      <alignment horizontal="right" vertical="top" wrapText="1"/>
    </xf>
    <xf numFmtId="0" fontId="3" fillId="2" borderId="0" xfId="0" applyFont="1" applyFill="1"/>
    <xf numFmtId="0" fontId="11" fillId="5" borderId="3" xfId="0" applyFont="1" applyFill="1" applyBorder="1" applyAlignment="1">
      <alignment horizontal="left" vertical="top" wrapText="1"/>
    </xf>
    <xf numFmtId="0" fontId="11" fillId="5" borderId="3" xfId="0" applyFont="1" applyFill="1" applyBorder="1" applyAlignment="1">
      <alignment horizontal="right" vertical="top" wrapText="1"/>
    </xf>
    <xf numFmtId="0" fontId="11" fillId="5" borderId="2" xfId="0" applyFont="1" applyFill="1" applyBorder="1" applyAlignment="1">
      <alignment horizontal="left" vertical="top"/>
    </xf>
    <xf numFmtId="0" fontId="11" fillId="5" borderId="2" xfId="0" applyFont="1" applyFill="1" applyBorder="1" applyAlignment="1">
      <alignment horizontal="right" vertical="top"/>
    </xf>
    <xf numFmtId="0" fontId="3" fillId="0" borderId="6" xfId="0" applyFont="1" applyBorder="1" applyAlignment="1">
      <alignment horizontal="left" vertical="center" wrapText="1" indent="1"/>
    </xf>
    <xf numFmtId="0" fontId="3" fillId="0" borderId="6" xfId="0" applyFont="1" applyBorder="1" applyAlignment="1">
      <alignment horizontal="left" vertical="top" wrapText="1" indent="1"/>
    </xf>
    <xf numFmtId="0" fontId="3" fillId="0" borderId="0" xfId="0" applyFont="1" applyBorder="1" applyAlignment="1">
      <alignment horizontal="left" vertical="top" wrapText="1" indent="1"/>
    </xf>
    <xf numFmtId="0" fontId="3" fillId="0" borderId="6" xfId="0" applyFont="1" applyBorder="1" applyAlignment="1">
      <alignment horizontal="right" vertical="top" indent="1"/>
    </xf>
    <xf numFmtId="0" fontId="3" fillId="0" borderId="0" xfId="0" applyFont="1" applyBorder="1" applyAlignment="1">
      <alignment horizontal="right" vertical="top" indent="1"/>
    </xf>
    <xf numFmtId="0" fontId="13" fillId="0" borderId="0" xfId="0" applyFont="1" applyAlignment="1">
      <alignment horizontal="left"/>
    </xf>
    <xf numFmtId="0" fontId="13" fillId="2" borderId="0" xfId="0" applyFont="1" applyFill="1" applyAlignment="1">
      <alignment horizontal="left"/>
    </xf>
    <xf numFmtId="0" fontId="0" fillId="2" borderId="0" xfId="0" applyFill="1"/>
    <xf numFmtId="0" fontId="11" fillId="5" borderId="2" xfId="0" applyFont="1" applyFill="1" applyBorder="1" applyAlignment="1">
      <alignment horizontal="right" vertical="center" wrapText="1"/>
    </xf>
    <xf numFmtId="0" fontId="11" fillId="5" borderId="2" xfId="0" applyFont="1" applyFill="1" applyBorder="1" applyAlignment="1">
      <alignment horizontal="left" vertical="center" wrapText="1"/>
    </xf>
    <xf numFmtId="0" fontId="10" fillId="5" borderId="2" xfId="0" applyFont="1" applyFill="1" applyBorder="1" applyAlignment="1">
      <alignment horizontal="right" vertical="top" wrapText="1"/>
    </xf>
    <xf numFmtId="0" fontId="10" fillId="5" borderId="2" xfId="0" applyFont="1" applyFill="1" applyBorder="1" applyAlignment="1">
      <alignment horizontal="left" vertical="top" wrapText="1"/>
    </xf>
    <xf numFmtId="0" fontId="7" fillId="7" borderId="0" xfId="0" applyFont="1" applyFill="1" applyBorder="1" applyAlignment="1">
      <alignment horizontal="right" vertical="center" wrapText="1" indent="1"/>
    </xf>
    <xf numFmtId="0" fontId="11" fillId="5" borderId="2" xfId="0" applyFont="1" applyFill="1" applyBorder="1" applyAlignment="1">
      <alignment horizontal="right" vertical="top" wrapText="1" indent="1"/>
    </xf>
    <xf numFmtId="0" fontId="3" fillId="0" borderId="0" xfId="0" applyFont="1" applyBorder="1" applyAlignment="1">
      <alignment horizontal="right" vertical="center" wrapText="1" indent="1"/>
    </xf>
    <xf numFmtId="0" fontId="10" fillId="5" borderId="2" xfId="0" applyFont="1" applyFill="1" applyBorder="1" applyAlignment="1">
      <alignment horizontal="right" vertical="top" wrapText="1" indent="1"/>
    </xf>
    <xf numFmtId="0" fontId="7" fillId="0" borderId="0" xfId="0" applyFont="1" applyBorder="1" applyAlignment="1">
      <alignment horizontal="right" vertical="center" wrapText="1" indent="1"/>
    </xf>
    <xf numFmtId="0" fontId="11" fillId="5" borderId="3" xfId="0" applyFont="1" applyFill="1" applyBorder="1" applyAlignment="1">
      <alignment horizontal="right" vertical="top" wrapText="1" indent="1"/>
    </xf>
    <xf numFmtId="0" fontId="3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right" vertical="center" wrapText="1"/>
    </xf>
    <xf numFmtId="0" fontId="3" fillId="0" borderId="6" xfId="0" applyFont="1" applyBorder="1"/>
    <xf numFmtId="0" fontId="8" fillId="3" borderId="29" xfId="3" applyFont="1" applyFill="1" applyBorder="1" applyAlignment="1">
      <alignment horizontal="justify" vertical="center" wrapText="1"/>
    </xf>
    <xf numFmtId="0" fontId="8" fillId="3" borderId="0" xfId="3" applyFont="1" applyFill="1" applyAlignment="1">
      <alignment horizontal="justify" vertical="center" wrapText="1"/>
    </xf>
    <xf numFmtId="0" fontId="8" fillId="3" borderId="30" xfId="3" applyFont="1" applyFill="1" applyBorder="1" applyAlignment="1">
      <alignment horizontal="justify" vertical="center" wrapText="1"/>
    </xf>
    <xf numFmtId="0" fontId="8" fillId="3" borderId="31" xfId="3" applyFont="1" applyFill="1" applyBorder="1" applyAlignment="1">
      <alignment horizontal="justify" vertical="top" wrapText="1"/>
    </xf>
    <xf numFmtId="0" fontId="8" fillId="3" borderId="6" xfId="3" applyFont="1" applyFill="1" applyBorder="1" applyAlignment="1">
      <alignment horizontal="justify" vertical="top" wrapText="1"/>
    </xf>
    <xf numFmtId="0" fontId="8" fillId="3" borderId="32" xfId="3" applyFont="1" applyFill="1" applyBorder="1" applyAlignment="1">
      <alignment horizontal="justify" vertical="top" wrapText="1"/>
    </xf>
    <xf numFmtId="0" fontId="3" fillId="10" borderId="31" xfId="4" applyFont="1" applyFill="1" applyBorder="1" applyAlignment="1" applyProtection="1">
      <alignment horizontal="left" vertical="center" wrapText="1"/>
    </xf>
    <xf numFmtId="0" fontId="3" fillId="10" borderId="6" xfId="4" applyFont="1" applyFill="1" applyBorder="1" applyAlignment="1" applyProtection="1">
      <alignment horizontal="left" vertical="center"/>
    </xf>
    <xf numFmtId="0" fontId="3" fillId="10" borderId="32" xfId="4" applyFont="1" applyFill="1" applyBorder="1" applyAlignment="1" applyProtection="1">
      <alignment horizontal="left" vertical="center"/>
    </xf>
    <xf numFmtId="0" fontId="54" fillId="0" borderId="0" xfId="2" applyFont="1" applyFill="1" applyBorder="1" applyAlignment="1">
      <alignment horizontal="left"/>
    </xf>
    <xf numFmtId="0" fontId="27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left" vertical="center"/>
    </xf>
    <xf numFmtId="0" fontId="54" fillId="0" borderId="0" xfId="2" applyFont="1" applyFill="1" applyBorder="1" applyAlignment="1">
      <alignment horizontal="left" vertical="center"/>
    </xf>
    <xf numFmtId="0" fontId="38" fillId="5" borderId="0" xfId="2" applyFont="1" applyFill="1" applyBorder="1" applyAlignment="1">
      <alignment horizontal="left"/>
    </xf>
    <xf numFmtId="0" fontId="54" fillId="0" borderId="17" xfId="2" applyFont="1" applyFill="1" applyBorder="1" applyAlignment="1">
      <alignment horizontal="left"/>
    </xf>
    <xf numFmtId="0" fontId="54" fillId="0" borderId="13" xfId="2" applyFont="1" applyFill="1" applyBorder="1" applyAlignment="1">
      <alignment horizontal="left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2" fillId="5" borderId="0" xfId="0" applyFont="1" applyFill="1" applyAlignment="1">
      <alignment horizontal="left"/>
    </xf>
    <xf numFmtId="0" fontId="2" fillId="2" borderId="0" xfId="0" applyFont="1" applyFill="1" applyAlignment="1">
      <alignment horizontal="left" vertical="center"/>
    </xf>
    <xf numFmtId="0" fontId="5" fillId="4" borderId="4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0" fontId="5" fillId="5" borderId="2" xfId="0" applyFont="1" applyFill="1" applyBorder="1" applyAlignment="1">
      <alignment horizontal="center" vertical="top" wrapText="1"/>
    </xf>
    <xf numFmtId="0" fontId="12" fillId="5" borderId="0" xfId="0" applyFont="1" applyFill="1" applyAlignment="1">
      <alignment horizontal="left"/>
    </xf>
    <xf numFmtId="0" fontId="8" fillId="0" borderId="0" xfId="0" applyFont="1" applyAlignment="1">
      <alignment horizontal="left" vertical="center"/>
    </xf>
    <xf numFmtId="0" fontId="9" fillId="2" borderId="0" xfId="0" applyFont="1" applyFill="1" applyAlignment="1">
      <alignment horizontal="left"/>
    </xf>
    <xf numFmtId="0" fontId="5" fillId="5" borderId="3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top"/>
    </xf>
    <xf numFmtId="0" fontId="5" fillId="5" borderId="2" xfId="0" applyFont="1" applyFill="1" applyBorder="1" applyAlignment="1">
      <alignment horizontal="center" vertical="top"/>
    </xf>
    <xf numFmtId="0" fontId="48" fillId="3" borderId="0" xfId="0" applyFont="1" applyFill="1" applyBorder="1" applyAlignment="1">
      <alignment horizontal="center" vertical="top" wrapText="1"/>
    </xf>
    <xf numFmtId="0" fontId="37" fillId="9" borderId="0" xfId="2" applyFont="1" applyFill="1" applyAlignment="1">
      <alignment horizontal="center" vertical="center" wrapText="1"/>
    </xf>
    <xf numFmtId="0" fontId="2" fillId="5" borderId="0" xfId="0" applyFont="1" applyFill="1" applyAlignment="1">
      <alignment horizontal="center"/>
    </xf>
    <xf numFmtId="0" fontId="19" fillId="0" borderId="12" xfId="0" applyFont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5" fillId="5" borderId="8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top" wrapText="1"/>
    </xf>
    <xf numFmtId="0" fontId="5" fillId="5" borderId="10" xfId="0" applyFont="1" applyFill="1" applyBorder="1" applyAlignment="1">
      <alignment horizontal="center" vertical="top" wrapText="1"/>
    </xf>
    <xf numFmtId="0" fontId="5" fillId="5" borderId="11" xfId="0" applyFont="1" applyFill="1" applyBorder="1" applyAlignment="1">
      <alignment horizontal="center" vertical="top" wrapText="1"/>
    </xf>
    <xf numFmtId="0" fontId="5" fillId="5" borderId="2" xfId="0" applyFont="1" applyFill="1" applyBorder="1" applyAlignment="1">
      <alignment horizontal="left" vertical="top" wrapText="1"/>
    </xf>
    <xf numFmtId="0" fontId="5" fillId="5" borderId="8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center" wrapText="1"/>
    </xf>
    <xf numFmtId="0" fontId="5" fillId="5" borderId="1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 vertical="center" wrapText="1"/>
    </xf>
    <xf numFmtId="0" fontId="12" fillId="5" borderId="0" xfId="0" applyFont="1" applyFill="1" applyAlignment="1">
      <alignment horizontal="center"/>
    </xf>
    <xf numFmtId="0" fontId="32" fillId="9" borderId="0" xfId="2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37" fillId="9" borderId="0" xfId="2" applyFont="1" applyFill="1" applyAlignment="1">
      <alignment horizontal="center" wrapText="1"/>
    </xf>
    <xf numFmtId="0" fontId="13" fillId="2" borderId="0" xfId="0" applyFont="1" applyFill="1" applyAlignment="1">
      <alignment horizontal="left" vertical="center" wrapText="1"/>
    </xf>
    <xf numFmtId="0" fontId="11" fillId="5" borderId="2" xfId="0" applyFont="1" applyFill="1" applyBorder="1" applyAlignment="1">
      <alignment horizontal="center" vertical="top" wrapText="1"/>
    </xf>
    <xf numFmtId="0" fontId="11" fillId="5" borderId="8" xfId="0" applyFont="1" applyFill="1" applyBorder="1" applyAlignment="1">
      <alignment horizontal="center" vertical="top" wrapText="1"/>
    </xf>
    <xf numFmtId="0" fontId="11" fillId="5" borderId="14" xfId="0" applyFont="1" applyFill="1" applyBorder="1" applyAlignment="1">
      <alignment horizontal="center" vertical="top" wrapText="1"/>
    </xf>
    <xf numFmtId="0" fontId="11" fillId="5" borderId="15" xfId="0" applyFont="1" applyFill="1" applyBorder="1" applyAlignment="1">
      <alignment horizontal="center" vertical="top" wrapText="1"/>
    </xf>
    <xf numFmtId="0" fontId="11" fillId="5" borderId="16" xfId="0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12" fillId="6" borderId="0" xfId="0" applyFont="1" applyFill="1" applyAlignment="1">
      <alignment horizontal="left" vertical="center" wrapText="1"/>
    </xf>
    <xf numFmtId="0" fontId="4" fillId="0" borderId="0" xfId="0" applyFont="1" applyAlignment="1">
      <alignment horizontal="right" vertic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2" fontId="11" fillId="5" borderId="9" xfId="0" applyNumberFormat="1" applyFont="1" applyFill="1" applyBorder="1" applyAlignment="1">
      <alignment horizontal="left" vertical="center"/>
    </xf>
    <xf numFmtId="2" fontId="11" fillId="5" borderId="10" xfId="0" applyNumberFormat="1" applyFont="1" applyFill="1" applyBorder="1" applyAlignment="1">
      <alignment horizontal="left" vertical="center"/>
    </xf>
    <xf numFmtId="2" fontId="11" fillId="5" borderId="11" xfId="0" applyNumberFormat="1" applyFont="1" applyFill="1" applyBorder="1" applyAlignment="1">
      <alignment horizontal="left" vertical="center"/>
    </xf>
    <xf numFmtId="2" fontId="11" fillId="5" borderId="14" xfId="0" applyNumberFormat="1" applyFont="1" applyFill="1" applyBorder="1" applyAlignment="1">
      <alignment horizontal="left" vertical="center"/>
    </xf>
    <xf numFmtId="2" fontId="11" fillId="5" borderId="15" xfId="0" applyNumberFormat="1" applyFont="1" applyFill="1" applyBorder="1" applyAlignment="1">
      <alignment horizontal="left" vertical="center"/>
    </xf>
    <xf numFmtId="2" fontId="11" fillId="5" borderId="16" xfId="0" applyNumberFormat="1" applyFont="1" applyFill="1" applyBorder="1" applyAlignment="1">
      <alignment horizontal="left" vertical="center"/>
    </xf>
    <xf numFmtId="0" fontId="13" fillId="6" borderId="0" xfId="0" applyFont="1" applyFill="1" applyAlignment="1">
      <alignment horizontal="left" vertical="center" wrapText="1"/>
    </xf>
    <xf numFmtId="0" fontId="20" fillId="0" borderId="7" xfId="0" applyFont="1" applyBorder="1" applyAlignment="1">
      <alignment horizontal="left" vertical="top" wrapText="1"/>
    </xf>
    <xf numFmtId="0" fontId="2" fillId="6" borderId="0" xfId="0" applyFont="1" applyFill="1" applyAlignment="1">
      <alignment horizontal="left"/>
    </xf>
    <xf numFmtId="0" fontId="13" fillId="0" borderId="0" xfId="0" applyFont="1" applyFill="1" applyAlignment="1">
      <alignment horizontal="left" vertical="center" wrapText="1"/>
    </xf>
    <xf numFmtId="0" fontId="14" fillId="0" borderId="0" xfId="0" applyFont="1" applyAlignment="1">
      <alignment horizontal="right" vertical="center"/>
    </xf>
    <xf numFmtId="0" fontId="10" fillId="0" borderId="1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3" fillId="2" borderId="0" xfId="0" applyFont="1" applyFill="1" applyAlignment="1">
      <alignment horizontal="left" vertical="center"/>
    </xf>
    <xf numFmtId="0" fontId="11" fillId="5" borderId="3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left" vertical="center" wrapText="1"/>
    </xf>
    <xf numFmtId="0" fontId="3" fillId="0" borderId="7" xfId="0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2" fillId="9" borderId="0" xfId="2" applyFont="1" applyFill="1" applyAlignment="1">
      <alignment horizontal="center" wrapText="1"/>
    </xf>
    <xf numFmtId="0" fontId="18" fillId="5" borderId="17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11" fillId="5" borderId="3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9" fillId="2" borderId="0" xfId="0" applyFont="1" applyFill="1" applyAlignment="1">
      <alignment horizontal="left" wrapText="1"/>
    </xf>
    <xf numFmtId="0" fontId="11" fillId="5" borderId="3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horizontal="left" vertical="center" wrapText="1"/>
    </xf>
    <xf numFmtId="0" fontId="11" fillId="5" borderId="14" xfId="0" applyFont="1" applyFill="1" applyBorder="1" applyAlignment="1">
      <alignment horizontal="left" vertical="top" wrapText="1"/>
    </xf>
    <xf numFmtId="0" fontId="11" fillId="5" borderId="15" xfId="0" applyFont="1" applyFill="1" applyBorder="1" applyAlignment="1">
      <alignment horizontal="left" vertical="top" wrapText="1"/>
    </xf>
    <xf numFmtId="0" fontId="11" fillId="5" borderId="16" xfId="0" applyFont="1" applyFill="1" applyBorder="1" applyAlignment="1">
      <alignment horizontal="left" vertical="top" wrapText="1"/>
    </xf>
    <xf numFmtId="0" fontId="9" fillId="2" borderId="0" xfId="0" applyFont="1" applyFill="1" applyAlignment="1">
      <alignment horizontal="left" vertical="center" wrapText="1"/>
    </xf>
    <xf numFmtId="0" fontId="14" fillId="0" borderId="10" xfId="0" applyFont="1" applyBorder="1" applyAlignment="1">
      <alignment horizontal="right" vertical="center"/>
    </xf>
    <xf numFmtId="0" fontId="10" fillId="0" borderId="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top" wrapText="1"/>
    </xf>
    <xf numFmtId="0" fontId="18" fillId="5" borderId="1" xfId="0" applyFont="1" applyFill="1" applyBorder="1" applyAlignment="1">
      <alignment horizontal="center" vertical="top" wrapText="1"/>
    </xf>
    <xf numFmtId="0" fontId="16" fillId="5" borderId="3" xfId="0" applyFont="1" applyFill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/>
    </xf>
    <xf numFmtId="0" fontId="11" fillId="5" borderId="1" xfId="0" applyFont="1" applyFill="1" applyBorder="1" applyAlignment="1">
      <alignment horizontal="center" vertical="top" wrapText="1"/>
    </xf>
    <xf numFmtId="0" fontId="12" fillId="5" borderId="0" xfId="0" applyFont="1" applyFill="1" applyAlignment="1">
      <alignment horizontal="left" wrapText="1"/>
    </xf>
    <xf numFmtId="0" fontId="11" fillId="0" borderId="12" xfId="0" applyFont="1" applyBorder="1" applyAlignment="1">
      <alignment horizontal="center" wrapText="1"/>
    </xf>
    <xf numFmtId="0" fontId="13" fillId="6" borderId="0" xfId="0" applyFont="1" applyFill="1" applyAlignment="1">
      <alignment horizontal="left" vertical="center"/>
    </xf>
    <xf numFmtId="0" fontId="17" fillId="0" borderId="0" xfId="0" applyFont="1" applyAlignment="1">
      <alignment horizontal="right" vertical="center"/>
    </xf>
    <xf numFmtId="0" fontId="11" fillId="5" borderId="3" xfId="0" applyFont="1" applyFill="1" applyBorder="1" applyAlignment="1">
      <alignment horizontal="center" vertical="top"/>
    </xf>
    <xf numFmtId="0" fontId="4" fillId="0" borderId="10" xfId="0" applyFont="1" applyBorder="1" applyAlignment="1">
      <alignment horizontal="right" vertical="center"/>
    </xf>
    <xf numFmtId="0" fontId="11" fillId="5" borderId="19" xfId="0" applyFont="1" applyFill="1" applyBorder="1" applyAlignment="1">
      <alignment horizontal="center" vertical="top" wrapText="1"/>
    </xf>
    <xf numFmtId="0" fontId="11" fillId="5" borderId="13" xfId="0" applyFont="1" applyFill="1" applyBorder="1" applyAlignment="1">
      <alignment horizontal="center" vertical="top" wrapText="1"/>
    </xf>
    <xf numFmtId="0" fontId="3" fillId="0" borderId="7" xfId="0" applyFont="1" applyBorder="1" applyAlignment="1">
      <alignment horizontal="left" vertical="top" wrapText="1" indent="1"/>
    </xf>
    <xf numFmtId="0" fontId="3" fillId="0" borderId="0" xfId="0" applyFont="1" applyBorder="1" applyAlignment="1">
      <alignment horizontal="left" vertical="top" wrapText="1" indent="1"/>
    </xf>
    <xf numFmtId="0" fontId="3" fillId="0" borderId="5" xfId="0" applyFont="1" applyBorder="1" applyAlignment="1">
      <alignment horizontal="left" vertical="top" wrapText="1" indent="1"/>
    </xf>
    <xf numFmtId="0" fontId="3" fillId="0" borderId="7" xfId="0" applyFont="1" applyBorder="1" applyAlignment="1">
      <alignment horizontal="right" vertical="top" indent="1"/>
    </xf>
    <xf numFmtId="0" fontId="3" fillId="0" borderId="0" xfId="0" applyFont="1" applyBorder="1" applyAlignment="1">
      <alignment horizontal="right" vertical="top" indent="1"/>
    </xf>
    <xf numFmtId="0" fontId="3" fillId="0" borderId="5" xfId="0" applyFont="1" applyBorder="1" applyAlignment="1">
      <alignment horizontal="right" vertical="top" indent="1"/>
    </xf>
    <xf numFmtId="0" fontId="11" fillId="5" borderId="20" xfId="0" applyFont="1" applyFill="1" applyBorder="1" applyAlignment="1">
      <alignment horizontal="left" vertical="top" wrapText="1"/>
    </xf>
    <xf numFmtId="0" fontId="11" fillId="5" borderId="19" xfId="0" applyFont="1" applyFill="1" applyBorder="1" applyAlignment="1">
      <alignment horizontal="left" vertical="top" wrapText="1"/>
    </xf>
    <xf numFmtId="0" fontId="11" fillId="5" borderId="2" xfId="0" applyFont="1" applyFill="1" applyBorder="1" applyAlignment="1">
      <alignment vertical="center" wrapText="1"/>
    </xf>
    <xf numFmtId="0" fontId="11" fillId="5" borderId="14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top" wrapText="1"/>
    </xf>
    <xf numFmtId="0" fontId="11" fillId="5" borderId="0" xfId="0" applyFont="1" applyFill="1" applyAlignment="1">
      <alignment horizontal="center" vertical="top" wrapText="1"/>
    </xf>
    <xf numFmtId="0" fontId="12" fillId="6" borderId="0" xfId="0" applyFont="1" applyFill="1" applyAlignment="1">
      <alignment horizontal="left" vertical="center"/>
    </xf>
    <xf numFmtId="0" fontId="10" fillId="5" borderId="3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horizontal="center" vertical="top" wrapText="1"/>
    </xf>
    <xf numFmtId="0" fontId="10" fillId="5" borderId="14" xfId="0" applyFont="1" applyFill="1" applyBorder="1" applyAlignment="1">
      <alignment horizontal="center" vertical="top" wrapText="1"/>
    </xf>
    <xf numFmtId="0" fontId="10" fillId="5" borderId="15" xfId="0" applyFont="1" applyFill="1" applyBorder="1" applyAlignment="1">
      <alignment horizontal="center" vertical="top" wrapText="1"/>
    </xf>
    <xf numFmtId="0" fontId="10" fillId="5" borderId="16" xfId="0" applyFont="1" applyFill="1" applyBorder="1" applyAlignment="1">
      <alignment horizontal="center" vertical="top" wrapText="1"/>
    </xf>
    <xf numFmtId="2" fontId="21" fillId="0" borderId="0" xfId="0" applyNumberFormat="1" applyFont="1" applyFill="1" applyBorder="1" applyAlignment="1">
      <alignment horizontal="right" vertical="center" wrapText="1"/>
    </xf>
    <xf numFmtId="0" fontId="11" fillId="5" borderId="9" xfId="0" applyFont="1" applyFill="1" applyBorder="1" applyAlignment="1">
      <alignment horizontal="center" vertical="top" wrapText="1"/>
    </xf>
    <xf numFmtId="0" fontId="11" fillId="5" borderId="10" xfId="0" applyFont="1" applyFill="1" applyBorder="1" applyAlignment="1">
      <alignment horizontal="center" vertical="top" wrapText="1"/>
    </xf>
    <xf numFmtId="0" fontId="48" fillId="3" borderId="0" xfId="0" applyFont="1" applyFill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Alignment="1">
      <alignment horizontal="right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4" fillId="0" borderId="0" xfId="0" applyFont="1" applyBorder="1" applyAlignment="1">
      <alignment horizontal="right" vertical="center"/>
    </xf>
    <xf numFmtId="0" fontId="12" fillId="2" borderId="0" xfId="0" applyFont="1" applyFill="1" applyAlignment="1">
      <alignment horizontal="left" vertical="center"/>
    </xf>
    <xf numFmtId="0" fontId="4" fillId="0" borderId="10" xfId="0" applyFont="1" applyBorder="1" applyAlignment="1">
      <alignment horizontal="right"/>
    </xf>
    <xf numFmtId="0" fontId="24" fillId="3" borderId="0" xfId="0" applyFont="1" applyFill="1"/>
    <xf numFmtId="0" fontId="24" fillId="3" borderId="0" xfId="0" applyFont="1" applyFill="1" applyAlignment="1">
      <alignment vertical="top"/>
    </xf>
    <xf numFmtId="0" fontId="8" fillId="0" borderId="3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right" vertical="center" wrapText="1"/>
    </xf>
  </cellXfs>
  <cellStyles count="5">
    <cellStyle name="Hyperlink" xfId="2" builtinId="8"/>
    <cellStyle name="Hyperlink 4" xfId="4" xr:uid="{85AFB8B2-51A5-4408-8604-4BAFF57CB66E}"/>
    <cellStyle name="Normal" xfId="0" builtinId="0"/>
    <cellStyle name="Normal 2" xfId="3" xr:uid="{6843F72C-3386-429E-AF9A-64F1C2858173}"/>
    <cellStyle name="Percent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CE6DB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11905</xdr:colOff>
      <xdr:row>45</xdr:row>
      <xdr:rowOff>17461</xdr:rowOff>
    </xdr:to>
    <xdr:pic>
      <xdr:nvPicPr>
        <xdr:cNvPr id="3" name="Picture 2" descr="Graphical user interface, website&#10;&#10;Description automatically generated">
          <a:extLst>
            <a:ext uri="{FF2B5EF4-FFF2-40B4-BE49-F238E27FC236}">
              <a16:creationId xmlns:a16="http://schemas.microsoft.com/office/drawing/2014/main" id="{7D37B8BA-5A1C-4E01-B7C1-F98284E5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2343" cy="85899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10584</xdr:colOff>
      <xdr:row>0</xdr:row>
      <xdr:rowOff>116417</xdr:rowOff>
    </xdr:from>
    <xdr:to>
      <xdr:col>12</xdr:col>
      <xdr:colOff>31750</xdr:colOff>
      <xdr:row>16</xdr:row>
      <xdr:rowOff>586352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18634C-61C2-482C-AF3E-A2A25333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584" y="116417"/>
          <a:ext cx="6773333" cy="3630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0</xdr:row>
      <xdr:rowOff>83344</xdr:rowOff>
    </xdr:from>
    <xdr:to>
      <xdr:col>12</xdr:col>
      <xdr:colOff>35718</xdr:colOff>
      <xdr:row>16</xdr:row>
      <xdr:rowOff>250031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3A892E-9A55-4124-9E3D-D13F9A4A6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7" y="83344"/>
          <a:ext cx="6631780" cy="38933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1</xdr:row>
      <xdr:rowOff>1</xdr:rowOff>
    </xdr:from>
    <xdr:to>
      <xdr:col>11</xdr:col>
      <xdr:colOff>68580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2C099-6AF5-498A-B615-DC174F93C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230" y="152401"/>
          <a:ext cx="6127750" cy="39090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95249</xdr:rowOff>
    </xdr:from>
    <xdr:to>
      <xdr:col>12</xdr:col>
      <xdr:colOff>11905</xdr:colOff>
      <xdr:row>16</xdr:row>
      <xdr:rowOff>11907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4CD14B-78F5-4FCB-AE11-5B8977CC0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95249"/>
          <a:ext cx="6715124" cy="40838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95249</xdr:rowOff>
    </xdr:from>
    <xdr:to>
      <xdr:col>12</xdr:col>
      <xdr:colOff>52915</xdr:colOff>
      <xdr:row>21</xdr:row>
      <xdr:rowOff>116417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A1703B-AB61-4CEF-9903-201353F5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" y="95249"/>
          <a:ext cx="6836833" cy="39899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171450</xdr:rowOff>
    </xdr:from>
    <xdr:to>
      <xdr:col>12</xdr:col>
      <xdr:colOff>12700</xdr:colOff>
      <xdr:row>19</xdr:row>
      <xdr:rowOff>69850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DCDB77-60B2-442B-9E67-A969422D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71450"/>
          <a:ext cx="6737350" cy="37020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144779</xdr:colOff>
      <xdr:row>3</xdr:row>
      <xdr:rowOff>36828</xdr:rowOff>
    </xdr:from>
    <xdr:to>
      <xdr:col>7</xdr:col>
      <xdr:colOff>516254</xdr:colOff>
      <xdr:row>4</xdr:row>
      <xdr:rowOff>499743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0EC07CEC-135E-456C-9B1B-C887783EC108}"/>
            </a:ext>
          </a:extLst>
        </xdr:cNvPr>
        <xdr:cNvSpPr/>
      </xdr:nvSpPr>
      <xdr:spPr>
        <a:xfrm>
          <a:off x="3316604" y="570228"/>
          <a:ext cx="981075" cy="653415"/>
        </a:xfrm>
        <a:prstGeom prst="wedgeRoundRectCallout">
          <a:avLst>
            <a:gd name="adj1" fmla="val 11859"/>
            <a:gd name="adj2" fmla="val 90037"/>
            <a:gd name="adj3" fmla="val 16667"/>
          </a:avLst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Replacement</a:t>
          </a:r>
          <a:r>
            <a:rPr lang="en-US" sz="1000" b="1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of RP  </a:t>
          </a:r>
        </a:p>
        <a:p>
          <a:pPr algn="ctr"/>
          <a:r>
            <a:rPr lang="en-US" sz="1000" b="1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(all cases)</a:t>
          </a:r>
          <a:endParaRPr lang="en-US" sz="10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1</xdr:rowOff>
    </xdr:from>
    <xdr:to>
      <xdr:col>9</xdr:col>
      <xdr:colOff>9525</xdr:colOff>
      <xdr:row>11</xdr:row>
      <xdr:rowOff>55246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A51BFE-41E0-4202-9B32-117867D12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42876"/>
          <a:ext cx="4886325" cy="2286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107673</xdr:colOff>
      <xdr:row>0</xdr:row>
      <xdr:rowOff>74543</xdr:rowOff>
    </xdr:from>
    <xdr:to>
      <xdr:col>13</xdr:col>
      <xdr:colOff>41413</xdr:colOff>
      <xdr:row>12</xdr:row>
      <xdr:rowOff>118132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20BF2C-3166-499D-A5BB-7DCEBA804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73" y="74543"/>
          <a:ext cx="7412936" cy="2915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0</xdr:rowOff>
    </xdr:from>
    <xdr:to>
      <xdr:col>12</xdr:col>
      <xdr:colOff>295275</xdr:colOff>
      <xdr:row>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41EDE1-0BA6-4E9E-8A45-81CDF73F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00025"/>
          <a:ext cx="7867650" cy="1343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71438</xdr:rowOff>
    </xdr:from>
    <xdr:to>
      <xdr:col>4</xdr:col>
      <xdr:colOff>11907</xdr:colOff>
      <xdr:row>18</xdr:row>
      <xdr:rowOff>59530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834C6F-E33B-4B36-8A09-26F41448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5" y="71438"/>
          <a:ext cx="4619623" cy="3917155"/>
        </a:xfrm>
        <a:prstGeom prst="rect">
          <a:avLst/>
        </a:prstGeom>
      </xdr:spPr>
    </xdr:pic>
    <xdr:clientData/>
  </xdr:twoCellAnchor>
  <xdr:twoCellAnchor editAs="oneCell">
    <xdr:from>
      <xdr:col>4</xdr:col>
      <xdr:colOff>71438</xdr:colOff>
      <xdr:row>0</xdr:row>
      <xdr:rowOff>83343</xdr:rowOff>
    </xdr:from>
    <xdr:to>
      <xdr:col>9</xdr:col>
      <xdr:colOff>71438</xdr:colOff>
      <xdr:row>18</xdr:row>
      <xdr:rowOff>47623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3AC7F6-E37A-46CE-8A6C-0372BBDA9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8219" y="83343"/>
          <a:ext cx="4726782" cy="38933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11206</xdr:colOff>
      <xdr:row>0</xdr:row>
      <xdr:rowOff>100854</xdr:rowOff>
    </xdr:from>
    <xdr:to>
      <xdr:col>7</xdr:col>
      <xdr:colOff>0</xdr:colOff>
      <xdr:row>15</xdr:row>
      <xdr:rowOff>168090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13716-A8DF-4CC7-8ADA-3D948BEE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471" y="100854"/>
          <a:ext cx="4527176" cy="3653118"/>
        </a:xfrm>
        <a:prstGeom prst="rect">
          <a:avLst/>
        </a:prstGeom>
      </xdr:spPr>
    </xdr:pic>
    <xdr:clientData/>
  </xdr:twoCellAnchor>
  <xdr:twoCellAnchor editAs="oneCell">
    <xdr:from>
      <xdr:col>7</xdr:col>
      <xdr:colOff>212912</xdr:colOff>
      <xdr:row>0</xdr:row>
      <xdr:rowOff>112059</xdr:rowOff>
    </xdr:from>
    <xdr:to>
      <xdr:col>15</xdr:col>
      <xdr:colOff>0</xdr:colOff>
      <xdr:row>16</xdr:row>
      <xdr:rowOff>3585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109473-E729-4C3C-AA9A-FA8E3D2ED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4559" y="112059"/>
          <a:ext cx="4572000" cy="3664322"/>
        </a:xfrm>
        <a:prstGeom prst="rect">
          <a:avLst/>
        </a:prstGeom>
      </xdr:spPr>
    </xdr:pic>
    <xdr:clientData/>
  </xdr:twoCellAnchor>
  <xdr:twoCellAnchor editAs="oneCell">
    <xdr:from>
      <xdr:col>7</xdr:col>
      <xdr:colOff>203947</xdr:colOff>
      <xdr:row>16</xdr:row>
      <xdr:rowOff>161364</xdr:rowOff>
    </xdr:from>
    <xdr:to>
      <xdr:col>15</xdr:col>
      <xdr:colOff>2241</xdr:colOff>
      <xdr:row>33</xdr:row>
      <xdr:rowOff>71718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A26E70-D5BE-4957-A526-514D0C4A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6276" y="3881717"/>
          <a:ext cx="4657165" cy="3594848"/>
        </a:xfrm>
        <a:prstGeom prst="rect">
          <a:avLst/>
        </a:prstGeom>
      </xdr:spPr>
    </xdr:pic>
    <xdr:clientData/>
  </xdr:twoCellAnchor>
  <xdr:twoCellAnchor editAs="oneCell">
    <xdr:from>
      <xdr:col>1</xdr:col>
      <xdr:colOff>1495</xdr:colOff>
      <xdr:row>17</xdr:row>
      <xdr:rowOff>1</xdr:rowOff>
    </xdr:from>
    <xdr:to>
      <xdr:col>7</xdr:col>
      <xdr:colOff>7470</xdr:colOff>
      <xdr:row>33</xdr:row>
      <xdr:rowOff>74707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97DD06-BCAA-48B3-B4AA-55A48CDB6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001" y="3899648"/>
          <a:ext cx="4622798" cy="3579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166688</xdr:colOff>
      <xdr:row>0</xdr:row>
      <xdr:rowOff>166686</xdr:rowOff>
    </xdr:from>
    <xdr:to>
      <xdr:col>12</xdr:col>
      <xdr:colOff>0</xdr:colOff>
      <xdr:row>20</xdr:row>
      <xdr:rowOff>35718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06E8B2-218A-41C6-AFCC-3134E38B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8" y="166686"/>
          <a:ext cx="6691312" cy="41314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181427</xdr:colOff>
      <xdr:row>1</xdr:row>
      <xdr:rowOff>9072</xdr:rowOff>
    </xdr:from>
    <xdr:to>
      <xdr:col>5</xdr:col>
      <xdr:colOff>1185091</xdr:colOff>
      <xdr:row>16</xdr:row>
      <xdr:rowOff>117930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6C8F14-CEF2-4D4B-B7D0-EB2901A0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427" y="163286"/>
          <a:ext cx="3646715" cy="3066144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0</xdr:row>
      <xdr:rowOff>72572</xdr:rowOff>
    </xdr:from>
    <xdr:to>
      <xdr:col>12</xdr:col>
      <xdr:colOff>18144</xdr:colOff>
      <xdr:row>16</xdr:row>
      <xdr:rowOff>136072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AF0238-A12A-42BE-999F-6D0970258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9785" y="72572"/>
          <a:ext cx="3927930" cy="3175000"/>
        </a:xfrm>
        <a:prstGeom prst="rect">
          <a:avLst/>
        </a:prstGeom>
      </xdr:spPr>
    </xdr:pic>
    <xdr:clientData/>
  </xdr:twoCellAnchor>
  <xdr:twoCellAnchor editAs="oneCell">
    <xdr:from>
      <xdr:col>3</xdr:col>
      <xdr:colOff>598715</xdr:colOff>
      <xdr:row>17</xdr:row>
      <xdr:rowOff>72571</xdr:rowOff>
    </xdr:from>
    <xdr:to>
      <xdr:col>9</xdr:col>
      <xdr:colOff>607786</xdr:colOff>
      <xdr:row>35</xdr:row>
      <xdr:rowOff>145142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65764C6-20C8-4ECF-992A-D95D7A7C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5715" y="3365500"/>
          <a:ext cx="3991428" cy="33382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123825</xdr:rowOff>
    </xdr:from>
    <xdr:to>
      <xdr:col>10</xdr:col>
      <xdr:colOff>9525</xdr:colOff>
      <xdr:row>17</xdr:row>
      <xdr:rowOff>95251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E39BF-7ABB-415E-9E0A-EC3AB4BE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23825"/>
          <a:ext cx="5505450" cy="31718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133350</xdr:rowOff>
    </xdr:from>
    <xdr:to>
      <xdr:col>12</xdr:col>
      <xdr:colOff>0</xdr:colOff>
      <xdr:row>15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AD20CA-B1C2-45AC-962D-FE2A5CF3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405" y="133350"/>
          <a:ext cx="6696075" cy="27393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76201</xdr:rowOff>
    </xdr:from>
    <xdr:to>
      <xdr:col>12</xdr:col>
      <xdr:colOff>19050</xdr:colOff>
      <xdr:row>32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A959E2-8FF0-4E22-9E3F-F493482E4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" y="3108961"/>
          <a:ext cx="6724650" cy="29032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104774</xdr:rowOff>
    </xdr:from>
    <xdr:to>
      <xdr:col>13</xdr:col>
      <xdr:colOff>38101</xdr:colOff>
      <xdr:row>13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0712D-AD96-42A2-A3EF-4AE44DC48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104774"/>
          <a:ext cx="5627372" cy="34690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1ABEC-DA4F-4A42-BDF3-ED027FE36448}">
  <sheetPr>
    <tabColor rgb="FF92D050"/>
  </sheetPr>
  <dimension ref="A46:K50"/>
  <sheetViews>
    <sheetView showGridLines="0" tabSelected="1" zoomScaleNormal="100" workbookViewId="0">
      <selection activeCell="J44" sqref="J44"/>
    </sheetView>
  </sheetViews>
  <sheetFormatPr defaultRowHeight="15" x14ac:dyDescent="0.25"/>
  <cols>
    <col min="11" max="11" width="18.5703125" customWidth="1"/>
  </cols>
  <sheetData>
    <row r="46" spans="1:11" x14ac:dyDescent="0.25">
      <c r="A46" s="410" t="s">
        <v>699</v>
      </c>
      <c r="B46" s="411"/>
      <c r="C46" s="411"/>
      <c r="D46" s="411"/>
      <c r="E46" s="411"/>
      <c r="F46" s="411"/>
      <c r="G46" s="411"/>
      <c r="H46" s="411"/>
      <c r="I46" s="411"/>
      <c r="J46" s="411"/>
      <c r="K46" s="412"/>
    </row>
    <row r="47" spans="1:11" x14ac:dyDescent="0.25">
      <c r="A47" s="410"/>
      <c r="B47" s="411"/>
      <c r="C47" s="411"/>
      <c r="D47" s="411"/>
      <c r="E47" s="411"/>
      <c r="F47" s="411"/>
      <c r="G47" s="411"/>
      <c r="H47" s="411"/>
      <c r="I47" s="411"/>
      <c r="J47" s="411"/>
      <c r="K47" s="412"/>
    </row>
    <row r="48" spans="1:11" x14ac:dyDescent="0.25">
      <c r="A48" s="410"/>
      <c r="B48" s="411"/>
      <c r="C48" s="411"/>
      <c r="D48" s="411"/>
      <c r="E48" s="411"/>
      <c r="F48" s="411"/>
      <c r="G48" s="411"/>
      <c r="H48" s="411"/>
      <c r="I48" s="411"/>
      <c r="J48" s="411"/>
      <c r="K48" s="412"/>
    </row>
    <row r="49" spans="1:11" ht="42.75" customHeight="1" x14ac:dyDescent="0.25">
      <c r="A49" s="413" t="s">
        <v>437</v>
      </c>
      <c r="B49" s="414"/>
      <c r="C49" s="414"/>
      <c r="D49" s="414"/>
      <c r="E49" s="414"/>
      <c r="F49" s="414"/>
      <c r="G49" s="414"/>
      <c r="H49" s="414"/>
      <c r="I49" s="414"/>
      <c r="J49" s="414"/>
      <c r="K49" s="415"/>
    </row>
    <row r="50" spans="1:11" ht="85.5" customHeight="1" x14ac:dyDescent="0.25">
      <c r="A50" s="416" t="s">
        <v>698</v>
      </c>
      <c r="B50" s="417"/>
      <c r="C50" s="417"/>
      <c r="D50" s="417"/>
      <c r="E50" s="417"/>
      <c r="F50" s="417"/>
      <c r="G50" s="417"/>
      <c r="H50" s="417"/>
      <c r="I50" s="417"/>
      <c r="J50" s="417"/>
      <c r="K50" s="418"/>
    </row>
  </sheetData>
  <mergeCells count="3">
    <mergeCell ref="A46:K48"/>
    <mergeCell ref="A49:K49"/>
    <mergeCell ref="A50:K5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2A365-201E-4B24-A9E7-DA395859CF56}">
  <dimension ref="B1:O54"/>
  <sheetViews>
    <sheetView showGridLines="0" zoomScaleNormal="100" workbookViewId="0">
      <selection activeCell="N2" sqref="N2:O3"/>
    </sheetView>
  </sheetViews>
  <sheetFormatPr defaultRowHeight="15" x14ac:dyDescent="0.25"/>
  <cols>
    <col min="1" max="1" width="2.5703125" customWidth="1"/>
    <col min="2" max="2" width="9.140625" style="125"/>
    <col min="3" max="3" width="56" customWidth="1"/>
    <col min="5" max="6" width="14.42578125" style="159" customWidth="1"/>
    <col min="7" max="7" width="10.42578125" customWidth="1"/>
    <col min="8" max="8" width="13.140625" customWidth="1"/>
    <col min="9" max="9" width="11.5703125" customWidth="1"/>
    <col min="10" max="10" width="10.85546875" customWidth="1"/>
    <col min="11" max="11" width="10.5703125" bestFit="1" customWidth="1"/>
    <col min="12" max="12" width="14.140625" customWidth="1"/>
    <col min="13" max="13" width="2.5703125" customWidth="1"/>
    <col min="14" max="15" width="6.5703125" customWidth="1"/>
  </cols>
  <sheetData>
    <row r="1" spans="2:15" ht="12" customHeight="1" x14ac:dyDescent="0.25"/>
    <row r="2" spans="2:15" x14ac:dyDescent="0.25">
      <c r="B2" s="473" t="s">
        <v>97</v>
      </c>
      <c r="C2" s="473"/>
      <c r="D2" s="473"/>
      <c r="E2" s="473"/>
      <c r="F2" s="473"/>
      <c r="G2" s="473"/>
      <c r="H2" s="473"/>
      <c r="I2" s="473"/>
      <c r="J2" s="473"/>
      <c r="K2" s="473"/>
      <c r="L2" s="473"/>
      <c r="N2" s="446" t="s">
        <v>430</v>
      </c>
      <c r="O2" s="446"/>
    </row>
    <row r="3" spans="2:15" ht="23.25" customHeight="1" x14ac:dyDescent="0.25">
      <c r="B3" s="474" t="s">
        <v>98</v>
      </c>
      <c r="C3" s="474"/>
      <c r="D3" s="474"/>
      <c r="E3" s="474"/>
      <c r="F3" s="474"/>
      <c r="G3" s="474"/>
      <c r="H3" s="474"/>
      <c r="I3" s="474"/>
      <c r="J3" s="474"/>
      <c r="K3" s="474"/>
      <c r="L3" s="474"/>
      <c r="N3" s="446"/>
      <c r="O3" s="446"/>
    </row>
    <row r="4" spans="2:15" ht="63.75" x14ac:dyDescent="0.25">
      <c r="B4" s="17" t="s">
        <v>99</v>
      </c>
      <c r="C4" s="18" t="s">
        <v>100</v>
      </c>
      <c r="D4" s="19" t="s">
        <v>101</v>
      </c>
      <c r="E4" s="160" t="s">
        <v>102</v>
      </c>
      <c r="F4" s="160" t="s">
        <v>103</v>
      </c>
      <c r="G4" s="18" t="s">
        <v>104</v>
      </c>
      <c r="H4" s="18" t="s">
        <v>105</v>
      </c>
      <c r="I4" s="20" t="s">
        <v>106</v>
      </c>
      <c r="J4" s="20" t="s">
        <v>107</v>
      </c>
      <c r="K4" s="20" t="s">
        <v>108</v>
      </c>
      <c r="L4" s="20" t="s">
        <v>109</v>
      </c>
    </row>
    <row r="5" spans="2:15" x14ac:dyDescent="0.25">
      <c r="B5" s="475" t="s">
        <v>480</v>
      </c>
      <c r="C5" s="475"/>
      <c r="D5" s="475"/>
      <c r="E5" s="475"/>
      <c r="F5" s="475"/>
      <c r="G5" s="475"/>
      <c r="H5" s="475"/>
      <c r="I5" s="475"/>
      <c r="J5" s="475"/>
      <c r="K5" s="475"/>
      <c r="L5" s="475"/>
    </row>
    <row r="6" spans="2:15" x14ac:dyDescent="0.25">
      <c r="B6" s="171">
        <v>1</v>
      </c>
      <c r="C6" s="220" t="s">
        <v>478</v>
      </c>
      <c r="D6" s="221" t="s">
        <v>111</v>
      </c>
      <c r="E6" s="222">
        <v>43864</v>
      </c>
      <c r="F6" s="222">
        <v>44460</v>
      </c>
      <c r="G6" s="223" t="s">
        <v>91</v>
      </c>
      <c r="H6" s="224">
        <v>458.23</v>
      </c>
      <c r="I6" s="224">
        <v>36.549999999999997</v>
      </c>
      <c r="J6" s="224">
        <v>32.86</v>
      </c>
      <c r="K6" s="225">
        <v>7.1710712960740235</v>
      </c>
      <c r="L6" s="225">
        <v>89.904240766073869</v>
      </c>
    </row>
    <row r="7" spans="2:15" x14ac:dyDescent="0.25">
      <c r="B7" s="171">
        <v>2</v>
      </c>
      <c r="C7" s="220" t="s">
        <v>479</v>
      </c>
      <c r="D7" s="221" t="s">
        <v>110</v>
      </c>
      <c r="E7" s="222">
        <v>43887</v>
      </c>
      <c r="F7" s="222">
        <v>44468</v>
      </c>
      <c r="G7" s="223" t="s">
        <v>92</v>
      </c>
      <c r="H7" s="224">
        <v>4800.38</v>
      </c>
      <c r="I7" s="224">
        <v>27.57</v>
      </c>
      <c r="J7" s="224">
        <v>26.9</v>
      </c>
      <c r="K7" s="225">
        <v>0.56037230385927783</v>
      </c>
      <c r="L7" s="225">
        <v>97.569822270583956</v>
      </c>
    </row>
    <row r="8" spans="2:15" x14ac:dyDescent="0.25">
      <c r="B8" s="476" t="s">
        <v>481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</row>
    <row r="9" spans="2:15" x14ac:dyDescent="0.25">
      <c r="B9" s="226">
        <v>1</v>
      </c>
      <c r="C9" s="232" t="s">
        <v>487</v>
      </c>
      <c r="D9" s="233" t="s">
        <v>110</v>
      </c>
      <c r="E9" s="234">
        <v>43432</v>
      </c>
      <c r="F9" s="234">
        <v>44470</v>
      </c>
      <c r="G9" s="235" t="s">
        <v>91</v>
      </c>
      <c r="H9" s="236">
        <v>5606.67</v>
      </c>
      <c r="I9" s="236">
        <v>15.77</v>
      </c>
      <c r="J9" s="236">
        <v>41.13</v>
      </c>
      <c r="K9" s="237">
        <v>0.73359052699730853</v>
      </c>
      <c r="L9" s="237">
        <v>260.81166772352572</v>
      </c>
    </row>
    <row r="10" spans="2:15" x14ac:dyDescent="0.25">
      <c r="B10" s="227">
        <v>2</v>
      </c>
      <c r="C10" s="220" t="s">
        <v>486</v>
      </c>
      <c r="D10" s="221" t="s">
        <v>111</v>
      </c>
      <c r="E10" s="222">
        <v>43852</v>
      </c>
      <c r="F10" s="222">
        <v>44474</v>
      </c>
      <c r="G10" s="223" t="s">
        <v>92</v>
      </c>
      <c r="H10" s="224">
        <v>53.32</v>
      </c>
      <c r="I10" s="224">
        <v>45.61</v>
      </c>
      <c r="J10" s="224">
        <v>54.16</v>
      </c>
      <c r="K10" s="225">
        <v>101.5753938484621</v>
      </c>
      <c r="L10" s="225">
        <v>118.74588905941678</v>
      </c>
    </row>
    <row r="11" spans="2:15" x14ac:dyDescent="0.25">
      <c r="B11" s="227">
        <v>3</v>
      </c>
      <c r="C11" s="220" t="s">
        <v>658</v>
      </c>
      <c r="D11" s="221" t="s">
        <v>110</v>
      </c>
      <c r="E11" s="222">
        <v>43838</v>
      </c>
      <c r="F11" s="222">
        <v>44474</v>
      </c>
      <c r="G11" s="223" t="s">
        <v>91</v>
      </c>
      <c r="H11" s="224">
        <v>593.69000000000005</v>
      </c>
      <c r="I11" s="224">
        <v>34.22</v>
      </c>
      <c r="J11" s="224">
        <v>111.89</v>
      </c>
      <c r="K11" s="225">
        <v>18.846536071013489</v>
      </c>
      <c r="L11" s="225">
        <v>326.97253068381065</v>
      </c>
    </row>
    <row r="12" spans="2:15" x14ac:dyDescent="0.25">
      <c r="B12" s="227">
        <v>4</v>
      </c>
      <c r="C12" s="220" t="s">
        <v>488</v>
      </c>
      <c r="D12" s="221" t="s">
        <v>111</v>
      </c>
      <c r="E12" s="222">
        <v>43853</v>
      </c>
      <c r="F12" s="222">
        <v>44474</v>
      </c>
      <c r="G12" s="223" t="s">
        <v>91</v>
      </c>
      <c r="H12" s="224">
        <v>1619.45</v>
      </c>
      <c r="I12" s="224">
        <v>68.55</v>
      </c>
      <c r="J12" s="224">
        <v>78.489999999999995</v>
      </c>
      <c r="K12" s="225">
        <v>4.84670721541264</v>
      </c>
      <c r="L12" s="225">
        <v>114.50036469730122</v>
      </c>
    </row>
    <row r="13" spans="2:15" x14ac:dyDescent="0.25">
      <c r="B13" s="227">
        <v>5</v>
      </c>
      <c r="C13" s="220" t="s">
        <v>490</v>
      </c>
      <c r="D13" s="221" t="s">
        <v>111</v>
      </c>
      <c r="E13" s="222">
        <v>43908</v>
      </c>
      <c r="F13" s="222">
        <v>44474</v>
      </c>
      <c r="G13" s="223" t="s">
        <v>92</v>
      </c>
      <c r="H13" s="224">
        <v>10.415735700000001</v>
      </c>
      <c r="I13" s="224">
        <v>4.0800000000000003E-2</v>
      </c>
      <c r="J13" s="224">
        <v>0.12</v>
      </c>
      <c r="K13" s="225">
        <v>1.1521029666680191</v>
      </c>
      <c r="L13" s="225">
        <v>294.11764705882348</v>
      </c>
    </row>
    <row r="14" spans="2:15" x14ac:dyDescent="0.25">
      <c r="B14" s="227">
        <v>6</v>
      </c>
      <c r="C14" s="220" t="s">
        <v>483</v>
      </c>
      <c r="D14" s="221" t="s">
        <v>110</v>
      </c>
      <c r="E14" s="222">
        <v>43402</v>
      </c>
      <c r="F14" s="222">
        <v>44475</v>
      </c>
      <c r="G14" s="223" t="s">
        <v>91</v>
      </c>
      <c r="H14" s="224">
        <v>56.56</v>
      </c>
      <c r="I14" s="224">
        <v>31.04</v>
      </c>
      <c r="J14" s="224">
        <v>37.32</v>
      </c>
      <c r="K14" s="225">
        <v>65.983026874115978</v>
      </c>
      <c r="L14" s="225">
        <v>120.23195876288659</v>
      </c>
    </row>
    <row r="15" spans="2:15" x14ac:dyDescent="0.25">
      <c r="B15" s="227">
        <v>7</v>
      </c>
      <c r="C15" s="220" t="s">
        <v>485</v>
      </c>
      <c r="D15" s="221" t="s">
        <v>111</v>
      </c>
      <c r="E15" s="222">
        <v>43691</v>
      </c>
      <c r="F15" s="222">
        <v>44475</v>
      </c>
      <c r="G15" s="223" t="s">
        <v>91</v>
      </c>
      <c r="H15" s="224">
        <v>978.69</v>
      </c>
      <c r="I15" s="224">
        <v>113.09</v>
      </c>
      <c r="J15" s="224">
        <v>83.23</v>
      </c>
      <c r="K15" s="225">
        <v>8.5042250355066464</v>
      </c>
      <c r="L15" s="225">
        <v>73.596250773720044</v>
      </c>
    </row>
    <row r="16" spans="2:15" x14ac:dyDescent="0.25">
      <c r="B16" s="227">
        <v>8</v>
      </c>
      <c r="C16" s="220" t="s">
        <v>482</v>
      </c>
      <c r="D16" s="221" t="s">
        <v>110</v>
      </c>
      <c r="E16" s="222">
        <v>43263</v>
      </c>
      <c r="F16" s="222">
        <v>44482</v>
      </c>
      <c r="G16" s="223" t="s">
        <v>91</v>
      </c>
      <c r="H16" s="224">
        <v>60.35</v>
      </c>
      <c r="I16" s="224">
        <v>28.75</v>
      </c>
      <c r="J16" s="224">
        <v>34.72</v>
      </c>
      <c r="K16" s="225">
        <v>57.531068765534378</v>
      </c>
      <c r="L16" s="225">
        <v>120.76521739130435</v>
      </c>
    </row>
    <row r="17" spans="2:12" x14ac:dyDescent="0.25">
      <c r="B17" s="227">
        <v>9</v>
      </c>
      <c r="C17" s="220" t="s">
        <v>484</v>
      </c>
      <c r="D17" s="221" t="s">
        <v>111</v>
      </c>
      <c r="E17" s="222">
        <v>43684</v>
      </c>
      <c r="F17" s="222">
        <v>44482</v>
      </c>
      <c r="G17" s="223" t="s">
        <v>91</v>
      </c>
      <c r="H17" s="224">
        <v>70.72</v>
      </c>
      <c r="I17" s="224">
        <v>22.75</v>
      </c>
      <c r="J17" s="224">
        <v>25.21</v>
      </c>
      <c r="K17" s="225">
        <v>35.647624434389144</v>
      </c>
      <c r="L17" s="225">
        <v>110.81318681318682</v>
      </c>
    </row>
    <row r="18" spans="2:12" x14ac:dyDescent="0.25">
      <c r="B18" s="227">
        <v>10</v>
      </c>
      <c r="C18" s="220" t="s">
        <v>489</v>
      </c>
      <c r="D18" s="221" t="s">
        <v>110</v>
      </c>
      <c r="E18" s="222">
        <v>43866</v>
      </c>
      <c r="F18" s="222">
        <v>44483</v>
      </c>
      <c r="G18" s="223" t="s">
        <v>91</v>
      </c>
      <c r="H18" s="224">
        <v>678.29</v>
      </c>
      <c r="I18" s="224">
        <v>15.06</v>
      </c>
      <c r="J18" s="224">
        <v>26.61</v>
      </c>
      <c r="K18" s="225">
        <v>3.9231007386221233</v>
      </c>
      <c r="L18" s="225">
        <v>176.69322709163347</v>
      </c>
    </row>
    <row r="19" spans="2:12" x14ac:dyDescent="0.25">
      <c r="B19" s="227">
        <v>11</v>
      </c>
      <c r="C19" s="220" t="s">
        <v>491</v>
      </c>
      <c r="D19" s="221" t="s">
        <v>111</v>
      </c>
      <c r="E19" s="222">
        <v>44144</v>
      </c>
      <c r="F19" s="222">
        <v>44483</v>
      </c>
      <c r="G19" s="223" t="s">
        <v>91</v>
      </c>
      <c r="H19" s="224">
        <v>2649.7</v>
      </c>
      <c r="I19" s="224">
        <v>101.4</v>
      </c>
      <c r="J19" s="224">
        <v>126</v>
      </c>
      <c r="K19" s="225">
        <v>4.755255311922105</v>
      </c>
      <c r="L19" s="225">
        <v>124.2603550295858</v>
      </c>
    </row>
    <row r="20" spans="2:12" x14ac:dyDescent="0.25">
      <c r="B20" s="227">
        <v>12</v>
      </c>
      <c r="C20" s="220" t="s">
        <v>510</v>
      </c>
      <c r="D20" s="223" t="s">
        <v>110</v>
      </c>
      <c r="E20" s="222">
        <v>44102</v>
      </c>
      <c r="F20" s="222">
        <v>44483</v>
      </c>
      <c r="G20" s="223" t="s">
        <v>92</v>
      </c>
      <c r="H20" s="224">
        <v>34.08</v>
      </c>
      <c r="I20" s="224">
        <v>8.48</v>
      </c>
      <c r="J20" s="224">
        <v>8.61</v>
      </c>
      <c r="K20" s="225">
        <v>25.264084507042249</v>
      </c>
      <c r="L20" s="225">
        <v>101.53301886792451</v>
      </c>
    </row>
    <row r="21" spans="2:12" s="66" customFormat="1" x14ac:dyDescent="0.25">
      <c r="B21" s="227">
        <v>13</v>
      </c>
      <c r="C21" s="220" t="s">
        <v>502</v>
      </c>
      <c r="D21" s="223" t="s">
        <v>111</v>
      </c>
      <c r="E21" s="222">
        <v>43495</v>
      </c>
      <c r="F21" s="222">
        <v>44497</v>
      </c>
      <c r="G21" s="223" t="s">
        <v>92</v>
      </c>
      <c r="H21" s="224">
        <v>1035.0729375999999</v>
      </c>
      <c r="I21" s="224">
        <v>37.258409</v>
      </c>
      <c r="J21" s="224">
        <v>42</v>
      </c>
      <c r="K21" s="225">
        <v>4.0576850649176901</v>
      </c>
      <c r="L21" s="225">
        <v>112.72623047323358</v>
      </c>
    </row>
    <row r="22" spans="2:12" x14ac:dyDescent="0.25">
      <c r="B22" s="227">
        <v>14</v>
      </c>
      <c r="C22" s="220" t="s">
        <v>492</v>
      </c>
      <c r="D22" s="223" t="s">
        <v>110</v>
      </c>
      <c r="E22" s="222">
        <v>43514</v>
      </c>
      <c r="F22" s="222">
        <v>44501</v>
      </c>
      <c r="G22" s="223" t="s">
        <v>91</v>
      </c>
      <c r="H22" s="224">
        <v>119.4</v>
      </c>
      <c r="I22" s="224">
        <v>13.16</v>
      </c>
      <c r="J22" s="224">
        <v>30</v>
      </c>
      <c r="K22" s="225">
        <v>25.125628140703515</v>
      </c>
      <c r="L22" s="225">
        <v>227.96352583586628</v>
      </c>
    </row>
    <row r="23" spans="2:12" x14ac:dyDescent="0.25">
      <c r="B23" s="227">
        <v>15</v>
      </c>
      <c r="C23" s="220" t="s">
        <v>493</v>
      </c>
      <c r="D23" s="223" t="s">
        <v>111</v>
      </c>
      <c r="E23" s="222">
        <v>43535</v>
      </c>
      <c r="F23" s="222">
        <v>44501</v>
      </c>
      <c r="G23" s="223" t="s">
        <v>92</v>
      </c>
      <c r="H23" s="224">
        <v>3119.0831604</v>
      </c>
      <c r="I23" s="224">
        <v>303.64806614999998</v>
      </c>
      <c r="J23" s="224">
        <v>301</v>
      </c>
      <c r="K23" s="225">
        <v>9.6502717151471824</v>
      </c>
      <c r="L23" s="225">
        <v>99.127916016862798</v>
      </c>
    </row>
    <row r="24" spans="2:12" x14ac:dyDescent="0.25">
      <c r="B24" s="227">
        <v>16</v>
      </c>
      <c r="C24" s="220" t="s">
        <v>494</v>
      </c>
      <c r="D24" s="223" t="s">
        <v>111</v>
      </c>
      <c r="E24" s="222">
        <v>43712</v>
      </c>
      <c r="F24" s="222">
        <v>44501</v>
      </c>
      <c r="G24" s="223" t="s">
        <v>91</v>
      </c>
      <c r="H24" s="224">
        <v>68.77</v>
      </c>
      <c r="I24" s="224">
        <v>6.16</v>
      </c>
      <c r="J24" s="224">
        <v>9.0399999999999991</v>
      </c>
      <c r="K24" s="225">
        <v>13.145266831467209</v>
      </c>
      <c r="L24" s="225">
        <v>146.75324675324674</v>
      </c>
    </row>
    <row r="25" spans="2:12" x14ac:dyDescent="0.25">
      <c r="B25" s="227">
        <v>17</v>
      </c>
      <c r="C25" s="220" t="s">
        <v>496</v>
      </c>
      <c r="D25" s="223" t="s">
        <v>111</v>
      </c>
      <c r="E25" s="222">
        <v>43734</v>
      </c>
      <c r="F25" s="222">
        <v>44501</v>
      </c>
      <c r="G25" s="223" t="s">
        <v>92</v>
      </c>
      <c r="H25" s="224">
        <v>86.029969800000003</v>
      </c>
      <c r="I25" s="224">
        <v>18.4197594</v>
      </c>
      <c r="J25" s="224">
        <v>26.5</v>
      </c>
      <c r="K25" s="225">
        <v>30.803218996364219</v>
      </c>
      <c r="L25" s="225">
        <v>143.86724291306433</v>
      </c>
    </row>
    <row r="26" spans="2:12" x14ac:dyDescent="0.25">
      <c r="B26" s="227">
        <v>18</v>
      </c>
      <c r="C26" s="220" t="s">
        <v>659</v>
      </c>
      <c r="D26" s="223" t="s">
        <v>110</v>
      </c>
      <c r="E26" s="222">
        <v>43783</v>
      </c>
      <c r="F26" s="222">
        <v>44501</v>
      </c>
      <c r="G26" s="223" t="s">
        <v>91</v>
      </c>
      <c r="H26" s="224">
        <v>18.77</v>
      </c>
      <c r="I26" s="224">
        <v>2.0299999999999998</v>
      </c>
      <c r="J26" s="224">
        <v>2.72</v>
      </c>
      <c r="K26" s="225">
        <v>14.491209376664893</v>
      </c>
      <c r="L26" s="225">
        <v>133.99014778325125</v>
      </c>
    </row>
    <row r="27" spans="2:12" x14ac:dyDescent="0.25">
      <c r="B27" s="227">
        <v>19</v>
      </c>
      <c r="C27" s="220" t="s">
        <v>499</v>
      </c>
      <c r="D27" s="223" t="s">
        <v>111</v>
      </c>
      <c r="E27" s="222">
        <v>43881</v>
      </c>
      <c r="F27" s="222">
        <v>44501</v>
      </c>
      <c r="G27" s="223" t="s">
        <v>93</v>
      </c>
      <c r="H27" s="224">
        <v>54.83</v>
      </c>
      <c r="I27" s="224">
        <v>5.0199999999999996</v>
      </c>
      <c r="J27" s="224">
        <v>5.3</v>
      </c>
      <c r="K27" s="225">
        <v>9.6662411088819979</v>
      </c>
      <c r="L27" s="225">
        <v>105.57768924302789</v>
      </c>
    </row>
    <row r="28" spans="2:12" x14ac:dyDescent="0.25">
      <c r="B28" s="227">
        <v>20</v>
      </c>
      <c r="C28" s="220" t="s">
        <v>500</v>
      </c>
      <c r="D28" s="223" t="s">
        <v>111</v>
      </c>
      <c r="E28" s="222">
        <v>44107</v>
      </c>
      <c r="F28" s="222">
        <v>44501</v>
      </c>
      <c r="G28" s="223" t="s">
        <v>91</v>
      </c>
      <c r="H28" s="224">
        <v>12067.576938300001</v>
      </c>
      <c r="I28" s="224">
        <v>1733.4</v>
      </c>
      <c r="J28" s="224">
        <v>2500</v>
      </c>
      <c r="K28" s="225">
        <v>20.716669243396456</v>
      </c>
      <c r="L28" s="225">
        <v>144.22522210684204</v>
      </c>
    </row>
    <row r="29" spans="2:12" x14ac:dyDescent="0.25">
      <c r="B29" s="227">
        <v>21</v>
      </c>
      <c r="C29" s="220" t="s">
        <v>507</v>
      </c>
      <c r="D29" s="223" t="s">
        <v>111</v>
      </c>
      <c r="E29" s="222">
        <v>43768</v>
      </c>
      <c r="F29" s="222">
        <v>44502</v>
      </c>
      <c r="G29" s="223" t="s">
        <v>91</v>
      </c>
      <c r="H29" s="224">
        <v>160.27000000000001</v>
      </c>
      <c r="I29" s="224">
        <v>5.05</v>
      </c>
      <c r="J29" s="224">
        <v>11.75</v>
      </c>
      <c r="K29" s="225">
        <v>7.3313782991202334</v>
      </c>
      <c r="L29" s="225">
        <v>232.67326732673271</v>
      </c>
    </row>
    <row r="30" spans="2:12" x14ac:dyDescent="0.25">
      <c r="B30" s="227">
        <v>22</v>
      </c>
      <c r="C30" s="220" t="s">
        <v>497</v>
      </c>
      <c r="D30" s="223" t="s">
        <v>111</v>
      </c>
      <c r="E30" s="222">
        <v>43735</v>
      </c>
      <c r="F30" s="222">
        <v>44508</v>
      </c>
      <c r="G30" s="223" t="s">
        <v>92</v>
      </c>
      <c r="H30" s="224">
        <v>641.16999999999996</v>
      </c>
      <c r="I30" s="224">
        <v>82.52</v>
      </c>
      <c r="J30" s="224">
        <v>150.07</v>
      </c>
      <c r="K30" s="225">
        <v>23.40564904783443</v>
      </c>
      <c r="L30" s="225">
        <v>181.85894328647601</v>
      </c>
    </row>
    <row r="31" spans="2:12" x14ac:dyDescent="0.25">
      <c r="B31" s="227">
        <v>23</v>
      </c>
      <c r="C31" s="220" t="s">
        <v>660</v>
      </c>
      <c r="D31" s="223" t="s">
        <v>111</v>
      </c>
      <c r="E31" s="222">
        <v>43654</v>
      </c>
      <c r="F31" s="222">
        <v>44509</v>
      </c>
      <c r="G31" s="223" t="s">
        <v>91</v>
      </c>
      <c r="H31" s="224">
        <v>231.02</v>
      </c>
      <c r="I31" s="224">
        <v>122.26</v>
      </c>
      <c r="J31" s="224">
        <v>115</v>
      </c>
      <c r="K31" s="225">
        <v>49.779239892649983</v>
      </c>
      <c r="L31" s="225">
        <v>94.061835432684433</v>
      </c>
    </row>
    <row r="32" spans="2:12" x14ac:dyDescent="0.25">
      <c r="B32" s="227">
        <v>24</v>
      </c>
      <c r="C32" s="220" t="s">
        <v>506</v>
      </c>
      <c r="D32" s="223" t="s">
        <v>110</v>
      </c>
      <c r="E32" s="222">
        <v>43766</v>
      </c>
      <c r="F32" s="222">
        <v>44510</v>
      </c>
      <c r="G32" s="223" t="s">
        <v>91</v>
      </c>
      <c r="H32" s="224">
        <v>695.09</v>
      </c>
      <c r="I32" s="224">
        <v>16.16</v>
      </c>
      <c r="J32" s="224">
        <v>15.54</v>
      </c>
      <c r="K32" s="225">
        <v>2.2356817102821216</v>
      </c>
      <c r="L32" s="225">
        <v>96.163366336633658</v>
      </c>
    </row>
    <row r="33" spans="2:12" x14ac:dyDescent="0.25">
      <c r="B33" s="227">
        <v>25</v>
      </c>
      <c r="C33" s="220" t="s">
        <v>501</v>
      </c>
      <c r="D33" s="223" t="s">
        <v>111</v>
      </c>
      <c r="E33" s="222">
        <v>43836</v>
      </c>
      <c r="F33" s="222">
        <v>44511</v>
      </c>
      <c r="G33" s="223" t="s">
        <v>91</v>
      </c>
      <c r="H33" s="228">
        <v>105.46</v>
      </c>
      <c r="I33" s="228">
        <v>6.59</v>
      </c>
      <c r="J33" s="224">
        <v>6.7</v>
      </c>
      <c r="K33" s="225">
        <v>6.3531196662241607</v>
      </c>
      <c r="L33" s="225">
        <v>101.66919575113809</v>
      </c>
    </row>
    <row r="34" spans="2:12" x14ac:dyDescent="0.25">
      <c r="B34" s="227">
        <v>26</v>
      </c>
      <c r="C34" s="220" t="s">
        <v>495</v>
      </c>
      <c r="D34" s="223" t="s">
        <v>111</v>
      </c>
      <c r="E34" s="222">
        <v>43732</v>
      </c>
      <c r="F34" s="222">
        <v>44516</v>
      </c>
      <c r="G34" s="223" t="s">
        <v>91</v>
      </c>
      <c r="H34" s="224">
        <v>1175.4457347</v>
      </c>
      <c r="I34" s="224">
        <v>154.79</v>
      </c>
      <c r="J34" s="224">
        <v>193.68</v>
      </c>
      <c r="K34" s="225">
        <v>16.477153668810708</v>
      </c>
      <c r="L34" s="225">
        <v>125.12436203889141</v>
      </c>
    </row>
    <row r="35" spans="2:12" x14ac:dyDescent="0.25">
      <c r="B35" s="227">
        <v>27</v>
      </c>
      <c r="C35" s="220" t="s">
        <v>511</v>
      </c>
      <c r="D35" s="223" t="s">
        <v>111</v>
      </c>
      <c r="E35" s="222">
        <v>44214</v>
      </c>
      <c r="F35" s="222">
        <v>44517</v>
      </c>
      <c r="G35" s="223" t="s">
        <v>91</v>
      </c>
      <c r="H35" s="224">
        <v>12.1099</v>
      </c>
      <c r="I35" s="376" t="s">
        <v>439</v>
      </c>
      <c r="J35" s="224">
        <v>6.1599000000000004</v>
      </c>
      <c r="K35" s="225">
        <v>50.86664629765729</v>
      </c>
      <c r="L35" s="225" t="s">
        <v>15</v>
      </c>
    </row>
    <row r="36" spans="2:12" x14ac:dyDescent="0.25">
      <c r="B36" s="227">
        <v>28</v>
      </c>
      <c r="C36" s="220" t="s">
        <v>498</v>
      </c>
      <c r="D36" s="223" t="s">
        <v>111</v>
      </c>
      <c r="E36" s="222">
        <v>43847</v>
      </c>
      <c r="F36" s="222">
        <v>44525</v>
      </c>
      <c r="G36" s="223" t="s">
        <v>91</v>
      </c>
      <c r="H36" s="224">
        <v>58.36</v>
      </c>
      <c r="I36" s="224">
        <v>6.67</v>
      </c>
      <c r="J36" s="224">
        <v>9</v>
      </c>
      <c r="K36" s="225">
        <v>15.421521590130228</v>
      </c>
      <c r="L36" s="225">
        <v>134.93253373313343</v>
      </c>
    </row>
    <row r="37" spans="2:12" x14ac:dyDescent="0.25">
      <c r="B37" s="227">
        <v>29</v>
      </c>
      <c r="C37" s="220" t="s">
        <v>504</v>
      </c>
      <c r="D37" s="223" t="s">
        <v>110</v>
      </c>
      <c r="E37" s="222">
        <v>43684</v>
      </c>
      <c r="F37" s="222">
        <v>44525</v>
      </c>
      <c r="G37" s="223" t="s">
        <v>91</v>
      </c>
      <c r="H37" s="228">
        <v>85.65</v>
      </c>
      <c r="I37" s="228">
        <v>15.83</v>
      </c>
      <c r="J37" s="228">
        <v>18.989999999999998</v>
      </c>
      <c r="K37" s="225">
        <v>22.171628721541154</v>
      </c>
      <c r="L37" s="225">
        <v>119.96209728363864</v>
      </c>
    </row>
    <row r="38" spans="2:12" x14ac:dyDescent="0.25">
      <c r="B38" s="227">
        <v>30</v>
      </c>
      <c r="C38" s="220" t="s">
        <v>661</v>
      </c>
      <c r="D38" s="223" t="s">
        <v>111</v>
      </c>
      <c r="E38" s="222">
        <v>44110</v>
      </c>
      <c r="F38" s="222">
        <v>44526</v>
      </c>
      <c r="G38" s="223" t="s">
        <v>91</v>
      </c>
      <c r="H38" s="224">
        <v>8.93</v>
      </c>
      <c r="I38" s="224">
        <v>1.55</v>
      </c>
      <c r="J38" s="224">
        <v>1.53</v>
      </c>
      <c r="K38" s="225">
        <v>17.133258678611423</v>
      </c>
      <c r="L38" s="225">
        <v>98.709677419354833</v>
      </c>
    </row>
    <row r="39" spans="2:12" x14ac:dyDescent="0.25">
      <c r="B39" s="227">
        <v>31</v>
      </c>
      <c r="C39" s="220" t="s">
        <v>508</v>
      </c>
      <c r="D39" s="223" t="s">
        <v>111</v>
      </c>
      <c r="E39" s="222">
        <v>43880</v>
      </c>
      <c r="F39" s="222">
        <v>44543</v>
      </c>
      <c r="G39" s="223" t="s">
        <v>91</v>
      </c>
      <c r="H39" s="224">
        <v>106.49</v>
      </c>
      <c r="I39" s="224">
        <v>7.98</v>
      </c>
      <c r="J39" s="224">
        <v>10.18</v>
      </c>
      <c r="K39" s="225">
        <v>9.5595830594422022</v>
      </c>
      <c r="L39" s="225">
        <v>127.5689223057644</v>
      </c>
    </row>
    <row r="40" spans="2:12" x14ac:dyDescent="0.25">
      <c r="B40" s="227">
        <v>32</v>
      </c>
      <c r="C40" s="230" t="s">
        <v>662</v>
      </c>
      <c r="D40" s="221" t="s">
        <v>111</v>
      </c>
      <c r="E40" s="222">
        <v>43906</v>
      </c>
      <c r="F40" s="231">
        <v>44543</v>
      </c>
      <c r="G40" s="223" t="s">
        <v>92</v>
      </c>
      <c r="H40" s="224">
        <v>132.91999999999999</v>
      </c>
      <c r="I40" s="224">
        <v>45.58</v>
      </c>
      <c r="J40" s="224">
        <v>47.98</v>
      </c>
      <c r="K40" s="225">
        <v>36.096900391212763</v>
      </c>
      <c r="L40" s="225">
        <v>105.26546731022377</v>
      </c>
    </row>
    <row r="41" spans="2:12" x14ac:dyDescent="0.25">
      <c r="B41" s="227">
        <v>33</v>
      </c>
      <c r="C41" s="220" t="s">
        <v>505</v>
      </c>
      <c r="D41" s="223" t="s">
        <v>111</v>
      </c>
      <c r="E41" s="222">
        <v>43739</v>
      </c>
      <c r="F41" s="222">
        <v>44546</v>
      </c>
      <c r="G41" s="223" t="s">
        <v>92</v>
      </c>
      <c r="H41" s="224">
        <v>15.34</v>
      </c>
      <c r="I41" s="224">
        <v>5.01</v>
      </c>
      <c r="J41" s="224">
        <v>5.57</v>
      </c>
      <c r="K41" s="225">
        <v>36.3102998696219</v>
      </c>
      <c r="L41" s="225">
        <v>111.17764471057885</v>
      </c>
    </row>
    <row r="42" spans="2:12" x14ac:dyDescent="0.25">
      <c r="B42" s="227">
        <v>34</v>
      </c>
      <c r="C42" s="220" t="s">
        <v>509</v>
      </c>
      <c r="D42" s="223" t="s">
        <v>111</v>
      </c>
      <c r="E42" s="222">
        <v>44053</v>
      </c>
      <c r="F42" s="222">
        <v>44546</v>
      </c>
      <c r="G42" s="223" t="s">
        <v>91</v>
      </c>
      <c r="H42" s="228">
        <v>233.66</v>
      </c>
      <c r="I42" s="228">
        <v>128.88999999999999</v>
      </c>
      <c r="J42" s="228">
        <v>128.52000000000001</v>
      </c>
      <c r="K42" s="225">
        <v>55.002995805871777</v>
      </c>
      <c r="L42" s="225">
        <v>99.712933509193903</v>
      </c>
    </row>
    <row r="43" spans="2:12" x14ac:dyDescent="0.25">
      <c r="B43" s="227">
        <v>35</v>
      </c>
      <c r="C43" s="220" t="s">
        <v>503</v>
      </c>
      <c r="D43" s="223" t="s">
        <v>111</v>
      </c>
      <c r="E43" s="222">
        <v>43620</v>
      </c>
      <c r="F43" s="222">
        <v>44552</v>
      </c>
      <c r="G43" s="223" t="s">
        <v>92</v>
      </c>
      <c r="H43" s="224">
        <v>218.51879700000001</v>
      </c>
      <c r="I43" s="224">
        <v>86.789744200000001</v>
      </c>
      <c r="J43" s="224">
        <v>142.03721809999999</v>
      </c>
      <c r="K43" s="225">
        <v>65.000000022881324</v>
      </c>
      <c r="L43" s="225">
        <v>163.65668479525254</v>
      </c>
    </row>
    <row r="44" spans="2:12" ht="15" customHeight="1" x14ac:dyDescent="0.25">
      <c r="B44" s="477" t="s">
        <v>512</v>
      </c>
      <c r="C44" s="478"/>
      <c r="D44" s="478"/>
      <c r="E44" s="478"/>
      <c r="F44" s="478"/>
      <c r="G44" s="479"/>
      <c r="H44" s="380">
        <v>32861.903173500003</v>
      </c>
      <c r="I44" s="380">
        <v>3289.5267787500006</v>
      </c>
      <c r="J44" s="380">
        <v>4406.7571181000003</v>
      </c>
      <c r="K44" s="380">
        <v>13.41</v>
      </c>
      <c r="L44" s="380">
        <v>133.96</v>
      </c>
    </row>
    <row r="45" spans="2:12" ht="15" customHeight="1" x14ac:dyDescent="0.25">
      <c r="B45" s="480" t="s">
        <v>513</v>
      </c>
      <c r="C45" s="481"/>
      <c r="D45" s="481"/>
      <c r="E45" s="481"/>
      <c r="F45" s="481"/>
      <c r="G45" s="482"/>
      <c r="H45" s="380">
        <v>756619.8227641877</v>
      </c>
      <c r="I45" s="380">
        <v>151068.26659747952</v>
      </c>
      <c r="J45" s="380">
        <v>250461.79037436444</v>
      </c>
      <c r="K45" s="380">
        <v>33.1</v>
      </c>
      <c r="L45" s="380">
        <v>165.79</v>
      </c>
    </row>
    <row r="46" spans="2:12" ht="44.45" customHeight="1" x14ac:dyDescent="0.25">
      <c r="B46" s="471" t="s">
        <v>702</v>
      </c>
      <c r="C46" s="472"/>
      <c r="D46" s="472"/>
      <c r="E46" s="472"/>
      <c r="F46" s="472"/>
      <c r="G46" s="472"/>
      <c r="H46" s="472"/>
      <c r="I46" s="472"/>
      <c r="J46" s="472"/>
      <c r="K46" s="472"/>
      <c r="L46" s="472"/>
    </row>
    <row r="54" ht="42" customHeight="1" x14ac:dyDescent="0.25"/>
  </sheetData>
  <mergeCells count="8">
    <mergeCell ref="N2:O3"/>
    <mergeCell ref="B46:L46"/>
    <mergeCell ref="B2:L2"/>
    <mergeCell ref="B3:L3"/>
    <mergeCell ref="B5:L5"/>
    <mergeCell ref="B8:L8"/>
    <mergeCell ref="B44:G44"/>
    <mergeCell ref="B45:G45"/>
  </mergeCells>
  <conditionalFormatting sqref="C43">
    <cfRule type="duplicateValues" dxfId="0" priority="1"/>
  </conditionalFormatting>
  <hyperlinks>
    <hyperlink ref="N2:O3" location="'Table of Contents'!A1" display="Go To Table Of Contents" xr:uid="{5CCB9E5D-DBCA-4F32-A2B8-1259F0A1F379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FB4C9-742B-4567-82B0-B4DD17ED94BC}">
  <dimension ref="B1:T17"/>
  <sheetViews>
    <sheetView showGridLines="0" zoomScale="90" zoomScaleNormal="90" workbookViewId="0"/>
  </sheetViews>
  <sheetFormatPr defaultRowHeight="15" x14ac:dyDescent="0.25"/>
  <cols>
    <col min="1" max="1" width="1.85546875" customWidth="1"/>
    <col min="13" max="13" width="1.85546875" customWidth="1"/>
    <col min="14" max="14" width="1.85546875" style="64" customWidth="1"/>
    <col min="15" max="15" width="1.85546875" customWidth="1"/>
    <col min="16" max="16" width="67.28515625" customWidth="1"/>
    <col min="17" max="17" width="20.5703125" customWidth="1"/>
    <col min="18" max="18" width="3.7109375" customWidth="1"/>
    <col min="19" max="20" width="7" customWidth="1"/>
  </cols>
  <sheetData>
    <row r="1" spans="2:20" ht="12" customHeight="1" x14ac:dyDescent="0.25"/>
    <row r="2" spans="2:20" ht="15.75" x14ac:dyDescent="0.25"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P2" s="483" t="s">
        <v>633</v>
      </c>
      <c r="Q2" s="483"/>
      <c r="S2" s="446" t="s">
        <v>701</v>
      </c>
      <c r="T2" s="446"/>
    </row>
    <row r="3" spans="2:20" ht="24.75" customHeight="1" x14ac:dyDescent="0.25">
      <c r="P3" s="486"/>
      <c r="Q3" s="486"/>
      <c r="R3" s="214"/>
      <c r="S3" s="446"/>
      <c r="T3" s="446"/>
    </row>
    <row r="4" spans="2:20" x14ac:dyDescent="0.25">
      <c r="P4" s="22" t="s">
        <v>112</v>
      </c>
      <c r="Q4" s="150" t="s">
        <v>113</v>
      </c>
      <c r="R4" s="214"/>
    </row>
    <row r="5" spans="2:20" x14ac:dyDescent="0.25">
      <c r="P5" s="177" t="s">
        <v>114</v>
      </c>
      <c r="Q5" s="110" t="s">
        <v>711</v>
      </c>
      <c r="R5" s="119"/>
    </row>
    <row r="6" spans="2:20" ht="15.75" x14ac:dyDescent="0.25">
      <c r="P6" s="238" t="s">
        <v>713</v>
      </c>
      <c r="Q6" s="239">
        <v>292</v>
      </c>
      <c r="R6" s="288"/>
    </row>
    <row r="7" spans="2:20" x14ac:dyDescent="0.25">
      <c r="P7" s="178" t="s">
        <v>115</v>
      </c>
      <c r="Q7" s="179">
        <v>167</v>
      </c>
      <c r="R7" s="179"/>
    </row>
    <row r="8" spans="2:20" x14ac:dyDescent="0.25">
      <c r="P8" s="180" t="s">
        <v>116</v>
      </c>
      <c r="Q8" s="179">
        <v>8</v>
      </c>
      <c r="R8" s="179"/>
    </row>
    <row r="9" spans="2:20" x14ac:dyDescent="0.25">
      <c r="P9" s="178" t="s">
        <v>117</v>
      </c>
      <c r="Q9" s="179">
        <v>7</v>
      </c>
      <c r="R9" s="179"/>
    </row>
    <row r="10" spans="2:20" ht="15.75" x14ac:dyDescent="0.25">
      <c r="P10" s="240" t="s">
        <v>714</v>
      </c>
      <c r="Q10" s="339">
        <v>1222</v>
      </c>
      <c r="R10" s="289"/>
    </row>
    <row r="11" spans="2:20" x14ac:dyDescent="0.25">
      <c r="P11" s="52" t="s">
        <v>192</v>
      </c>
      <c r="Q11" s="179">
        <v>569</v>
      </c>
      <c r="R11" s="179"/>
    </row>
    <row r="12" spans="2:20" x14ac:dyDescent="0.25">
      <c r="P12" s="122" t="s">
        <v>118</v>
      </c>
      <c r="Q12" s="179">
        <v>278</v>
      </c>
      <c r="R12" s="179"/>
    </row>
    <row r="13" spans="2:20" x14ac:dyDescent="0.25">
      <c r="P13" s="52" t="s">
        <v>119</v>
      </c>
      <c r="Q13" s="179">
        <v>154</v>
      </c>
      <c r="R13" s="179"/>
    </row>
    <row r="14" spans="2:20" x14ac:dyDescent="0.25">
      <c r="P14" s="52" t="s">
        <v>120</v>
      </c>
      <c r="Q14" s="179">
        <v>75</v>
      </c>
      <c r="R14" s="179"/>
    </row>
    <row r="15" spans="2:20" x14ac:dyDescent="0.25">
      <c r="P15" s="52" t="s">
        <v>121</v>
      </c>
      <c r="Q15" s="179">
        <v>69</v>
      </c>
      <c r="R15" s="179"/>
    </row>
    <row r="16" spans="2:20" x14ac:dyDescent="0.25">
      <c r="P16" s="52" t="s">
        <v>122</v>
      </c>
      <c r="Q16" s="179">
        <v>77</v>
      </c>
      <c r="R16" s="179"/>
    </row>
    <row r="17" spans="16:18" ht="71.25" customHeight="1" x14ac:dyDescent="0.25">
      <c r="P17" s="484" t="s">
        <v>712</v>
      </c>
      <c r="Q17" s="484"/>
      <c r="R17" s="290"/>
    </row>
  </sheetData>
  <mergeCells count="5">
    <mergeCell ref="P2:Q2"/>
    <mergeCell ref="P17:Q17"/>
    <mergeCell ref="B2:L2"/>
    <mergeCell ref="S2:T3"/>
    <mergeCell ref="P3:Q3"/>
  </mergeCells>
  <phoneticPr fontId="43" type="noConversion"/>
  <hyperlinks>
    <hyperlink ref="S2:T3" location="'Table of Contents'!A1" display="Go To Table Of Contents" xr:uid="{B115312B-BC5B-4E43-B970-17EC64A61729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F71D6-F362-42BF-86C9-8BC70B361078}">
  <dimension ref="B2:K32"/>
  <sheetViews>
    <sheetView showGridLines="0" zoomScaleNormal="100" workbookViewId="0">
      <selection activeCell="K2" sqref="K2:K3"/>
    </sheetView>
  </sheetViews>
  <sheetFormatPr defaultRowHeight="15" x14ac:dyDescent="0.25"/>
  <cols>
    <col min="1" max="1" width="1.85546875" customWidth="1"/>
    <col min="3" max="3" width="40.140625" style="24" customWidth="1"/>
    <col min="4" max="4" width="13.7109375" style="163" customWidth="1"/>
    <col min="5" max="8" width="13.7109375" customWidth="1"/>
    <col min="9" max="9" width="17.7109375" style="250" customWidth="1"/>
    <col min="10" max="10" width="2.85546875" customWidth="1"/>
    <col min="11" max="11" width="13" customWidth="1"/>
  </cols>
  <sheetData>
    <row r="2" spans="2:11" x14ac:dyDescent="0.25">
      <c r="B2" s="483" t="s">
        <v>123</v>
      </c>
      <c r="C2" s="483"/>
      <c r="D2" s="483"/>
      <c r="E2" s="483"/>
      <c r="F2" s="483"/>
      <c r="G2" s="483"/>
      <c r="H2" s="483"/>
      <c r="I2" s="483"/>
      <c r="K2" s="446" t="s">
        <v>701</v>
      </c>
    </row>
    <row r="3" spans="2:11" x14ac:dyDescent="0.25">
      <c r="B3" s="487" t="s">
        <v>124</v>
      </c>
      <c r="C3" s="487"/>
      <c r="D3" s="487"/>
      <c r="E3" s="487"/>
      <c r="F3" s="487"/>
      <c r="G3" s="487"/>
      <c r="H3" s="487"/>
      <c r="I3" s="487"/>
      <c r="K3" s="446"/>
    </row>
    <row r="4" spans="2:11" ht="38.25" x14ac:dyDescent="0.25">
      <c r="B4" s="25" t="s">
        <v>99</v>
      </c>
      <c r="C4" s="25" t="s">
        <v>100</v>
      </c>
      <c r="D4" s="161" t="s">
        <v>125</v>
      </c>
      <c r="E4" s="25" t="s">
        <v>126</v>
      </c>
      <c r="F4" s="25" t="s">
        <v>106</v>
      </c>
      <c r="G4" s="25" t="s">
        <v>127</v>
      </c>
      <c r="H4" s="25" t="s">
        <v>128</v>
      </c>
      <c r="I4" s="161" t="s">
        <v>705</v>
      </c>
    </row>
    <row r="5" spans="2:11" x14ac:dyDescent="0.25">
      <c r="B5" s="488" t="s">
        <v>514</v>
      </c>
      <c r="C5" s="488"/>
      <c r="D5" s="488"/>
      <c r="E5" s="488"/>
      <c r="F5" s="488"/>
      <c r="G5" s="488"/>
      <c r="H5" s="488"/>
      <c r="I5" s="488"/>
    </row>
    <row r="6" spans="2:11" x14ac:dyDescent="0.25">
      <c r="B6" s="187">
        <v>1</v>
      </c>
      <c r="C6" s="242" t="s">
        <v>663</v>
      </c>
      <c r="D6" s="243">
        <v>44223</v>
      </c>
      <c r="E6" s="189">
        <v>0.66</v>
      </c>
      <c r="F6" s="189" t="s">
        <v>15</v>
      </c>
      <c r="G6" s="189" t="s">
        <v>15</v>
      </c>
      <c r="H6" s="189" t="s">
        <v>15</v>
      </c>
      <c r="I6" s="247">
        <v>44223</v>
      </c>
    </row>
    <row r="7" spans="2:11" ht="15.75" x14ac:dyDescent="0.25">
      <c r="B7" s="100">
        <v>2</v>
      </c>
      <c r="C7" s="244" t="s">
        <v>703</v>
      </c>
      <c r="D7" s="245">
        <v>43551</v>
      </c>
      <c r="E7" s="191">
        <v>147.22999999999999</v>
      </c>
      <c r="F7" s="191">
        <v>14.12</v>
      </c>
      <c r="G7" s="191">
        <v>15.3</v>
      </c>
      <c r="H7" s="191">
        <v>14.21</v>
      </c>
      <c r="I7" s="248">
        <v>44368</v>
      </c>
    </row>
    <row r="8" spans="2:11" x14ac:dyDescent="0.25">
      <c r="B8" s="489" t="s">
        <v>515</v>
      </c>
      <c r="C8" s="489"/>
      <c r="D8" s="489"/>
      <c r="E8" s="489"/>
      <c r="F8" s="489"/>
      <c r="G8" s="489"/>
      <c r="H8" s="489"/>
      <c r="I8" s="489"/>
    </row>
    <row r="9" spans="2:11" x14ac:dyDescent="0.25">
      <c r="B9" s="187">
        <v>1</v>
      </c>
      <c r="C9" s="242" t="s">
        <v>664</v>
      </c>
      <c r="D9" s="243">
        <v>43797</v>
      </c>
      <c r="E9" s="189">
        <v>1.47</v>
      </c>
      <c r="F9" s="189">
        <v>0</v>
      </c>
      <c r="G9" s="189" t="s">
        <v>665</v>
      </c>
      <c r="H9" s="189" t="s">
        <v>691</v>
      </c>
      <c r="I9" s="247">
        <v>44476</v>
      </c>
    </row>
    <row r="10" spans="2:11" x14ac:dyDescent="0.25">
      <c r="B10" s="124">
        <v>2</v>
      </c>
      <c r="C10" s="122" t="s">
        <v>666</v>
      </c>
      <c r="D10" s="241">
        <v>43420</v>
      </c>
      <c r="E10" s="53">
        <v>140.31</v>
      </c>
      <c r="F10" s="53">
        <v>4.66</v>
      </c>
      <c r="G10" s="53">
        <v>4.1900000000000004</v>
      </c>
      <c r="H10" s="53" t="s">
        <v>693</v>
      </c>
      <c r="I10" s="249">
        <v>44477</v>
      </c>
    </row>
    <row r="11" spans="2:11" x14ac:dyDescent="0.25">
      <c r="B11" s="124">
        <v>3</v>
      </c>
      <c r="C11" s="122" t="s">
        <v>667</v>
      </c>
      <c r="D11" s="241">
        <v>43654</v>
      </c>
      <c r="E11" s="53">
        <v>14.58</v>
      </c>
      <c r="F11" s="53">
        <v>0.13</v>
      </c>
      <c r="G11" s="53">
        <v>0.13</v>
      </c>
      <c r="H11" s="53">
        <v>0.09</v>
      </c>
      <c r="I11" s="249">
        <v>44477</v>
      </c>
    </row>
    <row r="12" spans="2:11" x14ac:dyDescent="0.25">
      <c r="B12" s="124">
        <v>4</v>
      </c>
      <c r="C12" s="122" t="s">
        <v>668</v>
      </c>
      <c r="D12" s="241">
        <v>43418</v>
      </c>
      <c r="E12" s="53">
        <v>42.56</v>
      </c>
      <c r="F12" s="53">
        <v>0.02</v>
      </c>
      <c r="G12" s="53">
        <v>0.64</v>
      </c>
      <c r="H12" s="53" t="s">
        <v>15</v>
      </c>
      <c r="I12" s="249">
        <v>44501</v>
      </c>
    </row>
    <row r="13" spans="2:11" ht="25.5" x14ac:dyDescent="0.25">
      <c r="B13" s="124">
        <v>5</v>
      </c>
      <c r="C13" s="122" t="s">
        <v>669</v>
      </c>
      <c r="D13" s="241">
        <v>43838</v>
      </c>
      <c r="E13" s="53">
        <v>0.15</v>
      </c>
      <c r="F13" s="53">
        <v>0.15</v>
      </c>
      <c r="G13" s="53">
        <v>0.15</v>
      </c>
      <c r="H13" s="53">
        <v>0.11</v>
      </c>
      <c r="I13" s="249">
        <v>44501</v>
      </c>
    </row>
    <row r="14" spans="2:11" ht="15.75" customHeight="1" x14ac:dyDescent="0.25">
      <c r="B14" s="124">
        <v>6</v>
      </c>
      <c r="C14" s="122" t="s">
        <v>670</v>
      </c>
      <c r="D14" s="241">
        <v>43803</v>
      </c>
      <c r="E14" s="53">
        <v>2.12</v>
      </c>
      <c r="F14" s="53" t="s">
        <v>15</v>
      </c>
      <c r="G14" s="53" t="s">
        <v>694</v>
      </c>
      <c r="H14" s="53" t="s">
        <v>694</v>
      </c>
      <c r="I14" s="249">
        <v>44515</v>
      </c>
    </row>
    <row r="15" spans="2:11" x14ac:dyDescent="0.25">
      <c r="B15" s="124">
        <v>7</v>
      </c>
      <c r="C15" s="122" t="s">
        <v>671</v>
      </c>
      <c r="D15" s="241">
        <v>43620</v>
      </c>
      <c r="E15" s="53">
        <v>126.1</v>
      </c>
      <c r="F15" s="53">
        <v>15.09</v>
      </c>
      <c r="G15" s="53">
        <v>15.53</v>
      </c>
      <c r="H15" s="53">
        <v>13.63</v>
      </c>
      <c r="I15" s="249">
        <v>44516</v>
      </c>
    </row>
    <row r="16" spans="2:11" x14ac:dyDescent="0.25">
      <c r="B16" s="124">
        <v>8</v>
      </c>
      <c r="C16" s="291" t="s">
        <v>672</v>
      </c>
      <c r="D16" s="241">
        <v>44526</v>
      </c>
      <c r="E16" s="53">
        <v>0</v>
      </c>
      <c r="F16" s="53" t="s">
        <v>15</v>
      </c>
      <c r="G16" s="53" t="s">
        <v>15</v>
      </c>
      <c r="H16" s="53" t="s">
        <v>15</v>
      </c>
      <c r="I16" s="249">
        <v>44526</v>
      </c>
    </row>
    <row r="17" spans="2:9" x14ac:dyDescent="0.25">
      <c r="B17" s="124">
        <v>9</v>
      </c>
      <c r="C17" s="291" t="s">
        <v>673</v>
      </c>
      <c r="D17" s="241">
        <v>44117</v>
      </c>
      <c r="E17" s="53">
        <v>34.119999999999997</v>
      </c>
      <c r="F17" s="53" t="s">
        <v>15</v>
      </c>
      <c r="G17" s="53" t="s">
        <v>15</v>
      </c>
      <c r="H17" s="53" t="s">
        <v>15</v>
      </c>
      <c r="I17" s="249">
        <v>44529</v>
      </c>
    </row>
    <row r="18" spans="2:9" x14ac:dyDescent="0.25">
      <c r="B18" s="124">
        <v>10</v>
      </c>
      <c r="C18" s="291" t="s">
        <v>674</v>
      </c>
      <c r="D18" s="241">
        <v>43509</v>
      </c>
      <c r="E18" s="246">
        <v>3922.88</v>
      </c>
      <c r="F18" s="53">
        <v>19.95</v>
      </c>
      <c r="G18" s="53">
        <v>16.45</v>
      </c>
      <c r="H18" s="53">
        <v>15.36</v>
      </c>
      <c r="I18" s="249">
        <v>44530</v>
      </c>
    </row>
    <row r="19" spans="2:9" x14ac:dyDescent="0.25">
      <c r="B19" s="124">
        <v>11</v>
      </c>
      <c r="C19" s="291" t="s">
        <v>675</v>
      </c>
      <c r="D19" s="241">
        <v>44119</v>
      </c>
      <c r="E19" s="53">
        <v>101</v>
      </c>
      <c r="F19" s="53">
        <v>4.32</v>
      </c>
      <c r="G19" s="53">
        <v>3.95</v>
      </c>
      <c r="H19" s="53">
        <v>3.64</v>
      </c>
      <c r="I19" s="249">
        <v>44532</v>
      </c>
    </row>
    <row r="20" spans="2:9" x14ac:dyDescent="0.25">
      <c r="B20" s="124">
        <v>12</v>
      </c>
      <c r="C20" s="291" t="s">
        <v>676</v>
      </c>
      <c r="D20" s="241">
        <v>44533</v>
      </c>
      <c r="E20" s="53">
        <v>42.16</v>
      </c>
      <c r="F20" s="53" t="s">
        <v>15</v>
      </c>
      <c r="G20" s="53" t="s">
        <v>15</v>
      </c>
      <c r="H20" s="53" t="s">
        <v>15</v>
      </c>
      <c r="I20" s="249">
        <v>44533</v>
      </c>
    </row>
    <row r="21" spans="2:9" x14ac:dyDescent="0.25">
      <c r="B21" s="124">
        <v>13</v>
      </c>
      <c r="C21" s="291" t="s">
        <v>677</v>
      </c>
      <c r="D21" s="241">
        <v>44050</v>
      </c>
      <c r="E21" s="53">
        <v>2.73</v>
      </c>
      <c r="F21" s="53">
        <v>2.0699999999999998</v>
      </c>
      <c r="G21" s="53">
        <v>2.9</v>
      </c>
      <c r="H21" s="53">
        <v>2.72</v>
      </c>
      <c r="I21" s="249">
        <v>44538</v>
      </c>
    </row>
    <row r="22" spans="2:9" x14ac:dyDescent="0.25">
      <c r="B22" s="124">
        <v>14</v>
      </c>
      <c r="C22" s="291" t="s">
        <v>692</v>
      </c>
      <c r="D22" s="241">
        <v>43997</v>
      </c>
      <c r="E22" s="53">
        <v>53.71</v>
      </c>
      <c r="F22" s="53">
        <v>10.29</v>
      </c>
      <c r="G22" s="53">
        <v>13.57</v>
      </c>
      <c r="H22" s="53" t="s">
        <v>678</v>
      </c>
      <c r="I22" s="249">
        <v>44538</v>
      </c>
    </row>
    <row r="23" spans="2:9" x14ac:dyDescent="0.25">
      <c r="B23" s="124">
        <v>15</v>
      </c>
      <c r="C23" s="291" t="s">
        <v>679</v>
      </c>
      <c r="D23" s="241">
        <v>44155</v>
      </c>
      <c r="E23" s="53">
        <v>7.0000000000000007E-2</v>
      </c>
      <c r="F23" s="53">
        <v>0</v>
      </c>
      <c r="G23" s="53">
        <v>0</v>
      </c>
      <c r="H23" s="53" t="s">
        <v>15</v>
      </c>
      <c r="I23" s="249">
        <v>44546</v>
      </c>
    </row>
    <row r="24" spans="2:9" ht="25.5" x14ac:dyDescent="0.25">
      <c r="B24" s="124">
        <v>16</v>
      </c>
      <c r="C24" s="291" t="s">
        <v>680</v>
      </c>
      <c r="D24" s="241">
        <v>44032</v>
      </c>
      <c r="E24" s="53">
        <v>4.21</v>
      </c>
      <c r="F24" s="53">
        <v>2.63</v>
      </c>
      <c r="G24" s="53" t="s">
        <v>681</v>
      </c>
      <c r="H24" s="53">
        <v>2.5</v>
      </c>
      <c r="I24" s="249">
        <v>44547</v>
      </c>
    </row>
    <row r="25" spans="2:9" ht="14.45" customHeight="1" x14ac:dyDescent="0.25">
      <c r="B25" s="477" t="s">
        <v>516</v>
      </c>
      <c r="C25" s="478"/>
      <c r="D25" s="479"/>
      <c r="E25" s="380">
        <v>4488.17</v>
      </c>
      <c r="F25" s="380">
        <v>59.31</v>
      </c>
      <c r="G25" s="380">
        <v>60.14</v>
      </c>
      <c r="H25" s="380">
        <v>55.13</v>
      </c>
      <c r="I25" s="381" t="s">
        <v>15</v>
      </c>
    </row>
    <row r="26" spans="2:9" ht="14.45" customHeight="1" x14ac:dyDescent="0.25">
      <c r="B26" s="480" t="s">
        <v>517</v>
      </c>
      <c r="C26" s="481"/>
      <c r="D26" s="482"/>
      <c r="E26" s="380">
        <v>34109.550000000003</v>
      </c>
      <c r="F26" s="380">
        <v>1517.36</v>
      </c>
      <c r="G26" s="380">
        <v>1478.7</v>
      </c>
      <c r="H26" s="380">
        <v>1392.41</v>
      </c>
      <c r="I26" s="381" t="s">
        <v>15</v>
      </c>
    </row>
    <row r="27" spans="2:9" x14ac:dyDescent="0.25">
      <c r="B27" s="95" t="s">
        <v>440</v>
      </c>
      <c r="C27"/>
    </row>
    <row r="28" spans="2:9" x14ac:dyDescent="0.25">
      <c r="B28" s="113" t="s">
        <v>519</v>
      </c>
    </row>
    <row r="29" spans="2:9" x14ac:dyDescent="0.25">
      <c r="B29" s="113" t="s">
        <v>520</v>
      </c>
    </row>
    <row r="30" spans="2:9" x14ac:dyDescent="0.25">
      <c r="B30" s="113" t="s">
        <v>682</v>
      </c>
    </row>
    <row r="31" spans="2:9" x14ac:dyDescent="0.25">
      <c r="B31" s="113" t="s">
        <v>704</v>
      </c>
    </row>
    <row r="32" spans="2:9" x14ac:dyDescent="0.25">
      <c r="B32" s="162" t="s">
        <v>518</v>
      </c>
    </row>
  </sheetData>
  <mergeCells count="7">
    <mergeCell ref="K2:K3"/>
    <mergeCell ref="B26:D26"/>
    <mergeCell ref="B2:I2"/>
    <mergeCell ref="B3:I3"/>
    <mergeCell ref="B5:I5"/>
    <mergeCell ref="B8:I8"/>
    <mergeCell ref="B25:D25"/>
  </mergeCells>
  <hyperlinks>
    <hyperlink ref="K2:K3" location="'Table of Contents'!A1" display="Go To Table Of Contents" xr:uid="{FE980CBE-E4C6-4CCC-85B9-B0788B5C1D73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52287-CFBA-44B5-80D5-98522CF3415D}">
  <dimension ref="B1:U21"/>
  <sheetViews>
    <sheetView showGridLines="0" zoomScaleNormal="100" workbookViewId="0">
      <selection activeCell="T2" sqref="T2:U3"/>
    </sheetView>
  </sheetViews>
  <sheetFormatPr defaultRowHeight="15" x14ac:dyDescent="0.25"/>
  <cols>
    <col min="1" max="1" width="1.85546875" customWidth="1"/>
    <col min="11" max="11" width="8.7109375" customWidth="1"/>
    <col min="12" max="12" width="8" customWidth="1"/>
    <col min="13" max="13" width="1.85546875" customWidth="1"/>
    <col min="14" max="14" width="1.85546875" style="64" customWidth="1"/>
    <col min="15" max="15" width="1.85546875" customWidth="1"/>
    <col min="16" max="16" width="72.42578125" style="24" customWidth="1"/>
    <col min="17" max="18" width="19.28515625" customWidth="1"/>
    <col min="19" max="19" width="4" customWidth="1"/>
    <col min="20" max="21" width="6.7109375" customWidth="1"/>
  </cols>
  <sheetData>
    <row r="1" spans="2:21" ht="12" customHeight="1" x14ac:dyDescent="0.25"/>
    <row r="2" spans="2:21" ht="15.75" x14ac:dyDescent="0.2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P2" s="490" t="s">
        <v>129</v>
      </c>
      <c r="Q2" s="490"/>
      <c r="R2" s="490"/>
      <c r="T2" s="446" t="s">
        <v>430</v>
      </c>
      <c r="U2" s="446"/>
    </row>
    <row r="3" spans="2:21" x14ac:dyDescent="0.25">
      <c r="P3" s="27"/>
      <c r="Q3" s="26"/>
      <c r="R3" s="26"/>
      <c r="T3" s="446"/>
      <c r="U3" s="446"/>
    </row>
    <row r="4" spans="2:21" x14ac:dyDescent="0.25">
      <c r="P4" s="491" t="s">
        <v>130</v>
      </c>
      <c r="Q4" s="491" t="s">
        <v>131</v>
      </c>
      <c r="R4" s="491"/>
    </row>
    <row r="5" spans="2:21" ht="25.5" x14ac:dyDescent="0.25">
      <c r="P5" s="466"/>
      <c r="Q5" s="151" t="s">
        <v>132</v>
      </c>
      <c r="R5" s="151" t="s">
        <v>20</v>
      </c>
      <c r="S5" s="66"/>
      <c r="T5" s="302"/>
      <c r="U5" s="302"/>
    </row>
    <row r="6" spans="2:21" x14ac:dyDescent="0.25">
      <c r="P6" s="98" t="s">
        <v>441</v>
      </c>
      <c r="Q6" s="152">
        <v>149</v>
      </c>
      <c r="R6" s="152">
        <v>785</v>
      </c>
      <c r="S6" s="66"/>
      <c r="T6" s="302">
        <f>SUM(Q6:R6)</f>
        <v>934</v>
      </c>
      <c r="U6" s="302"/>
    </row>
    <row r="7" spans="2:21" x14ac:dyDescent="0.25">
      <c r="P7" s="98" t="s">
        <v>442</v>
      </c>
      <c r="Q7" s="152">
        <v>137</v>
      </c>
      <c r="R7" s="152">
        <v>388</v>
      </c>
      <c r="S7" s="66"/>
      <c r="T7" s="302">
        <f>SUM(Q7:R7)</f>
        <v>525</v>
      </c>
      <c r="U7" s="302"/>
    </row>
    <row r="8" spans="2:21" ht="30" x14ac:dyDescent="0.25">
      <c r="P8" s="98" t="s">
        <v>444</v>
      </c>
      <c r="Q8" s="152">
        <v>6</v>
      </c>
      <c r="R8" s="152">
        <v>41</v>
      </c>
      <c r="S8" s="66"/>
      <c r="T8" s="302">
        <f>SUM(Q8:R8)</f>
        <v>47</v>
      </c>
      <c r="U8" s="302"/>
    </row>
    <row r="9" spans="2:21" x14ac:dyDescent="0.25">
      <c r="P9" s="98" t="s">
        <v>443</v>
      </c>
      <c r="Q9" s="152">
        <v>0</v>
      </c>
      <c r="R9" s="152">
        <v>8</v>
      </c>
      <c r="S9" s="66"/>
      <c r="T9" s="302">
        <f>SUM(Q9:R9)</f>
        <v>8</v>
      </c>
      <c r="U9" s="302"/>
    </row>
    <row r="10" spans="2:21" x14ac:dyDescent="0.25">
      <c r="P10" s="342" t="s">
        <v>22</v>
      </c>
      <c r="Q10" s="343">
        <f>SUM(Q6:Q9)</f>
        <v>292</v>
      </c>
      <c r="R10" s="343">
        <f>SUM(R6:R9)</f>
        <v>1222</v>
      </c>
    </row>
    <row r="12" spans="2:21" x14ac:dyDescent="0.25">
      <c r="P12" s="301"/>
      <c r="Q12" s="302"/>
      <c r="R12" s="302"/>
    </row>
    <row r="13" spans="2:21" x14ac:dyDescent="0.25">
      <c r="P13" s="340" t="s">
        <v>130</v>
      </c>
      <c r="Q13" s="330" t="s">
        <v>22</v>
      </c>
      <c r="R13" s="302"/>
    </row>
    <row r="14" spans="2:21" ht="30" x14ac:dyDescent="0.25">
      <c r="P14" s="341" t="s">
        <v>449</v>
      </c>
      <c r="Q14" s="330">
        <f>SUM(Q6:R6)</f>
        <v>934</v>
      </c>
      <c r="R14" s="302"/>
    </row>
    <row r="15" spans="2:21" ht="30" x14ac:dyDescent="0.25">
      <c r="P15" s="341" t="s">
        <v>450</v>
      </c>
      <c r="Q15" s="330">
        <f>SUM(Q7:R7)</f>
        <v>525</v>
      </c>
      <c r="R15" s="302"/>
    </row>
    <row r="16" spans="2:21" ht="30" x14ac:dyDescent="0.25">
      <c r="P16" s="341" t="s">
        <v>451</v>
      </c>
      <c r="Q16" s="330">
        <f>SUM(Q8:R8)</f>
        <v>47</v>
      </c>
      <c r="R16" s="302"/>
    </row>
    <row r="17" spans="16:18" ht="30" x14ac:dyDescent="0.25">
      <c r="P17" s="341" t="s">
        <v>452</v>
      </c>
      <c r="Q17" s="330">
        <f>SUM(Q9:R9)</f>
        <v>8</v>
      </c>
      <c r="R17" s="302"/>
    </row>
    <row r="18" spans="16:18" x14ac:dyDescent="0.25">
      <c r="P18" s="309" t="s">
        <v>22</v>
      </c>
      <c r="Q18" s="330">
        <f>SUM(Q14:Q17)</f>
        <v>1514</v>
      </c>
      <c r="R18" s="302"/>
    </row>
    <row r="19" spans="16:18" x14ac:dyDescent="0.25">
      <c r="P19" s="301"/>
      <c r="Q19" s="302"/>
      <c r="R19" s="302"/>
    </row>
    <row r="20" spans="16:18" x14ac:dyDescent="0.25">
      <c r="P20" s="301"/>
      <c r="Q20" s="302"/>
      <c r="R20" s="302"/>
    </row>
    <row r="21" spans="16:18" x14ac:dyDescent="0.25">
      <c r="P21" s="301"/>
      <c r="Q21" s="302"/>
      <c r="R21" s="302"/>
    </row>
  </sheetData>
  <mergeCells count="5">
    <mergeCell ref="P2:R2"/>
    <mergeCell ref="P4:P5"/>
    <mergeCell ref="Q4:R4"/>
    <mergeCell ref="B2:L2"/>
    <mergeCell ref="T2:U3"/>
  </mergeCells>
  <hyperlinks>
    <hyperlink ref="T2:U3" location="'Table of Contents'!A1" display="Go To Table Of Contents" xr:uid="{9A6DAD42-28FE-462B-BEE3-6EE8FB83C61E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FE979-F4AA-4925-BE12-ACD7A886CE33}">
  <dimension ref="B1:I30"/>
  <sheetViews>
    <sheetView showGridLines="0" zoomScaleNormal="100" workbookViewId="0">
      <selection activeCell="I2" sqref="I2:I3"/>
    </sheetView>
  </sheetViews>
  <sheetFormatPr defaultRowHeight="15" x14ac:dyDescent="0.25"/>
  <cols>
    <col min="1" max="1" width="1.85546875" customWidth="1"/>
    <col min="2" max="2" width="19.28515625" customWidth="1"/>
    <col min="3" max="3" width="10.28515625" customWidth="1"/>
    <col min="4" max="4" width="11.28515625" customWidth="1"/>
    <col min="5" max="5" width="12" customWidth="1"/>
    <col min="6" max="6" width="11.7109375" customWidth="1"/>
    <col min="7" max="7" width="18.140625" customWidth="1"/>
    <col min="8" max="8" width="4.85546875" customWidth="1"/>
    <col min="9" max="9" width="13" customWidth="1"/>
  </cols>
  <sheetData>
    <row r="1" spans="2:9" ht="12" customHeight="1" x14ac:dyDescent="0.25"/>
    <row r="2" spans="2:9" x14ac:dyDescent="0.25">
      <c r="B2" s="483" t="s">
        <v>133</v>
      </c>
      <c r="C2" s="483"/>
      <c r="D2" s="483"/>
      <c r="E2" s="483"/>
      <c r="F2" s="483"/>
      <c r="G2" s="483"/>
      <c r="I2" s="460" t="s">
        <v>430</v>
      </c>
    </row>
    <row r="3" spans="2:9" x14ac:dyDescent="0.25">
      <c r="B3" s="487" t="s">
        <v>134</v>
      </c>
      <c r="C3" s="487"/>
      <c r="D3" s="487"/>
      <c r="E3" s="487"/>
      <c r="F3" s="487"/>
      <c r="G3" s="487"/>
      <c r="I3" s="460"/>
    </row>
    <row r="4" spans="2:9" ht="38.25" x14ac:dyDescent="0.25">
      <c r="B4" s="28" t="s">
        <v>135</v>
      </c>
      <c r="C4" s="28" t="s">
        <v>136</v>
      </c>
      <c r="D4" s="28" t="s">
        <v>137</v>
      </c>
      <c r="E4" s="28" t="s">
        <v>106</v>
      </c>
      <c r="F4" s="28" t="s">
        <v>155</v>
      </c>
      <c r="G4" s="28" t="s">
        <v>138</v>
      </c>
    </row>
    <row r="5" spans="2:9" x14ac:dyDescent="0.25">
      <c r="B5" s="489" t="s">
        <v>521</v>
      </c>
      <c r="C5" s="489"/>
      <c r="D5" s="489"/>
      <c r="E5" s="489"/>
      <c r="F5" s="489"/>
      <c r="G5" s="489"/>
    </row>
    <row r="6" spans="2:9" x14ac:dyDescent="0.25">
      <c r="B6" s="407">
        <v>52</v>
      </c>
      <c r="C6" s="408">
        <v>27</v>
      </c>
      <c r="D6" s="408">
        <v>916.89</v>
      </c>
      <c r="E6" s="409">
        <v>150.41</v>
      </c>
      <c r="F6" s="408">
        <v>156.63</v>
      </c>
      <c r="G6" s="408">
        <v>155.58000000000001</v>
      </c>
    </row>
    <row r="7" spans="2:9" x14ac:dyDescent="0.25">
      <c r="B7" s="208" t="s">
        <v>139</v>
      </c>
      <c r="C7" s="108" t="s">
        <v>15</v>
      </c>
      <c r="D7" s="108" t="s">
        <v>15</v>
      </c>
      <c r="E7" s="499">
        <v>1044.6500000000001</v>
      </c>
      <c r="F7" s="499" t="s">
        <v>709</v>
      </c>
      <c r="G7" s="108">
        <v>56.55</v>
      </c>
    </row>
    <row r="8" spans="2:9" x14ac:dyDescent="0.25">
      <c r="B8" s="208" t="s">
        <v>140</v>
      </c>
      <c r="C8" s="108">
        <v>1463</v>
      </c>
      <c r="D8" s="108">
        <v>27429.439999999999</v>
      </c>
      <c r="E8" s="499"/>
      <c r="F8" s="499"/>
      <c r="G8" s="108">
        <v>911.11</v>
      </c>
    </row>
    <row r="9" spans="2:9" x14ac:dyDescent="0.25">
      <c r="B9" s="208" t="s">
        <v>141</v>
      </c>
      <c r="C9" s="108">
        <v>822</v>
      </c>
      <c r="D9" s="108">
        <v>13.34</v>
      </c>
      <c r="E9" s="499"/>
      <c r="F9" s="499"/>
      <c r="G9" s="108">
        <v>1.83</v>
      </c>
    </row>
    <row r="10" spans="2:9" x14ac:dyDescent="0.25">
      <c r="B10" s="208" t="s">
        <v>142</v>
      </c>
      <c r="C10" s="108">
        <v>285</v>
      </c>
      <c r="D10" s="108">
        <v>1369.77</v>
      </c>
      <c r="E10" s="499"/>
      <c r="F10" s="499"/>
      <c r="G10" s="108">
        <v>29.15</v>
      </c>
    </row>
    <row r="11" spans="2:9" x14ac:dyDescent="0.25">
      <c r="B11" s="208" t="s">
        <v>143</v>
      </c>
      <c r="C11" s="108">
        <v>198</v>
      </c>
      <c r="D11" s="108">
        <v>2231.8200000000002</v>
      </c>
      <c r="E11" s="499"/>
      <c r="F11" s="499"/>
      <c r="G11" s="108">
        <v>11.87</v>
      </c>
    </row>
    <row r="12" spans="2:9" x14ac:dyDescent="0.25">
      <c r="B12" s="208" t="s">
        <v>144</v>
      </c>
      <c r="C12" s="108">
        <v>943</v>
      </c>
      <c r="D12" s="108">
        <v>1687.25</v>
      </c>
      <c r="E12" s="499"/>
      <c r="F12" s="499"/>
      <c r="G12" s="108">
        <v>34.58</v>
      </c>
    </row>
    <row r="13" spans="2:9" x14ac:dyDescent="0.25">
      <c r="B13" s="208" t="s">
        <v>145</v>
      </c>
      <c r="C13" s="108">
        <v>4</v>
      </c>
      <c r="D13" s="108">
        <v>11.54</v>
      </c>
      <c r="E13" s="499"/>
      <c r="F13" s="499"/>
      <c r="G13" s="108">
        <v>0.1</v>
      </c>
    </row>
    <row r="14" spans="2:9" x14ac:dyDescent="0.25">
      <c r="B14" s="208" t="s">
        <v>146</v>
      </c>
      <c r="C14" s="108">
        <v>98</v>
      </c>
      <c r="D14" s="108">
        <v>26.95</v>
      </c>
      <c r="E14" s="500"/>
      <c r="F14" s="500"/>
      <c r="G14" s="108">
        <v>1.51</v>
      </c>
    </row>
    <row r="15" spans="2:9" ht="15.75" x14ac:dyDescent="0.25">
      <c r="B15" s="382" t="s">
        <v>147</v>
      </c>
      <c r="C15" s="383">
        <v>3840</v>
      </c>
      <c r="D15" s="383">
        <v>33687</v>
      </c>
      <c r="E15" s="383">
        <v>1195.06</v>
      </c>
      <c r="F15" s="383" t="s">
        <v>710</v>
      </c>
      <c r="G15" s="383">
        <v>1202.28</v>
      </c>
    </row>
    <row r="16" spans="2:9" x14ac:dyDescent="0.25">
      <c r="B16" s="498" t="s">
        <v>445</v>
      </c>
      <c r="C16" s="498"/>
      <c r="D16" s="498"/>
      <c r="E16" s="498"/>
      <c r="F16" s="498"/>
      <c r="G16" s="498"/>
    </row>
    <row r="17" spans="2:7" x14ac:dyDescent="0.25">
      <c r="B17" s="252" t="s">
        <v>139</v>
      </c>
      <c r="C17" s="253"/>
      <c r="D17" s="253"/>
      <c r="E17" s="493" t="s">
        <v>522</v>
      </c>
      <c r="F17" s="495" t="s">
        <v>148</v>
      </c>
      <c r="G17" s="495" t="s">
        <v>148</v>
      </c>
    </row>
    <row r="18" spans="2:7" x14ac:dyDescent="0.25">
      <c r="B18" s="71" t="s">
        <v>140</v>
      </c>
      <c r="C18" s="53">
        <v>37151</v>
      </c>
      <c r="D18" s="53">
        <v>490101.58</v>
      </c>
      <c r="E18" s="494"/>
      <c r="F18" s="496"/>
      <c r="G18" s="496"/>
    </row>
    <row r="19" spans="2:7" x14ac:dyDescent="0.25">
      <c r="B19" s="71" t="s">
        <v>141</v>
      </c>
      <c r="C19" s="53">
        <v>29102</v>
      </c>
      <c r="D19" s="53">
        <v>1293.29</v>
      </c>
      <c r="E19" s="494"/>
      <c r="F19" s="496"/>
      <c r="G19" s="496"/>
    </row>
    <row r="20" spans="2:7" x14ac:dyDescent="0.25">
      <c r="B20" s="71" t="s">
        <v>142</v>
      </c>
      <c r="C20" s="53">
        <v>9561</v>
      </c>
      <c r="D20" s="53">
        <v>105312.58</v>
      </c>
      <c r="E20" s="494"/>
      <c r="F20" s="496"/>
      <c r="G20" s="496"/>
    </row>
    <row r="21" spans="2:7" x14ac:dyDescent="0.25">
      <c r="B21" s="71" t="s">
        <v>143</v>
      </c>
      <c r="C21" s="53">
        <v>1006</v>
      </c>
      <c r="D21" s="53">
        <v>27036.87</v>
      </c>
      <c r="E21" s="494"/>
      <c r="F21" s="496"/>
      <c r="G21" s="496"/>
    </row>
    <row r="22" spans="2:7" x14ac:dyDescent="0.25">
      <c r="B22" s="71" t="s">
        <v>144</v>
      </c>
      <c r="C22" s="53">
        <v>1978766</v>
      </c>
      <c r="D22" s="53">
        <v>32212.87</v>
      </c>
      <c r="E22" s="494"/>
      <c r="F22" s="496"/>
      <c r="G22" s="496"/>
    </row>
    <row r="23" spans="2:7" x14ac:dyDescent="0.25">
      <c r="B23" s="71" t="s">
        <v>145</v>
      </c>
      <c r="C23" s="53">
        <v>4</v>
      </c>
      <c r="D23" s="53">
        <v>103.02</v>
      </c>
      <c r="E23" s="494"/>
      <c r="F23" s="496"/>
      <c r="G23" s="496"/>
    </row>
    <row r="24" spans="2:7" x14ac:dyDescent="0.25">
      <c r="B24" s="71" t="s">
        <v>146</v>
      </c>
      <c r="C24" s="53">
        <v>106083</v>
      </c>
      <c r="D24" s="53">
        <v>2721.57</v>
      </c>
      <c r="E24" s="494"/>
      <c r="F24" s="496"/>
      <c r="G24" s="496"/>
    </row>
    <row r="25" spans="2:7" x14ac:dyDescent="0.25">
      <c r="B25" s="342" t="s">
        <v>149</v>
      </c>
      <c r="C25" s="343">
        <v>2161673</v>
      </c>
      <c r="D25" s="343">
        <v>658781.78</v>
      </c>
      <c r="E25" s="494"/>
      <c r="F25" s="496"/>
      <c r="G25" s="496"/>
    </row>
    <row r="26" spans="2:7" x14ac:dyDescent="0.25">
      <c r="B26" s="382" t="s">
        <v>150</v>
      </c>
      <c r="C26" s="383">
        <v>2165513</v>
      </c>
      <c r="D26" s="383">
        <v>692468.78</v>
      </c>
      <c r="E26" s="255">
        <v>35142.769999999997</v>
      </c>
      <c r="F26" s="497"/>
      <c r="G26" s="497"/>
    </row>
    <row r="27" spans="2:7" ht="15.75" x14ac:dyDescent="0.25">
      <c r="B27" s="206" t="s">
        <v>708</v>
      </c>
      <c r="C27" s="256"/>
      <c r="D27" s="256"/>
      <c r="E27" s="256"/>
      <c r="F27" s="256"/>
      <c r="G27" s="256"/>
    </row>
    <row r="28" spans="2:7" x14ac:dyDescent="0.25">
      <c r="B28" s="206" t="s">
        <v>706</v>
      </c>
      <c r="C28" s="256"/>
      <c r="D28" s="256"/>
      <c r="E28" s="256"/>
      <c r="F28" s="256"/>
      <c r="G28" s="256"/>
    </row>
    <row r="29" spans="2:7" ht="40.5" customHeight="1" x14ac:dyDescent="0.25">
      <c r="B29" s="492" t="s">
        <v>707</v>
      </c>
      <c r="C29" s="492"/>
      <c r="D29" s="492"/>
      <c r="E29" s="492"/>
      <c r="F29" s="492"/>
      <c r="G29" s="492"/>
    </row>
    <row r="30" spans="2:7" x14ac:dyDescent="0.25">
      <c r="B30" s="256"/>
      <c r="C30" s="256"/>
      <c r="D30" s="256"/>
      <c r="E30" s="256"/>
      <c r="F30" s="256"/>
      <c r="G30" s="256"/>
    </row>
  </sheetData>
  <mergeCells count="11">
    <mergeCell ref="B29:G29"/>
    <mergeCell ref="I2:I3"/>
    <mergeCell ref="E17:E25"/>
    <mergeCell ref="F17:F26"/>
    <mergeCell ref="G17:G26"/>
    <mergeCell ref="B2:G2"/>
    <mergeCell ref="B3:G3"/>
    <mergeCell ref="B5:G5"/>
    <mergeCell ref="B16:G16"/>
    <mergeCell ref="E7:E14"/>
    <mergeCell ref="F7:F14"/>
  </mergeCells>
  <hyperlinks>
    <hyperlink ref="I2:I3" location="'Table of Contents'!A1" display="Go To Table Of Contents" xr:uid="{AFFF6885-A10C-4886-A245-7811419F5BE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CAB4E-38E5-4C02-8BB3-1018A2FC109A}">
  <dimension ref="B1:N18"/>
  <sheetViews>
    <sheetView showGridLines="0" workbookViewId="0">
      <selection activeCell="N2" sqref="N2:N3"/>
    </sheetView>
  </sheetViews>
  <sheetFormatPr defaultRowHeight="15" x14ac:dyDescent="0.25"/>
  <cols>
    <col min="1" max="1" width="1.85546875" customWidth="1"/>
    <col min="2" max="2" width="11.7109375" customWidth="1"/>
    <col min="4" max="4" width="11.140625" customWidth="1"/>
    <col min="6" max="6" width="11.7109375" customWidth="1"/>
    <col min="8" max="8" width="11.7109375" customWidth="1"/>
    <col min="10" max="10" width="11.42578125" customWidth="1"/>
    <col min="12" max="12" width="11.7109375" customWidth="1"/>
    <col min="13" max="13" width="2.85546875" customWidth="1"/>
    <col min="14" max="14" width="13.140625" customWidth="1"/>
  </cols>
  <sheetData>
    <row r="1" spans="2:14" ht="12" customHeight="1" x14ac:dyDescent="0.25"/>
    <row r="2" spans="2:14" ht="15.75" x14ac:dyDescent="0.25">
      <c r="B2" s="431" t="s">
        <v>370</v>
      </c>
      <c r="C2" s="431"/>
      <c r="D2" s="431"/>
      <c r="E2" s="431"/>
      <c r="F2" s="431"/>
      <c r="G2" s="431"/>
      <c r="H2" s="431"/>
      <c r="I2" s="431"/>
      <c r="J2" s="431"/>
      <c r="K2" s="431"/>
      <c r="L2" s="431"/>
      <c r="N2" s="503" t="s">
        <v>430</v>
      </c>
    </row>
    <row r="3" spans="2:14" x14ac:dyDescent="0.25">
      <c r="N3" s="503"/>
    </row>
    <row r="4" spans="2:14" ht="23.25" customHeight="1" x14ac:dyDescent="0.25">
      <c r="B4" s="466" t="s">
        <v>361</v>
      </c>
      <c r="C4" s="468" t="s">
        <v>362</v>
      </c>
      <c r="D4" s="469"/>
      <c r="E4" s="469"/>
      <c r="F4" s="469"/>
      <c r="G4" s="469"/>
      <c r="H4" s="470"/>
      <c r="I4" s="504" t="s">
        <v>363</v>
      </c>
      <c r="J4" s="505"/>
      <c r="K4" s="505" t="s">
        <v>364</v>
      </c>
      <c r="L4" s="505"/>
    </row>
    <row r="5" spans="2:14" ht="27.75" customHeight="1" x14ac:dyDescent="0.25">
      <c r="B5" s="467"/>
      <c r="C5" s="468" t="s">
        <v>365</v>
      </c>
      <c r="D5" s="470"/>
      <c r="E5" s="468" t="s">
        <v>366</v>
      </c>
      <c r="F5" s="470"/>
      <c r="G5" s="468" t="s">
        <v>367</v>
      </c>
      <c r="H5" s="470"/>
      <c r="I5" s="506"/>
      <c r="J5" s="507"/>
      <c r="K5" s="507"/>
      <c r="L5" s="507"/>
    </row>
    <row r="6" spans="2:14" ht="27" customHeight="1" x14ac:dyDescent="0.25">
      <c r="B6" s="467"/>
      <c r="C6" s="151" t="s">
        <v>368</v>
      </c>
      <c r="D6" s="151" t="s">
        <v>453</v>
      </c>
      <c r="E6" s="151" t="s">
        <v>368</v>
      </c>
      <c r="F6" s="151" t="s">
        <v>453</v>
      </c>
      <c r="G6" s="151" t="s">
        <v>368</v>
      </c>
      <c r="H6" s="151" t="s">
        <v>453</v>
      </c>
      <c r="I6" s="151" t="s">
        <v>368</v>
      </c>
      <c r="J6" s="151" t="s">
        <v>453</v>
      </c>
      <c r="K6" s="151" t="s">
        <v>368</v>
      </c>
      <c r="L6" s="151" t="s">
        <v>453</v>
      </c>
    </row>
    <row r="7" spans="2:14" ht="14.45" customHeight="1" x14ac:dyDescent="0.25">
      <c r="B7" s="153" t="s">
        <v>11</v>
      </c>
      <c r="C7" s="154">
        <v>9</v>
      </c>
      <c r="D7" s="154">
        <v>11568.7</v>
      </c>
      <c r="E7" s="154">
        <v>12</v>
      </c>
      <c r="F7" s="154">
        <v>5651.78</v>
      </c>
      <c r="G7" s="154">
        <v>0</v>
      </c>
      <c r="H7" s="154">
        <v>0</v>
      </c>
      <c r="I7" s="154">
        <v>0</v>
      </c>
      <c r="J7" s="154">
        <v>0</v>
      </c>
      <c r="K7" s="154">
        <v>3</v>
      </c>
      <c r="L7" s="154">
        <v>496.69</v>
      </c>
    </row>
    <row r="8" spans="2:14" x14ac:dyDescent="0.25">
      <c r="B8" s="153" t="s">
        <v>12</v>
      </c>
      <c r="C8" s="154">
        <v>49</v>
      </c>
      <c r="D8" s="154">
        <v>17060.75</v>
      </c>
      <c r="E8" s="154">
        <v>87</v>
      </c>
      <c r="F8" s="154">
        <v>36128.47</v>
      </c>
      <c r="G8" s="154">
        <v>10</v>
      </c>
      <c r="H8" s="154">
        <v>1520.17</v>
      </c>
      <c r="I8" s="154">
        <v>18</v>
      </c>
      <c r="J8" s="154">
        <v>22395.73</v>
      </c>
      <c r="K8" s="154">
        <v>21</v>
      </c>
      <c r="L8" s="154">
        <v>8343.4599999999991</v>
      </c>
    </row>
    <row r="9" spans="2:14" x14ac:dyDescent="0.25">
      <c r="B9" s="153" t="s">
        <v>306</v>
      </c>
      <c r="C9" s="154">
        <v>52</v>
      </c>
      <c r="D9" s="154">
        <v>10965.06</v>
      </c>
      <c r="E9" s="154">
        <v>73</v>
      </c>
      <c r="F9" s="154">
        <v>17599.490000000002</v>
      </c>
      <c r="G9" s="154">
        <v>6</v>
      </c>
      <c r="H9" s="154">
        <v>303.3</v>
      </c>
      <c r="I9" s="154">
        <v>18</v>
      </c>
      <c r="J9" s="154">
        <v>5896.76</v>
      </c>
      <c r="K9" s="154">
        <v>64</v>
      </c>
      <c r="L9" s="154">
        <v>8545.8700000000008</v>
      </c>
    </row>
    <row r="10" spans="2:14" x14ac:dyDescent="0.25">
      <c r="B10" s="153" t="s">
        <v>369</v>
      </c>
      <c r="C10" s="154">
        <v>20</v>
      </c>
      <c r="D10" s="154">
        <v>2026.93</v>
      </c>
      <c r="E10" s="154">
        <v>50</v>
      </c>
      <c r="F10" s="154">
        <v>8643.91</v>
      </c>
      <c r="G10" s="154">
        <v>7</v>
      </c>
      <c r="H10" s="154">
        <v>1207.42</v>
      </c>
      <c r="I10" s="154">
        <v>11</v>
      </c>
      <c r="J10" s="154">
        <v>1241.99</v>
      </c>
      <c r="K10" s="154">
        <v>108</v>
      </c>
      <c r="L10" s="154">
        <v>18171.490000000002</v>
      </c>
    </row>
    <row r="11" spans="2:14" ht="15" customHeight="1" x14ac:dyDescent="0.25">
      <c r="B11" s="153" t="s">
        <v>357</v>
      </c>
      <c r="C11" s="154">
        <v>1</v>
      </c>
      <c r="D11" s="154">
        <v>17.399999999999999</v>
      </c>
      <c r="E11" s="154">
        <v>3</v>
      </c>
      <c r="F11" s="157">
        <v>521.399</v>
      </c>
      <c r="G11" s="154">
        <v>0</v>
      </c>
      <c r="H11" s="154">
        <v>0</v>
      </c>
      <c r="I11" s="154">
        <v>1</v>
      </c>
      <c r="J11" s="154">
        <v>4.54</v>
      </c>
      <c r="K11" s="154">
        <v>18</v>
      </c>
      <c r="L11" s="157">
        <v>1145.6582831000001</v>
      </c>
    </row>
    <row r="12" spans="2:14" ht="15" customHeight="1" x14ac:dyDescent="0.25">
      <c r="B12" s="153" t="s">
        <v>463</v>
      </c>
      <c r="C12" s="154">
        <v>1</v>
      </c>
      <c r="D12" s="154">
        <v>28.38</v>
      </c>
      <c r="E12" s="154">
        <v>4</v>
      </c>
      <c r="F12" s="154">
        <v>23035.8</v>
      </c>
      <c r="G12" s="154">
        <v>0</v>
      </c>
      <c r="H12" s="154">
        <v>0</v>
      </c>
      <c r="I12" s="154">
        <v>1</v>
      </c>
      <c r="J12" s="157">
        <v>0.64556179999999996</v>
      </c>
      <c r="K12" s="154">
        <v>23</v>
      </c>
      <c r="L12" s="154">
        <v>2193.1129999999998</v>
      </c>
    </row>
    <row r="13" spans="2:14" ht="24" x14ac:dyDescent="0.25">
      <c r="B13" s="153" t="s">
        <v>472</v>
      </c>
      <c r="C13" s="154">
        <v>0</v>
      </c>
      <c r="D13" s="154">
        <v>0</v>
      </c>
      <c r="E13" s="154">
        <v>1</v>
      </c>
      <c r="F13" s="154">
        <v>0.4</v>
      </c>
      <c r="G13" s="154">
        <v>0</v>
      </c>
      <c r="H13" s="154">
        <v>0</v>
      </c>
      <c r="I13" s="154">
        <v>0</v>
      </c>
      <c r="J13" s="154">
        <v>0</v>
      </c>
      <c r="K13" s="154">
        <v>4</v>
      </c>
      <c r="L13" s="154">
        <v>20.13</v>
      </c>
    </row>
    <row r="14" spans="2:14" x14ac:dyDescent="0.25">
      <c r="B14" s="155" t="s">
        <v>22</v>
      </c>
      <c r="C14" s="156">
        <v>132</v>
      </c>
      <c r="D14" s="156">
        <v>41667.22</v>
      </c>
      <c r="E14" s="156">
        <v>230</v>
      </c>
      <c r="F14" s="158">
        <v>91581.249000000011</v>
      </c>
      <c r="G14" s="156">
        <v>23</v>
      </c>
      <c r="H14" s="156">
        <v>3030.8900000000003</v>
      </c>
      <c r="I14" s="156">
        <v>49</v>
      </c>
      <c r="J14" s="158">
        <v>29539.6655618</v>
      </c>
      <c r="K14" s="156">
        <v>241</v>
      </c>
      <c r="L14" s="158">
        <v>38916.411283099995</v>
      </c>
    </row>
    <row r="15" spans="2:14" x14ac:dyDescent="0.25">
      <c r="B15" s="508" t="s">
        <v>697</v>
      </c>
      <c r="C15" s="508"/>
      <c r="D15" s="508"/>
      <c r="E15" s="508"/>
      <c r="F15" s="508"/>
      <c r="G15" s="508"/>
      <c r="H15" s="508"/>
      <c r="I15" s="508"/>
      <c r="J15" s="508"/>
      <c r="K15" s="508"/>
      <c r="L15" s="508"/>
    </row>
    <row r="16" spans="2:14" x14ac:dyDescent="0.25">
      <c r="B16" s="501"/>
      <c r="C16" s="501"/>
      <c r="D16" s="501"/>
      <c r="E16" s="501"/>
      <c r="F16" s="501"/>
      <c r="G16" s="501"/>
      <c r="H16" s="501"/>
      <c r="I16" s="501"/>
      <c r="J16" s="501"/>
      <c r="K16" s="501"/>
      <c r="L16" s="501"/>
    </row>
    <row r="17" spans="2:12" ht="31.5" customHeight="1" x14ac:dyDescent="0.25"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</row>
    <row r="18" spans="2:12" ht="25.5" customHeight="1" x14ac:dyDescent="0.25">
      <c r="B18" s="502"/>
      <c r="C18" s="502"/>
      <c r="D18" s="502"/>
      <c r="E18" s="502"/>
      <c r="F18" s="502"/>
      <c r="G18" s="502"/>
      <c r="H18" s="502"/>
      <c r="I18" s="502"/>
      <c r="J18" s="502"/>
      <c r="K18" s="502"/>
      <c r="L18" s="502"/>
    </row>
  </sheetData>
  <mergeCells count="13">
    <mergeCell ref="B16:L16"/>
    <mergeCell ref="B17:L17"/>
    <mergeCell ref="B18:L18"/>
    <mergeCell ref="N2:N3"/>
    <mergeCell ref="B2:L2"/>
    <mergeCell ref="B4:B6"/>
    <mergeCell ref="C4:H4"/>
    <mergeCell ref="I4:J5"/>
    <mergeCell ref="K4:L5"/>
    <mergeCell ref="C5:D5"/>
    <mergeCell ref="E5:F5"/>
    <mergeCell ref="G5:H5"/>
    <mergeCell ref="B15:L15"/>
  </mergeCells>
  <hyperlinks>
    <hyperlink ref="N2:N3" location="'Table of Contents'!A1" display="Go To Table Of Contents" xr:uid="{6B545ACB-8E77-4885-AAD2-0714CD20CB5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19E90-4D8A-4239-9296-6986C4E89E5B}">
  <dimension ref="B1:W34"/>
  <sheetViews>
    <sheetView showGridLines="0" zoomScaleNormal="100" workbookViewId="0">
      <selection activeCell="C7" sqref="C7"/>
    </sheetView>
  </sheetViews>
  <sheetFormatPr defaultRowHeight="15" x14ac:dyDescent="0.25"/>
  <cols>
    <col min="1" max="1" width="2.7109375" customWidth="1"/>
    <col min="2" max="8" width="10" customWidth="1"/>
    <col min="9" max="10" width="4.28515625" customWidth="1"/>
    <col min="11" max="11" width="10" customWidth="1"/>
    <col min="12" max="12" width="2.28515625" customWidth="1"/>
    <col min="13" max="13" width="1.85546875" style="64" customWidth="1"/>
    <col min="14" max="14" width="1.85546875" customWidth="1"/>
    <col min="15" max="15" width="35.140625" style="24" customWidth="1"/>
    <col min="16" max="16" width="13.140625" style="24" customWidth="1"/>
    <col min="17" max="17" width="9.140625" style="24"/>
    <col min="18" max="18" width="13.42578125" style="24" customWidth="1"/>
    <col min="19" max="19" width="17.5703125" style="30" customWidth="1"/>
    <col min="20" max="20" width="48" style="24" customWidth="1"/>
    <col min="21" max="21" width="3.7109375" customWidth="1"/>
    <col min="22" max="23" width="7.140625" customWidth="1"/>
  </cols>
  <sheetData>
    <row r="1" spans="2:23" ht="12" customHeight="1" x14ac:dyDescent="0.25"/>
    <row r="2" spans="2:23" ht="15.75" customHeight="1" x14ac:dyDescent="0.25">
      <c r="B2" s="430"/>
      <c r="C2" s="430"/>
      <c r="D2" s="430"/>
      <c r="E2" s="430"/>
      <c r="F2" s="430"/>
      <c r="G2" s="430"/>
      <c r="H2" s="430"/>
      <c r="I2" s="430"/>
      <c r="J2" s="430"/>
      <c r="K2" s="430"/>
      <c r="O2" s="465" t="s">
        <v>379</v>
      </c>
      <c r="P2" s="465"/>
      <c r="Q2" s="465"/>
      <c r="R2" s="465"/>
      <c r="S2" s="465"/>
      <c r="T2" s="465"/>
      <c r="V2" s="446" t="s">
        <v>430</v>
      </c>
      <c r="W2" s="446"/>
    </row>
    <row r="3" spans="2:23" x14ac:dyDescent="0.25">
      <c r="O3" s="487" t="s">
        <v>124</v>
      </c>
      <c r="P3" s="487"/>
      <c r="Q3" s="487"/>
      <c r="R3" s="487"/>
      <c r="S3" s="487"/>
      <c r="T3" s="487"/>
      <c r="V3" s="446"/>
      <c r="W3" s="446"/>
    </row>
    <row r="4" spans="2:23" x14ac:dyDescent="0.25">
      <c r="O4" s="491" t="s">
        <v>100</v>
      </c>
      <c r="P4" s="491" t="s">
        <v>151</v>
      </c>
      <c r="Q4" s="491"/>
      <c r="R4" s="491"/>
      <c r="S4" s="512" t="s">
        <v>152</v>
      </c>
      <c r="T4" s="466" t="s">
        <v>153</v>
      </c>
      <c r="V4" s="446"/>
      <c r="W4" s="446"/>
    </row>
    <row r="5" spans="2:23" ht="50.25" customHeight="1" x14ac:dyDescent="0.25">
      <c r="O5" s="466"/>
      <c r="P5" s="28" t="s">
        <v>154</v>
      </c>
      <c r="Q5" s="28" t="s">
        <v>155</v>
      </c>
      <c r="R5" s="28" t="s">
        <v>156</v>
      </c>
      <c r="S5" s="513"/>
      <c r="T5" s="467"/>
    </row>
    <row r="6" spans="2:23" x14ac:dyDescent="0.25">
      <c r="O6" s="509" t="s">
        <v>157</v>
      </c>
      <c r="P6" s="509"/>
      <c r="Q6" s="509"/>
      <c r="R6" s="509"/>
      <c r="S6" s="509"/>
      <c r="T6" s="509"/>
    </row>
    <row r="7" spans="2:23" x14ac:dyDescent="0.25">
      <c r="O7" s="257" t="s">
        <v>158</v>
      </c>
      <c r="P7" s="258">
        <v>13175</v>
      </c>
      <c r="Q7" s="258">
        <v>5320</v>
      </c>
      <c r="R7" s="258">
        <v>40.380000000000003</v>
      </c>
      <c r="S7" s="258">
        <v>183.45</v>
      </c>
      <c r="T7" s="252" t="s">
        <v>159</v>
      </c>
    </row>
    <row r="8" spans="2:23" x14ac:dyDescent="0.25">
      <c r="O8" s="216" t="s">
        <v>160</v>
      </c>
      <c r="P8" s="219">
        <v>56022</v>
      </c>
      <c r="Q8" s="219">
        <v>35571</v>
      </c>
      <c r="R8" s="219">
        <v>63.5</v>
      </c>
      <c r="S8" s="219">
        <v>252.88</v>
      </c>
      <c r="T8" s="71" t="s">
        <v>161</v>
      </c>
    </row>
    <row r="9" spans="2:23" x14ac:dyDescent="0.25">
      <c r="O9" s="216" t="s">
        <v>162</v>
      </c>
      <c r="P9" s="219">
        <v>11015</v>
      </c>
      <c r="Q9" s="219">
        <v>2892</v>
      </c>
      <c r="R9" s="219">
        <v>26.26</v>
      </c>
      <c r="S9" s="219">
        <v>123.35</v>
      </c>
      <c r="T9" s="71" t="s">
        <v>163</v>
      </c>
    </row>
    <row r="10" spans="2:23" x14ac:dyDescent="0.25">
      <c r="O10" s="216" t="s">
        <v>164</v>
      </c>
      <c r="P10" s="219">
        <v>49473</v>
      </c>
      <c r="Q10" s="219">
        <v>41018</v>
      </c>
      <c r="R10" s="219">
        <v>82.91</v>
      </c>
      <c r="S10" s="219">
        <v>266.64999999999998</v>
      </c>
      <c r="T10" s="71" t="s">
        <v>165</v>
      </c>
    </row>
    <row r="11" spans="2:23" ht="25.5" x14ac:dyDescent="0.25">
      <c r="O11" s="228" t="s">
        <v>166</v>
      </c>
      <c r="P11" s="229">
        <v>29523</v>
      </c>
      <c r="Q11" s="229">
        <v>5052</v>
      </c>
      <c r="R11" s="229">
        <v>17.11</v>
      </c>
      <c r="S11" s="229">
        <v>115.39</v>
      </c>
      <c r="T11" s="109" t="s">
        <v>167</v>
      </c>
    </row>
    <row r="12" spans="2:23" x14ac:dyDescent="0.25">
      <c r="O12" s="216" t="s">
        <v>168</v>
      </c>
      <c r="P12" s="219">
        <v>7365</v>
      </c>
      <c r="Q12" s="219">
        <v>3691</v>
      </c>
      <c r="R12" s="219">
        <v>50.12</v>
      </c>
      <c r="S12" s="219">
        <v>387.44</v>
      </c>
      <c r="T12" s="71" t="s">
        <v>169</v>
      </c>
    </row>
    <row r="13" spans="2:23" x14ac:dyDescent="0.25">
      <c r="O13" s="216" t="s">
        <v>170</v>
      </c>
      <c r="P13" s="219">
        <v>47158</v>
      </c>
      <c r="Q13" s="219">
        <v>19350</v>
      </c>
      <c r="R13" s="219">
        <v>41.03</v>
      </c>
      <c r="S13" s="219">
        <v>209.12</v>
      </c>
      <c r="T13" s="71" t="s">
        <v>171</v>
      </c>
    </row>
    <row r="14" spans="2:23" x14ac:dyDescent="0.25">
      <c r="O14" s="262" t="s">
        <v>172</v>
      </c>
      <c r="P14" s="260">
        <v>12641</v>
      </c>
      <c r="Q14" s="260">
        <v>2615</v>
      </c>
      <c r="R14" s="260">
        <v>20.68</v>
      </c>
      <c r="S14" s="260">
        <v>169.65</v>
      </c>
      <c r="T14" s="261" t="s">
        <v>173</v>
      </c>
    </row>
    <row r="15" spans="2:23" x14ac:dyDescent="0.25">
      <c r="O15" s="509" t="s">
        <v>174</v>
      </c>
      <c r="P15" s="509"/>
      <c r="Q15" s="509"/>
      <c r="R15" s="509"/>
      <c r="S15" s="509"/>
      <c r="T15" s="509"/>
    </row>
    <row r="16" spans="2:23" x14ac:dyDescent="0.25">
      <c r="O16" s="126" t="s">
        <v>175</v>
      </c>
      <c r="P16" s="510" t="s">
        <v>176</v>
      </c>
      <c r="Q16" s="510"/>
      <c r="R16" s="510"/>
      <c r="S16" s="510"/>
      <c r="T16" s="510"/>
    </row>
    <row r="17" spans="15:20" x14ac:dyDescent="0.25">
      <c r="O17" s="126" t="s">
        <v>523</v>
      </c>
      <c r="P17" s="510" t="s">
        <v>176</v>
      </c>
      <c r="Q17" s="510"/>
      <c r="R17" s="510"/>
      <c r="S17" s="510"/>
      <c r="T17" s="510"/>
    </row>
    <row r="18" spans="15:20" x14ac:dyDescent="0.25">
      <c r="O18" s="126" t="s">
        <v>177</v>
      </c>
      <c r="P18" s="510" t="s">
        <v>178</v>
      </c>
      <c r="Q18" s="510"/>
      <c r="R18" s="510"/>
      <c r="S18" s="510"/>
      <c r="T18" s="510"/>
    </row>
    <row r="19" spans="15:20" x14ac:dyDescent="0.25">
      <c r="O19" s="259" t="s">
        <v>179</v>
      </c>
      <c r="P19" s="511" t="s">
        <v>178</v>
      </c>
      <c r="Q19" s="511"/>
      <c r="R19" s="511"/>
      <c r="S19" s="511"/>
      <c r="T19" s="511"/>
    </row>
    <row r="20" spans="15:20" x14ac:dyDescent="0.25">
      <c r="O20" s="103"/>
    </row>
    <row r="21" spans="15:20" x14ac:dyDescent="0.25">
      <c r="O21" s="95"/>
    </row>
    <row r="22" spans="15:20" x14ac:dyDescent="0.25">
      <c r="O22" s="301"/>
      <c r="P22" s="301"/>
      <c r="Q22" s="301"/>
    </row>
    <row r="23" spans="15:20" x14ac:dyDescent="0.25">
      <c r="O23" s="301"/>
      <c r="P23" s="301"/>
      <c r="Q23" s="301"/>
    </row>
    <row r="24" spans="15:20" ht="63.75" x14ac:dyDescent="0.25">
      <c r="O24" s="340" t="s">
        <v>100</v>
      </c>
      <c r="P24" s="340" t="s">
        <v>152</v>
      </c>
      <c r="Q24" s="301"/>
    </row>
    <row r="25" spans="15:20" x14ac:dyDescent="0.25">
      <c r="O25" s="344" t="s">
        <v>393</v>
      </c>
      <c r="P25" s="345">
        <v>3.8744000000000001</v>
      </c>
      <c r="Q25" s="301"/>
    </row>
    <row r="26" spans="15:20" x14ac:dyDescent="0.25">
      <c r="O26" s="344" t="s">
        <v>391</v>
      </c>
      <c r="P26" s="345">
        <v>2.6664999999999996</v>
      </c>
      <c r="Q26" s="301"/>
    </row>
    <row r="27" spans="15:20" x14ac:dyDescent="0.25">
      <c r="O27" s="344" t="s">
        <v>389</v>
      </c>
      <c r="P27" s="345">
        <v>2.5287999999999999</v>
      </c>
      <c r="Q27" s="301"/>
    </row>
    <row r="28" spans="15:20" x14ac:dyDescent="0.25">
      <c r="O28" s="344" t="s">
        <v>394</v>
      </c>
      <c r="P28" s="345">
        <v>2.0912000000000002</v>
      </c>
      <c r="Q28" s="301"/>
    </row>
    <row r="29" spans="15:20" x14ac:dyDescent="0.25">
      <c r="O29" s="344" t="s">
        <v>388</v>
      </c>
      <c r="P29" s="345">
        <v>1.8345</v>
      </c>
      <c r="Q29" s="301"/>
    </row>
    <row r="30" spans="15:20" x14ac:dyDescent="0.25">
      <c r="O30" s="344" t="s">
        <v>395</v>
      </c>
      <c r="P30" s="345">
        <v>1.6965000000000001</v>
      </c>
      <c r="Q30" s="301"/>
    </row>
    <row r="31" spans="15:20" x14ac:dyDescent="0.25">
      <c r="O31" s="344" t="s">
        <v>390</v>
      </c>
      <c r="P31" s="345">
        <v>1.2335</v>
      </c>
      <c r="Q31" s="301"/>
    </row>
    <row r="32" spans="15:20" x14ac:dyDescent="0.25">
      <c r="O32" s="344" t="s">
        <v>392</v>
      </c>
      <c r="P32" s="345">
        <v>1.1538999999999999</v>
      </c>
      <c r="Q32" s="301"/>
    </row>
    <row r="33" spans="15:17" x14ac:dyDescent="0.25">
      <c r="O33" s="301"/>
      <c r="P33" s="301"/>
      <c r="Q33" s="301"/>
    </row>
    <row r="34" spans="15:17" x14ac:dyDescent="0.25">
      <c r="O34" s="301"/>
      <c r="P34" s="301"/>
      <c r="Q34" s="301"/>
    </row>
  </sheetData>
  <sortState xmlns:xlrd2="http://schemas.microsoft.com/office/spreadsheetml/2017/richdata2" ref="O25:P32">
    <sortCondition descending="1" ref="P25:P32"/>
  </sortState>
  <mergeCells count="14">
    <mergeCell ref="P18:T18"/>
    <mergeCell ref="P19:T19"/>
    <mergeCell ref="O2:T2"/>
    <mergeCell ref="O3:T3"/>
    <mergeCell ref="O4:O5"/>
    <mergeCell ref="P4:R4"/>
    <mergeCell ref="S4:S5"/>
    <mergeCell ref="T4:T5"/>
    <mergeCell ref="P17:T17"/>
    <mergeCell ref="B2:K2"/>
    <mergeCell ref="O6:T6"/>
    <mergeCell ref="O15:T15"/>
    <mergeCell ref="P16:T16"/>
    <mergeCell ref="V2:W4"/>
  </mergeCells>
  <hyperlinks>
    <hyperlink ref="V2:V4" location="'Table of Contents'!A1" display="Go To Table Of Contents" xr:uid="{B40B45E0-F55E-4BF5-939B-E008725BD02C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19C19-B5CE-4E05-9207-958D9D419D03}">
  <dimension ref="B1:X37"/>
  <sheetViews>
    <sheetView showGridLines="0" zoomScale="90" zoomScaleNormal="90" workbookViewId="0">
      <selection activeCell="W2" sqref="W2:X3"/>
    </sheetView>
  </sheetViews>
  <sheetFormatPr defaultRowHeight="15" x14ac:dyDescent="0.25"/>
  <cols>
    <col min="1" max="1" width="1.85546875" customWidth="1"/>
    <col min="13" max="13" width="1.85546875" customWidth="1"/>
    <col min="14" max="14" width="1.85546875" style="64" customWidth="1"/>
    <col min="15" max="15" width="1.85546875" customWidth="1"/>
    <col min="16" max="16" width="16" customWidth="1"/>
    <col min="17" max="17" width="14.140625" customWidth="1"/>
    <col min="18" max="18" width="14.42578125" customWidth="1"/>
    <col min="19" max="19" width="12.5703125" customWidth="1"/>
    <col min="20" max="20" width="14.85546875" customWidth="1"/>
    <col min="21" max="21" width="12.7109375" customWidth="1"/>
    <col min="22" max="22" width="4.28515625" customWidth="1"/>
    <col min="23" max="25" width="6.85546875" customWidth="1"/>
  </cols>
  <sheetData>
    <row r="1" spans="2:24" ht="12" customHeight="1" x14ac:dyDescent="0.25"/>
    <row r="2" spans="2:24" ht="15.75" customHeight="1" x14ac:dyDescent="0.2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P2" s="458" t="s">
        <v>524</v>
      </c>
      <c r="Q2" s="458"/>
      <c r="R2" s="458"/>
      <c r="S2" s="458"/>
      <c r="T2" s="458"/>
      <c r="U2" s="458"/>
      <c r="W2" s="464" t="s">
        <v>430</v>
      </c>
      <c r="X2" s="464"/>
    </row>
    <row r="3" spans="2:24" x14ac:dyDescent="0.25">
      <c r="P3" s="474" t="s">
        <v>1</v>
      </c>
      <c r="Q3" s="474"/>
      <c r="R3" s="474"/>
      <c r="S3" s="474"/>
      <c r="T3" s="474"/>
      <c r="U3" s="474"/>
      <c r="W3" s="464"/>
      <c r="X3" s="464"/>
    </row>
    <row r="4" spans="2:24" x14ac:dyDescent="0.25">
      <c r="P4" s="491" t="s">
        <v>180</v>
      </c>
      <c r="Q4" s="491" t="s">
        <v>181</v>
      </c>
      <c r="R4" s="491" t="s">
        <v>182</v>
      </c>
      <c r="S4" s="491" t="s">
        <v>183</v>
      </c>
      <c r="T4" s="491"/>
      <c r="U4" s="491" t="s">
        <v>184</v>
      </c>
    </row>
    <row r="5" spans="2:24" ht="25.5" x14ac:dyDescent="0.25">
      <c r="P5" s="466"/>
      <c r="Q5" s="466"/>
      <c r="R5" s="466"/>
      <c r="S5" s="28" t="s">
        <v>185</v>
      </c>
      <c r="T5" s="28" t="s">
        <v>186</v>
      </c>
      <c r="U5" s="466"/>
    </row>
    <row r="6" spans="2:24" x14ac:dyDescent="0.25">
      <c r="P6" s="71" t="s">
        <v>11</v>
      </c>
      <c r="Q6" s="405">
        <v>0</v>
      </c>
      <c r="R6" s="405">
        <v>184</v>
      </c>
      <c r="S6" s="403">
        <v>0</v>
      </c>
      <c r="T6" s="403">
        <v>11</v>
      </c>
      <c r="U6" s="405">
        <v>173</v>
      </c>
    </row>
    <row r="7" spans="2:24" x14ac:dyDescent="0.25">
      <c r="P7" s="71" t="s">
        <v>12</v>
      </c>
      <c r="Q7" s="405">
        <v>173</v>
      </c>
      <c r="R7" s="405">
        <v>232</v>
      </c>
      <c r="S7" s="405" t="s">
        <v>187</v>
      </c>
      <c r="T7" s="405">
        <v>97</v>
      </c>
      <c r="U7" s="405">
        <v>302</v>
      </c>
    </row>
    <row r="8" spans="2:24" x14ac:dyDescent="0.25">
      <c r="P8" s="71" t="s">
        <v>306</v>
      </c>
      <c r="Q8" s="403">
        <v>302</v>
      </c>
      <c r="R8" s="403">
        <v>274</v>
      </c>
      <c r="S8" s="405">
        <v>1</v>
      </c>
      <c r="T8" s="403">
        <v>134</v>
      </c>
      <c r="U8" s="403">
        <v>441</v>
      </c>
    </row>
    <row r="9" spans="2:24" x14ac:dyDescent="0.25">
      <c r="P9" s="71" t="s">
        <v>464</v>
      </c>
      <c r="Q9" s="403">
        <v>441</v>
      </c>
      <c r="R9" s="403">
        <v>251</v>
      </c>
      <c r="S9" s="405">
        <v>2</v>
      </c>
      <c r="T9" s="403">
        <v>176</v>
      </c>
      <c r="U9" s="403">
        <v>514</v>
      </c>
    </row>
    <row r="10" spans="2:24" x14ac:dyDescent="0.25">
      <c r="P10" s="122" t="s">
        <v>13</v>
      </c>
      <c r="Q10" s="405">
        <v>514</v>
      </c>
      <c r="R10" s="405">
        <v>37</v>
      </c>
      <c r="S10" s="405">
        <v>1</v>
      </c>
      <c r="T10" s="405">
        <v>33</v>
      </c>
      <c r="U10" s="405">
        <v>517</v>
      </c>
    </row>
    <row r="11" spans="2:24" x14ac:dyDescent="0.25">
      <c r="P11" s="122" t="s">
        <v>463</v>
      </c>
      <c r="Q11" s="405">
        <v>517</v>
      </c>
      <c r="R11" s="405">
        <v>75</v>
      </c>
      <c r="S11" s="405">
        <v>0</v>
      </c>
      <c r="T11" s="405">
        <v>50</v>
      </c>
      <c r="U11" s="405">
        <v>542</v>
      </c>
    </row>
    <row r="12" spans="2:24" x14ac:dyDescent="0.25">
      <c r="P12" s="122" t="s">
        <v>473</v>
      </c>
      <c r="Q12" s="405">
        <v>542</v>
      </c>
      <c r="R12" s="405">
        <v>62</v>
      </c>
      <c r="S12" s="405">
        <v>0</v>
      </c>
      <c r="T12" s="405">
        <v>45</v>
      </c>
      <c r="U12" s="405">
        <v>559</v>
      </c>
    </row>
    <row r="13" spans="2:24" x14ac:dyDescent="0.25">
      <c r="P13" s="385" t="s">
        <v>22</v>
      </c>
      <c r="Q13" s="406" t="s">
        <v>15</v>
      </c>
      <c r="R13" s="406">
        <v>1115</v>
      </c>
      <c r="S13" s="406">
        <v>10</v>
      </c>
      <c r="T13" s="406">
        <v>546</v>
      </c>
      <c r="U13" s="406">
        <v>559</v>
      </c>
    </row>
    <row r="14" spans="2:24" ht="58.5" customHeight="1" x14ac:dyDescent="0.25">
      <c r="P14" s="514" t="s">
        <v>715</v>
      </c>
      <c r="Q14" s="514"/>
      <c r="R14" s="514"/>
      <c r="S14" s="514"/>
      <c r="T14" s="514"/>
      <c r="U14" s="514"/>
    </row>
    <row r="15" spans="2:24" ht="51.75" customHeight="1" x14ac:dyDescent="0.25">
      <c r="P15" s="98"/>
      <c r="Q15" s="98"/>
      <c r="R15" s="98"/>
      <c r="S15" s="98"/>
      <c r="T15" s="98"/>
      <c r="U15" s="98"/>
    </row>
    <row r="16" spans="2:24" x14ac:dyDescent="0.25">
      <c r="P16" s="98"/>
      <c r="Q16" s="98"/>
      <c r="R16" s="98"/>
      <c r="S16" s="98"/>
      <c r="T16" s="98"/>
      <c r="U16" s="98"/>
    </row>
    <row r="17" spans="16:22" x14ac:dyDescent="0.25">
      <c r="P17" s="341"/>
      <c r="Q17" s="341"/>
      <c r="R17" s="341"/>
      <c r="S17" s="341"/>
      <c r="T17" s="341"/>
      <c r="U17" s="341"/>
      <c r="V17" s="302"/>
    </row>
    <row r="18" spans="16:22" x14ac:dyDescent="0.25">
      <c r="P18" s="346"/>
      <c r="Q18" s="346"/>
      <c r="R18" s="346"/>
      <c r="S18" s="346"/>
      <c r="T18" s="346"/>
      <c r="U18" s="346"/>
      <c r="V18" s="302"/>
    </row>
    <row r="19" spans="16:22" ht="25.5" x14ac:dyDescent="0.25">
      <c r="P19" s="347" t="s">
        <v>180</v>
      </c>
      <c r="Q19" s="347" t="s">
        <v>181</v>
      </c>
      <c r="R19" s="347" t="s">
        <v>396</v>
      </c>
      <c r="S19" s="347" t="s">
        <v>396</v>
      </c>
      <c r="T19" s="347" t="s">
        <v>397</v>
      </c>
      <c r="U19" s="347" t="s">
        <v>397</v>
      </c>
      <c r="V19" s="302"/>
    </row>
    <row r="20" spans="16:22" x14ac:dyDescent="0.25">
      <c r="P20" s="348" t="s">
        <v>398</v>
      </c>
      <c r="Q20" s="314">
        <v>0</v>
      </c>
      <c r="R20" s="314">
        <v>184</v>
      </c>
      <c r="S20" s="316">
        <v>184</v>
      </c>
      <c r="T20" s="316">
        <v>11</v>
      </c>
      <c r="U20" s="316">
        <v>11</v>
      </c>
      <c r="V20" s="302"/>
    </row>
    <row r="21" spans="16:22" x14ac:dyDescent="0.25">
      <c r="P21" s="348" t="s">
        <v>399</v>
      </c>
      <c r="Q21" s="314">
        <v>173</v>
      </c>
      <c r="R21" s="314">
        <v>232</v>
      </c>
      <c r="S21" s="316">
        <f>S20+R21</f>
        <v>416</v>
      </c>
      <c r="T21" s="316">
        <v>103</v>
      </c>
      <c r="U21" s="316">
        <f>T21+T20</f>
        <v>114</v>
      </c>
      <c r="V21" s="302"/>
    </row>
    <row r="22" spans="16:22" x14ac:dyDescent="0.25">
      <c r="P22" s="348" t="s">
        <v>306</v>
      </c>
      <c r="Q22" s="314">
        <v>302</v>
      </c>
      <c r="R22" s="314">
        <v>274</v>
      </c>
      <c r="S22" s="316">
        <f>S21+R22</f>
        <v>690</v>
      </c>
      <c r="T22" s="316">
        <v>135</v>
      </c>
      <c r="U22" s="316">
        <f>U21+T22</f>
        <v>249</v>
      </c>
      <c r="V22" s="302"/>
    </row>
    <row r="23" spans="16:22" x14ac:dyDescent="0.25">
      <c r="P23" s="348" t="s">
        <v>464</v>
      </c>
      <c r="Q23" s="314">
        <v>441</v>
      </c>
      <c r="R23" s="314">
        <v>251</v>
      </c>
      <c r="S23" s="316">
        <f>S22+R23</f>
        <v>941</v>
      </c>
      <c r="T23" s="316">
        <v>178</v>
      </c>
      <c r="U23" s="316">
        <f>U22+T23</f>
        <v>427</v>
      </c>
      <c r="V23" s="302"/>
    </row>
    <row r="24" spans="16:22" x14ac:dyDescent="0.25">
      <c r="P24" s="348" t="s">
        <v>13</v>
      </c>
      <c r="Q24" s="314">
        <v>514</v>
      </c>
      <c r="R24" s="314">
        <v>37</v>
      </c>
      <c r="S24" s="316">
        <f>S23+R24</f>
        <v>978</v>
      </c>
      <c r="T24" s="316">
        <v>34</v>
      </c>
      <c r="U24" s="316">
        <f>U23+T24</f>
        <v>461</v>
      </c>
      <c r="V24" s="302"/>
    </row>
    <row r="25" spans="16:22" x14ac:dyDescent="0.25">
      <c r="P25" s="316" t="s">
        <v>463</v>
      </c>
      <c r="Q25" s="314">
        <v>517</v>
      </c>
      <c r="R25" s="314">
        <v>75</v>
      </c>
      <c r="S25" s="316">
        <f>S24+R25</f>
        <v>1053</v>
      </c>
      <c r="T25" s="316">
        <v>50</v>
      </c>
      <c r="U25" s="316">
        <f>U24+T25</f>
        <v>511</v>
      </c>
      <c r="V25" s="302"/>
    </row>
    <row r="26" spans="16:22" x14ac:dyDescent="0.25">
      <c r="P26" s="316" t="s">
        <v>473</v>
      </c>
      <c r="Q26" s="314">
        <v>542</v>
      </c>
      <c r="R26" s="314">
        <v>62</v>
      </c>
      <c r="S26" s="316">
        <f>SUM(R26,S25)</f>
        <v>1115</v>
      </c>
      <c r="T26" s="316">
        <v>45</v>
      </c>
      <c r="U26" s="316">
        <v>556</v>
      </c>
      <c r="V26" s="302"/>
    </row>
    <row r="27" spans="16:22" x14ac:dyDescent="0.25">
      <c r="P27" s="316"/>
      <c r="Q27" s="316"/>
      <c r="R27" s="316"/>
      <c r="S27" s="316"/>
      <c r="T27" s="316"/>
      <c r="U27" s="316"/>
      <c r="V27" s="302"/>
    </row>
    <row r="28" spans="16:22" x14ac:dyDescent="0.25">
      <c r="P28" s="302"/>
      <c r="Q28" s="302"/>
      <c r="R28" s="302"/>
      <c r="S28" s="302"/>
      <c r="T28" s="302"/>
      <c r="U28" s="302"/>
      <c r="V28" s="302"/>
    </row>
    <row r="29" spans="16:22" x14ac:dyDescent="0.25">
      <c r="P29" s="349" t="s">
        <v>180</v>
      </c>
      <c r="Q29" s="349" t="s">
        <v>396</v>
      </c>
      <c r="R29" s="349" t="s">
        <v>397</v>
      </c>
      <c r="S29" s="302"/>
      <c r="T29" s="302"/>
      <c r="U29" s="302"/>
      <c r="V29" s="302"/>
    </row>
    <row r="30" spans="16:22" x14ac:dyDescent="0.25">
      <c r="P30" s="328" t="s">
        <v>398</v>
      </c>
      <c r="Q30" s="302">
        <v>184</v>
      </c>
      <c r="R30" s="302">
        <v>11</v>
      </c>
      <c r="S30" s="302"/>
      <c r="T30" s="302"/>
      <c r="U30" s="302"/>
      <c r="V30" s="302"/>
    </row>
    <row r="31" spans="16:22" x14ac:dyDescent="0.25">
      <c r="P31" s="328" t="s">
        <v>399</v>
      </c>
      <c r="Q31" s="302">
        <v>416</v>
      </c>
      <c r="R31" s="302">
        <v>114</v>
      </c>
      <c r="S31" s="302"/>
      <c r="T31" s="302"/>
      <c r="U31" s="302"/>
      <c r="V31" s="302"/>
    </row>
    <row r="32" spans="16:22" x14ac:dyDescent="0.25">
      <c r="P32" s="328" t="s">
        <v>306</v>
      </c>
      <c r="Q32" s="302">
        <v>690</v>
      </c>
      <c r="R32" s="302">
        <v>249</v>
      </c>
      <c r="S32" s="302"/>
      <c r="T32" s="302"/>
      <c r="U32" s="302"/>
      <c r="V32" s="302"/>
    </row>
    <row r="33" spans="16:22" x14ac:dyDescent="0.25">
      <c r="P33" s="328" t="s">
        <v>464</v>
      </c>
      <c r="Q33" s="302">
        <v>941</v>
      </c>
      <c r="R33" s="302">
        <v>427</v>
      </c>
      <c r="S33" s="302"/>
      <c r="T33" s="302"/>
      <c r="U33" s="302"/>
      <c r="V33" s="302"/>
    </row>
    <row r="34" spans="16:22" x14ac:dyDescent="0.25">
      <c r="P34" s="328" t="s">
        <v>13</v>
      </c>
      <c r="Q34" s="302">
        <v>978</v>
      </c>
      <c r="R34" s="302">
        <v>461</v>
      </c>
      <c r="S34" s="302"/>
      <c r="T34" s="302"/>
      <c r="U34" s="302"/>
      <c r="V34" s="302"/>
    </row>
    <row r="35" spans="16:22" x14ac:dyDescent="0.25">
      <c r="P35" s="302" t="s">
        <v>463</v>
      </c>
      <c r="Q35" s="302">
        <v>1053</v>
      </c>
      <c r="R35" s="302">
        <v>511</v>
      </c>
      <c r="S35" s="302"/>
      <c r="T35" s="302"/>
      <c r="U35" s="302"/>
      <c r="V35" s="302"/>
    </row>
    <row r="36" spans="16:22" x14ac:dyDescent="0.25">
      <c r="P36" s="328" t="s">
        <v>473</v>
      </c>
      <c r="Q36" s="302">
        <v>1115</v>
      </c>
      <c r="R36" s="302">
        <v>556</v>
      </c>
      <c r="S36" s="302"/>
      <c r="T36" s="302"/>
      <c r="U36" s="302"/>
      <c r="V36" s="302"/>
    </row>
    <row r="37" spans="16:22" x14ac:dyDescent="0.25">
      <c r="P37" s="302"/>
      <c r="Q37" s="302"/>
      <c r="R37" s="302"/>
      <c r="S37" s="302"/>
      <c r="T37" s="302"/>
      <c r="U37" s="302"/>
      <c r="V37" s="302"/>
    </row>
  </sheetData>
  <mergeCells count="10">
    <mergeCell ref="P14:U14"/>
    <mergeCell ref="W2:X3"/>
    <mergeCell ref="B2:L2"/>
    <mergeCell ref="P2:U2"/>
    <mergeCell ref="P3:U3"/>
    <mergeCell ref="P4:P5"/>
    <mergeCell ref="Q4:Q5"/>
    <mergeCell ref="R4:R5"/>
    <mergeCell ref="S4:T4"/>
    <mergeCell ref="U4:U5"/>
  </mergeCells>
  <hyperlinks>
    <hyperlink ref="W2:X3" location="'Table of Contents'!A1" display="Go To Table Of Contents" xr:uid="{8F98D8B2-C807-4FF1-B137-B62DA22FC1CF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7EB16-0DE2-47A1-9E61-89CA603FF799}">
  <dimension ref="B1:T27"/>
  <sheetViews>
    <sheetView showGridLines="0" zoomScaleNormal="100" workbookViewId="0">
      <selection activeCell="S2" sqref="S2:T3"/>
    </sheetView>
  </sheetViews>
  <sheetFormatPr defaultRowHeight="15" x14ac:dyDescent="0.25"/>
  <cols>
    <col min="1" max="1" width="1.85546875" customWidth="1"/>
    <col min="13" max="13" width="1.85546875" customWidth="1"/>
    <col min="14" max="14" width="1.85546875" style="64" customWidth="1"/>
    <col min="15" max="15" width="1.85546875" customWidth="1"/>
    <col min="16" max="16" width="39.7109375" style="24" customWidth="1"/>
    <col min="17" max="17" width="28.140625" customWidth="1"/>
    <col min="18" max="18" width="4.28515625" customWidth="1"/>
    <col min="19" max="20" width="6.5703125" customWidth="1"/>
  </cols>
  <sheetData>
    <row r="1" spans="2:20" ht="12" customHeight="1" x14ac:dyDescent="0.25"/>
    <row r="2" spans="2:20" ht="15.75" customHeight="1" x14ac:dyDescent="0.2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P2" s="515" t="s">
        <v>525</v>
      </c>
      <c r="Q2" s="515"/>
      <c r="S2" s="464" t="s">
        <v>430</v>
      </c>
      <c r="T2" s="464"/>
    </row>
    <row r="3" spans="2:20" x14ac:dyDescent="0.25">
      <c r="P3" s="31"/>
      <c r="Q3" s="2"/>
      <c r="S3" s="464"/>
      <c r="T3" s="464"/>
    </row>
    <row r="4" spans="2:20" x14ac:dyDescent="0.25">
      <c r="P4" s="28" t="s">
        <v>188</v>
      </c>
      <c r="Q4" s="32" t="s">
        <v>189</v>
      </c>
    </row>
    <row r="5" spans="2:20" x14ac:dyDescent="0.25">
      <c r="P5" s="181" t="s">
        <v>114</v>
      </c>
      <c r="Q5" s="182">
        <v>1115</v>
      </c>
    </row>
    <row r="6" spans="2:20" x14ac:dyDescent="0.25">
      <c r="P6" s="181" t="s">
        <v>190</v>
      </c>
      <c r="Q6" s="182">
        <v>10</v>
      </c>
    </row>
    <row r="7" spans="2:20" x14ac:dyDescent="0.25">
      <c r="P7" s="181" t="s">
        <v>191</v>
      </c>
      <c r="Q7" s="182">
        <v>546</v>
      </c>
    </row>
    <row r="8" spans="2:20" x14ac:dyDescent="0.25">
      <c r="P8" s="181" t="s">
        <v>115</v>
      </c>
      <c r="Q8" s="183">
        <v>283</v>
      </c>
    </row>
    <row r="9" spans="2:20" x14ac:dyDescent="0.25">
      <c r="P9" s="263" t="s">
        <v>20</v>
      </c>
      <c r="Q9" s="264">
        <v>559</v>
      </c>
    </row>
    <row r="10" spans="2:20" x14ac:dyDescent="0.25">
      <c r="P10" s="181" t="s">
        <v>192</v>
      </c>
      <c r="Q10" s="183">
        <v>193</v>
      </c>
    </row>
    <row r="11" spans="2:20" x14ac:dyDescent="0.25">
      <c r="P11" s="181" t="s">
        <v>118</v>
      </c>
      <c r="Q11" s="183">
        <v>100</v>
      </c>
    </row>
    <row r="12" spans="2:20" x14ac:dyDescent="0.25">
      <c r="P12" s="181" t="s">
        <v>119</v>
      </c>
      <c r="Q12" s="183">
        <v>101</v>
      </c>
    </row>
    <row r="13" spans="2:20" x14ac:dyDescent="0.25">
      <c r="P13" s="181" t="s">
        <v>73</v>
      </c>
      <c r="Q13" s="183">
        <v>32</v>
      </c>
    </row>
    <row r="14" spans="2:20" x14ac:dyDescent="0.25">
      <c r="P14" s="181" t="s">
        <v>74</v>
      </c>
      <c r="Q14" s="183">
        <v>73</v>
      </c>
    </row>
    <row r="15" spans="2:20" x14ac:dyDescent="0.25">
      <c r="P15" s="265" t="s">
        <v>75</v>
      </c>
      <c r="Q15" s="266">
        <v>60</v>
      </c>
    </row>
    <row r="18" spans="16:19" x14ac:dyDescent="0.25">
      <c r="P18" s="309" t="s">
        <v>20</v>
      </c>
      <c r="Q18" s="302"/>
      <c r="R18" s="302"/>
      <c r="S18" s="302"/>
    </row>
    <row r="19" spans="16:19" x14ac:dyDescent="0.25">
      <c r="P19" s="328" t="s">
        <v>192</v>
      </c>
      <c r="Q19" s="310">
        <f>Q10</f>
        <v>193</v>
      </c>
      <c r="R19" s="302"/>
      <c r="S19" s="302"/>
    </row>
    <row r="20" spans="16:19" x14ac:dyDescent="0.25">
      <c r="P20" s="328" t="s">
        <v>118</v>
      </c>
      <c r="Q20" s="310">
        <f>Q11</f>
        <v>100</v>
      </c>
      <c r="R20" s="302"/>
      <c r="S20" s="302"/>
    </row>
    <row r="21" spans="16:19" x14ac:dyDescent="0.25">
      <c r="P21" s="328" t="s">
        <v>119</v>
      </c>
      <c r="Q21" s="310">
        <f>Q12</f>
        <v>101</v>
      </c>
      <c r="R21" s="302"/>
      <c r="S21" s="302"/>
    </row>
    <row r="22" spans="16:19" x14ac:dyDescent="0.25">
      <c r="P22" s="328" t="s">
        <v>73</v>
      </c>
      <c r="Q22" s="310">
        <f t="shared" ref="Q22:Q24" si="0">Q13</f>
        <v>32</v>
      </c>
      <c r="R22" s="302"/>
      <c r="S22" s="302"/>
    </row>
    <row r="23" spans="16:19" x14ac:dyDescent="0.25">
      <c r="P23" s="328" t="s">
        <v>74</v>
      </c>
      <c r="Q23" s="310">
        <f t="shared" si="0"/>
        <v>73</v>
      </c>
      <c r="R23" s="302"/>
      <c r="S23" s="302"/>
    </row>
    <row r="24" spans="16:19" x14ac:dyDescent="0.25">
      <c r="P24" s="328" t="s">
        <v>75</v>
      </c>
      <c r="Q24" s="310">
        <f t="shared" si="0"/>
        <v>60</v>
      </c>
      <c r="R24" s="302"/>
      <c r="S24" s="302"/>
    </row>
    <row r="25" spans="16:19" x14ac:dyDescent="0.25">
      <c r="P25" s="301"/>
      <c r="Q25" s="302"/>
      <c r="R25" s="302"/>
      <c r="S25" s="302"/>
    </row>
    <row r="26" spans="16:19" x14ac:dyDescent="0.25">
      <c r="P26" s="301"/>
      <c r="Q26" s="302"/>
      <c r="R26" s="302"/>
      <c r="S26" s="302"/>
    </row>
    <row r="27" spans="16:19" x14ac:dyDescent="0.25">
      <c r="P27" s="301"/>
      <c r="Q27" s="302"/>
      <c r="R27" s="302"/>
      <c r="S27" s="302"/>
    </row>
  </sheetData>
  <mergeCells count="3">
    <mergeCell ref="P2:Q2"/>
    <mergeCell ref="B2:L2"/>
    <mergeCell ref="S2:T3"/>
  </mergeCells>
  <hyperlinks>
    <hyperlink ref="S2:T3" location="'Table of Contents'!A1" display="Go To Table Of Contents" xr:uid="{AEEA4B79-2B1A-4A9E-866E-885B3BE96E63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2929B-69D3-4217-A5EE-0F3DE29BAADC}">
  <dimension ref="B1:U10"/>
  <sheetViews>
    <sheetView showGridLines="0" zoomScaleNormal="100" workbookViewId="0">
      <selection activeCell="T2" sqref="T2:U3"/>
    </sheetView>
  </sheetViews>
  <sheetFormatPr defaultRowHeight="15" x14ac:dyDescent="0.25"/>
  <cols>
    <col min="1" max="1" width="3" customWidth="1"/>
    <col min="13" max="13" width="1.85546875" customWidth="1"/>
    <col min="14" max="14" width="1.85546875" style="64" customWidth="1"/>
    <col min="15" max="15" width="1.85546875" customWidth="1"/>
    <col min="17" max="17" width="39.42578125" style="24" customWidth="1"/>
    <col min="18" max="18" width="15.140625" customWidth="1"/>
    <col min="19" max="19" width="3.5703125" customWidth="1"/>
    <col min="20" max="21" width="6.5703125" customWidth="1"/>
  </cols>
  <sheetData>
    <row r="1" spans="2:21" x14ac:dyDescent="0.25">
      <c r="J1" s="23"/>
    </row>
    <row r="2" spans="2:21" ht="15.75" customHeight="1" x14ac:dyDescent="0.2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P2" s="458" t="s">
        <v>378</v>
      </c>
      <c r="Q2" s="458"/>
      <c r="R2" s="458"/>
      <c r="T2" s="464" t="s">
        <v>430</v>
      </c>
      <c r="U2" s="464"/>
    </row>
    <row r="3" spans="2:21" x14ac:dyDescent="0.25">
      <c r="P3" s="33"/>
      <c r="Q3" s="29"/>
      <c r="R3" s="2"/>
      <c r="T3" s="464"/>
      <c r="U3" s="464"/>
    </row>
    <row r="4" spans="2:21" ht="25.5" x14ac:dyDescent="0.25">
      <c r="P4" s="28" t="s">
        <v>99</v>
      </c>
      <c r="Q4" s="28" t="s">
        <v>193</v>
      </c>
      <c r="R4" s="28" t="s">
        <v>194</v>
      </c>
    </row>
    <row r="5" spans="2:21" x14ac:dyDescent="0.25">
      <c r="P5" s="11">
        <v>1</v>
      </c>
      <c r="Q5" s="70" t="s">
        <v>195</v>
      </c>
      <c r="R5" s="53">
        <v>678</v>
      </c>
    </row>
    <row r="6" spans="2:21" x14ac:dyDescent="0.25">
      <c r="P6" s="11">
        <v>2</v>
      </c>
      <c r="Q6" s="70" t="s">
        <v>196</v>
      </c>
      <c r="R6" s="53">
        <v>136</v>
      </c>
    </row>
    <row r="7" spans="2:21" x14ac:dyDescent="0.25">
      <c r="P7" s="11">
        <v>3</v>
      </c>
      <c r="Q7" s="70" t="s">
        <v>197</v>
      </c>
      <c r="R7" s="53">
        <v>20</v>
      </c>
    </row>
    <row r="8" spans="2:21" ht="25.5" x14ac:dyDescent="0.25">
      <c r="P8" s="34">
        <v>4</v>
      </c>
      <c r="Q8" s="70" t="s">
        <v>198</v>
      </c>
      <c r="R8" s="53">
        <v>29</v>
      </c>
    </row>
    <row r="9" spans="2:21" x14ac:dyDescent="0.25">
      <c r="P9" s="11">
        <v>5</v>
      </c>
      <c r="Q9" s="70" t="s">
        <v>199</v>
      </c>
      <c r="R9" s="53">
        <v>90</v>
      </c>
    </row>
    <row r="10" spans="2:21" x14ac:dyDescent="0.25">
      <c r="P10" s="516" t="s">
        <v>22</v>
      </c>
      <c r="Q10" s="517"/>
      <c r="R10" s="137">
        <v>953</v>
      </c>
    </row>
  </sheetData>
  <mergeCells count="4">
    <mergeCell ref="P2:R2"/>
    <mergeCell ref="P10:Q10"/>
    <mergeCell ref="B2:L2"/>
    <mergeCell ref="T2:U3"/>
  </mergeCells>
  <hyperlinks>
    <hyperlink ref="T2:U3" location="'Table of Contents'!A1" display="Go To Table Of Contents" xr:uid="{43B51216-AD08-4CA4-B628-AFC9FFB995FA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48354-EABF-4EB0-A3DD-7ECB43710425}">
  <sheetPr>
    <tabColor rgb="FF0070C0"/>
  </sheetPr>
  <dimension ref="A1:O132"/>
  <sheetViews>
    <sheetView showGridLines="0" zoomScaleNormal="100" workbookViewId="0"/>
  </sheetViews>
  <sheetFormatPr defaultColWidth="10.28515625" defaultRowHeight="15" x14ac:dyDescent="0.25"/>
  <cols>
    <col min="1" max="1" width="2.28515625" style="74" customWidth="1"/>
    <col min="2" max="2" width="3.7109375" style="74" customWidth="1"/>
    <col min="3" max="3" width="15.140625" style="65" customWidth="1"/>
    <col min="4" max="8" width="10.28515625" style="74"/>
    <col min="9" max="9" width="11.42578125" style="74" customWidth="1"/>
    <col min="10" max="10" width="10.28515625" style="74"/>
    <col min="11" max="11" width="6.5703125" style="74" customWidth="1"/>
    <col min="12" max="12" width="15.140625" style="166" customWidth="1"/>
    <col min="13" max="13" width="4.5703125" style="74" customWidth="1"/>
    <col min="14" max="16384" width="10.28515625" style="74"/>
  </cols>
  <sheetData>
    <row r="1" spans="2:13" ht="15.75" thickBot="1" x14ac:dyDescent="0.3">
      <c r="C1" s="74"/>
      <c r="L1" s="164"/>
    </row>
    <row r="2" spans="2:13" ht="20.25" x14ac:dyDescent="0.3">
      <c r="B2" s="75"/>
      <c r="C2" s="91"/>
      <c r="D2" s="77"/>
      <c r="E2" s="77"/>
      <c r="F2" s="77"/>
      <c r="G2" s="77"/>
      <c r="H2" s="77"/>
      <c r="I2" s="77"/>
      <c r="J2" s="76"/>
      <c r="K2" s="76"/>
      <c r="L2" s="165"/>
      <c r="M2" s="78"/>
    </row>
    <row r="3" spans="2:13" ht="20.25" x14ac:dyDescent="0.25">
      <c r="B3" s="79"/>
      <c r="C3" s="420" t="s">
        <v>407</v>
      </c>
      <c r="D3" s="420"/>
      <c r="E3" s="420"/>
      <c r="F3" s="420"/>
      <c r="G3" s="420"/>
      <c r="H3" s="420"/>
      <c r="I3" s="420"/>
      <c r="J3" s="420"/>
      <c r="K3" s="420"/>
      <c r="L3" s="420"/>
      <c r="M3" s="80"/>
    </row>
    <row r="4" spans="2:13" ht="18.75" x14ac:dyDescent="0.25">
      <c r="B4" s="79"/>
      <c r="C4" s="421" t="s">
        <v>408</v>
      </c>
      <c r="D4" s="421"/>
      <c r="E4" s="421"/>
      <c r="F4" s="421"/>
      <c r="G4" s="421"/>
      <c r="H4" s="421"/>
      <c r="I4" s="421"/>
      <c r="J4" s="421"/>
      <c r="K4" s="421"/>
      <c r="L4" s="421"/>
      <c r="M4" s="80"/>
    </row>
    <row r="5" spans="2:13" ht="15.75" x14ac:dyDescent="0.25">
      <c r="B5" s="79"/>
      <c r="C5" s="422" t="s">
        <v>471</v>
      </c>
      <c r="D5" s="422"/>
      <c r="E5" s="422"/>
      <c r="F5" s="422"/>
      <c r="G5" s="422"/>
      <c r="H5" s="422"/>
      <c r="I5" s="422"/>
      <c r="J5" s="422"/>
      <c r="K5" s="422"/>
      <c r="L5" s="422"/>
      <c r="M5" s="80"/>
    </row>
    <row r="6" spans="2:13" x14ac:dyDescent="0.25">
      <c r="B6" s="79"/>
      <c r="E6" s="81"/>
      <c r="F6" s="81"/>
      <c r="G6" s="81"/>
      <c r="H6" s="81"/>
      <c r="M6" s="80"/>
    </row>
    <row r="7" spans="2:13" x14ac:dyDescent="0.25">
      <c r="B7" s="79"/>
      <c r="E7" s="81"/>
      <c r="F7" s="81"/>
      <c r="G7" s="81"/>
      <c r="H7" s="81"/>
      <c r="M7" s="80"/>
    </row>
    <row r="8" spans="2:13" x14ac:dyDescent="0.25">
      <c r="B8" s="79"/>
      <c r="D8" s="90"/>
      <c r="E8" s="90"/>
      <c r="F8" s="90"/>
      <c r="G8" s="65"/>
      <c r="H8" s="65"/>
      <c r="I8" s="65"/>
      <c r="J8" s="65"/>
      <c r="K8" s="65"/>
      <c r="M8" s="80"/>
    </row>
    <row r="9" spans="2:13" s="84" customFormat="1" x14ac:dyDescent="0.25">
      <c r="B9" s="82"/>
      <c r="C9" s="92" t="s">
        <v>409</v>
      </c>
      <c r="D9" s="423" t="s">
        <v>410</v>
      </c>
      <c r="E9" s="423"/>
      <c r="F9" s="423"/>
      <c r="G9" s="423"/>
      <c r="H9" s="423"/>
      <c r="I9" s="423"/>
      <c r="J9" s="423"/>
      <c r="K9" s="423"/>
      <c r="L9" s="210" t="s">
        <v>411</v>
      </c>
      <c r="M9" s="83"/>
    </row>
    <row r="10" spans="2:13" ht="15" customHeight="1" x14ac:dyDescent="0.25">
      <c r="B10" s="79"/>
      <c r="C10" s="93">
        <v>1</v>
      </c>
      <c r="D10" s="419" t="s">
        <v>412</v>
      </c>
      <c r="E10" s="419"/>
      <c r="F10" s="419"/>
      <c r="G10" s="419"/>
      <c r="H10" s="419"/>
      <c r="I10" s="419"/>
      <c r="J10" s="419"/>
      <c r="K10" s="419"/>
      <c r="L10" s="377" t="s">
        <v>413</v>
      </c>
      <c r="M10" s="80"/>
    </row>
    <row r="11" spans="2:13" ht="15" customHeight="1" x14ac:dyDescent="0.25">
      <c r="B11" s="79"/>
      <c r="C11" s="93">
        <v>2</v>
      </c>
      <c r="D11" s="419" t="s">
        <v>639</v>
      </c>
      <c r="E11" s="419"/>
      <c r="F11" s="419"/>
      <c r="G11" s="419"/>
      <c r="H11" s="419"/>
      <c r="I11" s="419"/>
      <c r="J11" s="419"/>
      <c r="K11" s="419"/>
      <c r="L11" s="211" t="s">
        <v>414</v>
      </c>
      <c r="M11" s="80"/>
    </row>
    <row r="12" spans="2:13" ht="15" customHeight="1" x14ac:dyDescent="0.25">
      <c r="B12" s="79"/>
      <c r="C12" s="93">
        <v>3</v>
      </c>
      <c r="D12" s="419" t="s">
        <v>415</v>
      </c>
      <c r="E12" s="419"/>
      <c r="F12" s="419"/>
      <c r="G12" s="419"/>
      <c r="H12" s="419"/>
      <c r="I12" s="419"/>
      <c r="J12" s="419"/>
      <c r="K12" s="419"/>
      <c r="L12" s="211">
        <v>7</v>
      </c>
      <c r="M12" s="80"/>
    </row>
    <row r="13" spans="2:13" ht="15" customHeight="1" x14ac:dyDescent="0.25">
      <c r="B13" s="79"/>
      <c r="C13" s="93">
        <v>4</v>
      </c>
      <c r="D13" s="424" t="s">
        <v>640</v>
      </c>
      <c r="E13" s="424"/>
      <c r="F13" s="424"/>
      <c r="G13" s="424"/>
      <c r="H13" s="424"/>
      <c r="I13" s="424"/>
      <c r="J13" s="424"/>
      <c r="K13" s="424"/>
      <c r="L13" s="211" t="s">
        <v>416</v>
      </c>
      <c r="M13" s="80"/>
    </row>
    <row r="14" spans="2:13" x14ac:dyDescent="0.25">
      <c r="B14" s="79"/>
      <c r="C14" s="93">
        <v>5</v>
      </c>
      <c r="D14" s="424" t="s">
        <v>641</v>
      </c>
      <c r="E14" s="424"/>
      <c r="F14" s="424"/>
      <c r="G14" s="424"/>
      <c r="H14" s="424"/>
      <c r="I14" s="424"/>
      <c r="J14" s="424"/>
      <c r="K14" s="424"/>
      <c r="L14" s="211">
        <v>11</v>
      </c>
      <c r="M14" s="80"/>
    </row>
    <row r="15" spans="2:13" x14ac:dyDescent="0.25">
      <c r="B15" s="79"/>
      <c r="C15" s="93">
        <v>6</v>
      </c>
      <c r="D15" s="419" t="s">
        <v>657</v>
      </c>
      <c r="E15" s="419"/>
      <c r="F15" s="419"/>
      <c r="G15" s="419"/>
      <c r="H15" s="419"/>
      <c r="I15" s="419"/>
      <c r="J15" s="419"/>
      <c r="K15" s="419"/>
      <c r="L15" s="211" t="s">
        <v>417</v>
      </c>
      <c r="M15" s="80"/>
    </row>
    <row r="16" spans="2:13" x14ac:dyDescent="0.25">
      <c r="B16" s="79"/>
      <c r="C16" s="93">
        <v>7</v>
      </c>
      <c r="D16" s="419" t="s">
        <v>642</v>
      </c>
      <c r="E16" s="419"/>
      <c r="F16" s="419"/>
      <c r="G16" s="419"/>
      <c r="H16" s="419"/>
      <c r="I16" s="419"/>
      <c r="J16" s="419"/>
      <c r="K16" s="419"/>
      <c r="L16" s="211">
        <v>14</v>
      </c>
      <c r="M16" s="80"/>
    </row>
    <row r="17" spans="1:15" x14ac:dyDescent="0.25">
      <c r="B17" s="79"/>
      <c r="C17" s="93">
        <v>8</v>
      </c>
      <c r="D17" s="424" t="s">
        <v>418</v>
      </c>
      <c r="E17" s="424"/>
      <c r="F17" s="424"/>
      <c r="G17" s="424"/>
      <c r="H17" s="424"/>
      <c r="I17" s="424"/>
      <c r="J17" s="424"/>
      <c r="K17" s="424"/>
      <c r="L17" s="93"/>
      <c r="M17" s="80"/>
    </row>
    <row r="18" spans="1:15" x14ac:dyDescent="0.25">
      <c r="B18" s="79"/>
      <c r="C18" s="93">
        <v>9</v>
      </c>
      <c r="D18" s="419" t="s">
        <v>643</v>
      </c>
      <c r="E18" s="419"/>
      <c r="F18" s="419"/>
      <c r="G18" s="419"/>
      <c r="H18" s="419"/>
      <c r="I18" s="419"/>
      <c r="J18" s="419"/>
      <c r="K18" s="419"/>
      <c r="L18" s="211">
        <v>15</v>
      </c>
      <c r="M18" s="80"/>
    </row>
    <row r="19" spans="1:15" x14ac:dyDescent="0.25">
      <c r="B19" s="79"/>
      <c r="C19" s="93">
        <v>10</v>
      </c>
      <c r="D19" s="419" t="s">
        <v>419</v>
      </c>
      <c r="E19" s="419"/>
      <c r="F19" s="419"/>
      <c r="G19" s="419"/>
      <c r="H19" s="419"/>
      <c r="I19" s="419"/>
      <c r="J19" s="419"/>
      <c r="K19" s="419"/>
      <c r="L19" s="93"/>
      <c r="M19" s="80"/>
    </row>
    <row r="20" spans="1:15" x14ac:dyDescent="0.25">
      <c r="B20" s="79"/>
      <c r="C20" s="93">
        <v>11</v>
      </c>
      <c r="D20" s="419" t="s">
        <v>420</v>
      </c>
      <c r="E20" s="419"/>
      <c r="F20" s="419"/>
      <c r="G20" s="419"/>
      <c r="H20" s="419"/>
      <c r="I20" s="419"/>
      <c r="J20" s="419"/>
      <c r="K20" s="419"/>
      <c r="L20" s="93">
        <v>16</v>
      </c>
      <c r="M20" s="80"/>
    </row>
    <row r="21" spans="1:15" x14ac:dyDescent="0.25">
      <c r="B21" s="79"/>
      <c r="C21" s="93">
        <v>12</v>
      </c>
      <c r="D21" s="419" t="s">
        <v>421</v>
      </c>
      <c r="E21" s="419"/>
      <c r="F21" s="419"/>
      <c r="G21" s="419"/>
      <c r="H21" s="419"/>
      <c r="I21" s="419"/>
      <c r="J21" s="419"/>
      <c r="K21" s="419"/>
      <c r="L21" s="93"/>
      <c r="M21" s="80"/>
    </row>
    <row r="22" spans="1:15" x14ac:dyDescent="0.25">
      <c r="B22" s="79"/>
      <c r="C22" s="93">
        <v>13</v>
      </c>
      <c r="D22" s="419" t="s">
        <v>436</v>
      </c>
      <c r="E22" s="419"/>
      <c r="F22" s="419"/>
      <c r="G22" s="419"/>
      <c r="H22" s="419"/>
      <c r="I22" s="419"/>
      <c r="J22" s="419"/>
      <c r="K22" s="419"/>
      <c r="L22" s="93"/>
      <c r="M22" s="80"/>
    </row>
    <row r="23" spans="1:15" x14ac:dyDescent="0.25">
      <c r="B23" s="79"/>
      <c r="C23" s="93">
        <v>14</v>
      </c>
      <c r="D23" s="419" t="s">
        <v>422</v>
      </c>
      <c r="E23" s="419"/>
      <c r="F23" s="419"/>
      <c r="G23" s="419"/>
      <c r="H23" s="419"/>
      <c r="I23" s="419"/>
      <c r="J23" s="419"/>
      <c r="K23" s="419"/>
      <c r="L23" s="211">
        <v>17</v>
      </c>
      <c r="M23" s="80"/>
    </row>
    <row r="24" spans="1:15" x14ac:dyDescent="0.25">
      <c r="B24" s="79"/>
      <c r="C24" s="93">
        <v>15</v>
      </c>
      <c r="D24" s="419" t="s">
        <v>644</v>
      </c>
      <c r="E24" s="419"/>
      <c r="F24" s="419"/>
      <c r="G24" s="419"/>
      <c r="H24" s="419"/>
      <c r="I24" s="419"/>
      <c r="J24" s="419"/>
      <c r="K24" s="419"/>
      <c r="L24" s="211">
        <v>18</v>
      </c>
      <c r="M24" s="80"/>
    </row>
    <row r="25" spans="1:15" x14ac:dyDescent="0.25">
      <c r="B25" s="79"/>
      <c r="C25" s="93">
        <v>16</v>
      </c>
      <c r="D25" s="419" t="s">
        <v>645</v>
      </c>
      <c r="E25" s="419"/>
      <c r="F25" s="419"/>
      <c r="G25" s="419"/>
      <c r="H25" s="419"/>
      <c r="I25" s="419"/>
      <c r="J25" s="419"/>
      <c r="K25" s="419"/>
      <c r="L25" s="211">
        <v>19</v>
      </c>
      <c r="M25" s="80"/>
    </row>
    <row r="26" spans="1:15" x14ac:dyDescent="0.25">
      <c r="B26" s="79"/>
      <c r="C26" s="93">
        <v>17</v>
      </c>
      <c r="D26" s="419" t="s">
        <v>423</v>
      </c>
      <c r="E26" s="419"/>
      <c r="F26" s="419"/>
      <c r="G26" s="419"/>
      <c r="H26" s="419"/>
      <c r="I26" s="419"/>
      <c r="J26" s="419"/>
      <c r="K26" s="419"/>
      <c r="L26" s="211">
        <v>20</v>
      </c>
      <c r="M26" s="80"/>
    </row>
    <row r="27" spans="1:15" x14ac:dyDescent="0.25">
      <c r="B27" s="79"/>
      <c r="C27" s="93">
        <v>18</v>
      </c>
      <c r="D27" s="419" t="s">
        <v>462</v>
      </c>
      <c r="E27" s="419"/>
      <c r="F27" s="419"/>
      <c r="G27" s="419"/>
      <c r="H27" s="419"/>
      <c r="I27" s="419"/>
      <c r="J27" s="419"/>
      <c r="K27" s="419"/>
      <c r="L27" s="93"/>
      <c r="M27" s="80"/>
    </row>
    <row r="28" spans="1:15" x14ac:dyDescent="0.25">
      <c r="A28" s="66"/>
      <c r="B28" s="85"/>
      <c r="C28" s="93">
        <v>19</v>
      </c>
      <c r="D28" s="419" t="s">
        <v>424</v>
      </c>
      <c r="E28" s="419"/>
      <c r="F28" s="419"/>
      <c r="G28" s="419"/>
      <c r="H28" s="419"/>
      <c r="I28" s="419"/>
      <c r="J28" s="419"/>
      <c r="K28" s="419"/>
      <c r="L28" s="93"/>
      <c r="M28" s="86"/>
      <c r="N28" s="66"/>
      <c r="O28" s="66"/>
    </row>
    <row r="29" spans="1:15" x14ac:dyDescent="0.25">
      <c r="A29" s="66"/>
      <c r="B29" s="85"/>
      <c r="C29" s="93">
        <v>20</v>
      </c>
      <c r="D29" s="419" t="s">
        <v>425</v>
      </c>
      <c r="E29" s="419"/>
      <c r="F29" s="419"/>
      <c r="G29" s="419"/>
      <c r="H29" s="419"/>
      <c r="I29" s="419"/>
      <c r="J29" s="419"/>
      <c r="K29" s="419"/>
      <c r="L29" s="93"/>
      <c r="M29" s="86"/>
      <c r="N29" s="66"/>
      <c r="O29" s="66"/>
    </row>
    <row r="30" spans="1:15" x14ac:dyDescent="0.25">
      <c r="A30" s="66"/>
      <c r="B30" s="85"/>
      <c r="C30" s="93">
        <v>21</v>
      </c>
      <c r="D30" s="424" t="s">
        <v>646</v>
      </c>
      <c r="E30" s="424"/>
      <c r="F30" s="424"/>
      <c r="G30" s="424"/>
      <c r="H30" s="424"/>
      <c r="I30" s="424"/>
      <c r="J30" s="424"/>
      <c r="K30" s="424"/>
      <c r="L30" s="93"/>
      <c r="M30" s="86"/>
      <c r="N30" s="66"/>
      <c r="O30" s="66"/>
    </row>
    <row r="31" spans="1:15" x14ac:dyDescent="0.25">
      <c r="A31" s="66"/>
      <c r="B31" s="85"/>
      <c r="C31" s="93">
        <v>22</v>
      </c>
      <c r="D31" s="424" t="s">
        <v>426</v>
      </c>
      <c r="E31" s="424"/>
      <c r="F31" s="424"/>
      <c r="G31" s="424"/>
      <c r="H31" s="424"/>
      <c r="I31" s="424"/>
      <c r="J31" s="424"/>
      <c r="K31" s="424"/>
      <c r="L31" s="93"/>
      <c r="M31" s="86"/>
      <c r="N31" s="66"/>
      <c r="O31" s="66"/>
    </row>
    <row r="32" spans="1:15" x14ac:dyDescent="0.25">
      <c r="A32" s="66"/>
      <c r="B32" s="85"/>
      <c r="C32" s="93">
        <v>23</v>
      </c>
      <c r="D32" s="419" t="s">
        <v>647</v>
      </c>
      <c r="E32" s="419"/>
      <c r="F32" s="419"/>
      <c r="G32" s="419"/>
      <c r="H32" s="419"/>
      <c r="I32" s="419"/>
      <c r="J32" s="419"/>
      <c r="K32" s="419"/>
      <c r="L32" s="93"/>
      <c r="M32" s="86"/>
      <c r="N32" s="66"/>
      <c r="O32" s="66"/>
    </row>
    <row r="33" spans="1:15" x14ac:dyDescent="0.25">
      <c r="A33" s="66"/>
      <c r="B33" s="85"/>
      <c r="C33" s="93">
        <v>24</v>
      </c>
      <c r="D33" s="419" t="s">
        <v>427</v>
      </c>
      <c r="E33" s="419"/>
      <c r="F33" s="419"/>
      <c r="G33" s="419"/>
      <c r="H33" s="419"/>
      <c r="I33" s="419"/>
      <c r="J33" s="419"/>
      <c r="K33" s="419"/>
      <c r="L33" s="93"/>
      <c r="M33" s="86"/>
      <c r="N33" s="66"/>
      <c r="O33" s="66"/>
    </row>
    <row r="34" spans="1:15" x14ac:dyDescent="0.25">
      <c r="A34" s="66"/>
      <c r="B34" s="85"/>
      <c r="C34" s="93">
        <v>25</v>
      </c>
      <c r="D34" s="419" t="s">
        <v>648</v>
      </c>
      <c r="E34" s="419"/>
      <c r="F34" s="419"/>
      <c r="G34" s="419"/>
      <c r="H34" s="419"/>
      <c r="I34" s="419"/>
      <c r="J34" s="419"/>
      <c r="K34" s="419"/>
      <c r="L34" s="93"/>
      <c r="M34" s="86"/>
      <c r="N34" s="66"/>
      <c r="O34" s="66"/>
    </row>
    <row r="35" spans="1:15" x14ac:dyDescent="0.25">
      <c r="A35" s="66"/>
      <c r="B35" s="85"/>
      <c r="C35" s="93">
        <v>26</v>
      </c>
      <c r="D35" s="419" t="s">
        <v>649</v>
      </c>
      <c r="E35" s="419"/>
      <c r="F35" s="419"/>
      <c r="G35" s="419"/>
      <c r="H35" s="419"/>
      <c r="I35" s="419"/>
      <c r="J35" s="419"/>
      <c r="K35" s="419"/>
      <c r="L35" s="93"/>
      <c r="M35" s="86"/>
      <c r="N35" s="66"/>
      <c r="O35" s="66"/>
    </row>
    <row r="36" spans="1:15" x14ac:dyDescent="0.25">
      <c r="A36" s="66"/>
      <c r="B36" s="85"/>
      <c r="C36" s="93">
        <v>27</v>
      </c>
      <c r="D36" s="419" t="s">
        <v>428</v>
      </c>
      <c r="E36" s="419"/>
      <c r="F36" s="419"/>
      <c r="G36" s="419"/>
      <c r="H36" s="419"/>
      <c r="I36" s="419"/>
      <c r="J36" s="419"/>
      <c r="K36" s="419"/>
      <c r="L36" s="93"/>
      <c r="M36" s="86"/>
      <c r="N36" s="66"/>
      <c r="O36" s="66"/>
    </row>
    <row r="37" spans="1:15" x14ac:dyDescent="0.25">
      <c r="A37" s="66"/>
      <c r="B37" s="85"/>
      <c r="C37" s="93">
        <v>28</v>
      </c>
      <c r="D37" s="419" t="s">
        <v>650</v>
      </c>
      <c r="E37" s="419"/>
      <c r="F37" s="419"/>
      <c r="G37" s="419"/>
      <c r="H37" s="419"/>
      <c r="I37" s="419"/>
      <c r="J37" s="419"/>
      <c r="K37" s="419"/>
      <c r="L37" s="211">
        <v>21</v>
      </c>
      <c r="M37" s="86"/>
      <c r="N37" s="66"/>
      <c r="O37" s="66"/>
    </row>
    <row r="38" spans="1:15" x14ac:dyDescent="0.25">
      <c r="A38" s="66"/>
      <c r="B38" s="85"/>
      <c r="C38" s="93">
        <v>29</v>
      </c>
      <c r="D38" s="419" t="s">
        <v>651</v>
      </c>
      <c r="E38" s="419"/>
      <c r="F38" s="419"/>
      <c r="G38" s="419"/>
      <c r="H38" s="419"/>
      <c r="I38" s="419"/>
      <c r="J38" s="419"/>
      <c r="K38" s="419"/>
      <c r="L38" s="93"/>
      <c r="M38" s="86"/>
      <c r="N38" s="66"/>
      <c r="O38" s="66"/>
    </row>
    <row r="39" spans="1:15" x14ac:dyDescent="0.25">
      <c r="A39" s="66"/>
      <c r="B39" s="85"/>
      <c r="C39" s="93" t="s">
        <v>435</v>
      </c>
      <c r="D39" s="419" t="s">
        <v>460</v>
      </c>
      <c r="E39" s="419"/>
      <c r="F39" s="419"/>
      <c r="G39" s="419"/>
      <c r="H39" s="419"/>
      <c r="I39" s="419"/>
      <c r="J39" s="419"/>
      <c r="K39" s="419"/>
      <c r="L39" s="93"/>
      <c r="M39" s="86"/>
      <c r="N39" s="66"/>
      <c r="O39" s="66"/>
    </row>
    <row r="40" spans="1:15" x14ac:dyDescent="0.25">
      <c r="A40" s="66"/>
      <c r="B40" s="85"/>
      <c r="C40" s="93" t="s">
        <v>434</v>
      </c>
      <c r="D40" s="419" t="s">
        <v>433</v>
      </c>
      <c r="E40" s="419"/>
      <c r="F40" s="419"/>
      <c r="G40" s="419"/>
      <c r="H40" s="419"/>
      <c r="I40" s="419"/>
      <c r="J40" s="419"/>
      <c r="K40" s="419"/>
      <c r="L40" s="93"/>
      <c r="M40" s="86"/>
      <c r="N40" s="66"/>
      <c r="O40" s="66"/>
    </row>
    <row r="41" spans="1:15" x14ac:dyDescent="0.25">
      <c r="A41" s="66"/>
      <c r="B41" s="85"/>
      <c r="C41" s="93">
        <v>31</v>
      </c>
      <c r="D41" s="426" t="s">
        <v>429</v>
      </c>
      <c r="E41" s="419"/>
      <c r="F41" s="419"/>
      <c r="G41" s="419"/>
      <c r="H41" s="419"/>
      <c r="I41" s="419"/>
      <c r="J41" s="419"/>
      <c r="K41" s="427"/>
      <c r="L41" s="211">
        <v>22</v>
      </c>
      <c r="M41" s="86"/>
      <c r="N41" s="66"/>
      <c r="O41" s="66"/>
    </row>
    <row r="42" spans="1:15" x14ac:dyDescent="0.25">
      <c r="A42" s="66"/>
      <c r="B42" s="85"/>
      <c r="C42" s="93" t="s">
        <v>431</v>
      </c>
      <c r="D42" s="426" t="s">
        <v>652</v>
      </c>
      <c r="E42" s="419"/>
      <c r="F42" s="419"/>
      <c r="G42" s="419"/>
      <c r="H42" s="419"/>
      <c r="I42" s="419"/>
      <c r="J42" s="419"/>
      <c r="K42" s="427"/>
      <c r="L42" s="93"/>
      <c r="M42" s="86"/>
      <c r="N42" s="66"/>
      <c r="O42" s="66"/>
    </row>
    <row r="43" spans="1:15" x14ac:dyDescent="0.25">
      <c r="A43" s="66"/>
      <c r="B43" s="85"/>
      <c r="C43" s="93" t="s">
        <v>432</v>
      </c>
      <c r="D43" s="426" t="s">
        <v>653</v>
      </c>
      <c r="E43" s="419"/>
      <c r="F43" s="419"/>
      <c r="G43" s="419"/>
      <c r="H43" s="419"/>
      <c r="I43" s="419"/>
      <c r="J43" s="419"/>
      <c r="K43" s="427"/>
      <c r="L43" s="93"/>
      <c r="M43" s="86"/>
      <c r="N43" s="66"/>
      <c r="O43" s="66"/>
    </row>
    <row r="44" spans="1:15" x14ac:dyDescent="0.25">
      <c r="A44" s="66"/>
      <c r="B44" s="85"/>
      <c r="C44" s="93">
        <v>33</v>
      </c>
      <c r="D44" s="419" t="s">
        <v>654</v>
      </c>
      <c r="E44" s="419"/>
      <c r="F44" s="419"/>
      <c r="G44" s="419"/>
      <c r="H44" s="419"/>
      <c r="I44" s="419"/>
      <c r="J44" s="419"/>
      <c r="K44" s="419"/>
      <c r="L44" s="93"/>
      <c r="M44" s="86"/>
      <c r="N44" s="66"/>
      <c r="O44" s="66"/>
    </row>
    <row r="45" spans="1:15" x14ac:dyDescent="0.25">
      <c r="A45" s="66"/>
      <c r="B45" s="85"/>
      <c r="C45" s="93">
        <v>34</v>
      </c>
      <c r="D45" s="419" t="s">
        <v>655</v>
      </c>
      <c r="E45" s="419"/>
      <c r="F45" s="419"/>
      <c r="G45" s="419"/>
      <c r="H45" s="419"/>
      <c r="I45" s="419"/>
      <c r="J45" s="419"/>
      <c r="K45" s="419"/>
      <c r="L45" s="93"/>
      <c r="M45" s="86"/>
      <c r="N45" s="66"/>
      <c r="O45" s="66"/>
    </row>
    <row r="46" spans="1:15" x14ac:dyDescent="0.25">
      <c r="A46" s="66"/>
      <c r="B46" s="85"/>
      <c r="C46" s="93">
        <v>35</v>
      </c>
      <c r="D46" s="419" t="s">
        <v>656</v>
      </c>
      <c r="E46" s="419"/>
      <c r="F46" s="419"/>
      <c r="G46" s="419"/>
      <c r="H46" s="419"/>
      <c r="I46" s="419"/>
      <c r="J46" s="419"/>
      <c r="K46" s="419"/>
      <c r="L46" s="93"/>
      <c r="M46" s="86"/>
      <c r="N46" s="66"/>
      <c r="O46" s="66"/>
    </row>
    <row r="47" spans="1:15" x14ac:dyDescent="0.25">
      <c r="B47" s="79"/>
      <c r="C47" s="93"/>
      <c r="D47" s="425"/>
      <c r="E47" s="425"/>
      <c r="F47" s="425"/>
      <c r="G47" s="425"/>
      <c r="H47" s="425"/>
      <c r="I47" s="425"/>
      <c r="J47" s="425"/>
      <c r="K47" s="425"/>
      <c r="L47" s="93"/>
      <c r="M47" s="80"/>
    </row>
    <row r="48" spans="1:15" ht="15.75" thickBot="1" x14ac:dyDescent="0.3">
      <c r="B48" s="87"/>
      <c r="C48" s="88"/>
      <c r="D48" s="88"/>
      <c r="E48" s="88"/>
      <c r="F48" s="88"/>
      <c r="G48" s="88"/>
      <c r="H48" s="88"/>
      <c r="I48" s="88"/>
      <c r="J48" s="88"/>
      <c r="K48" s="88"/>
      <c r="L48" s="167"/>
      <c r="M48" s="89"/>
    </row>
    <row r="49" spans="12:12" s="74" customFormat="1" x14ac:dyDescent="0.25">
      <c r="L49" s="164"/>
    </row>
    <row r="50" spans="12:12" s="74" customFormat="1" x14ac:dyDescent="0.25">
      <c r="L50" s="164"/>
    </row>
    <row r="51" spans="12:12" s="74" customFormat="1" x14ac:dyDescent="0.25">
      <c r="L51" s="164"/>
    </row>
    <row r="52" spans="12:12" s="74" customFormat="1" x14ac:dyDescent="0.25">
      <c r="L52" s="164"/>
    </row>
    <row r="53" spans="12:12" s="74" customFormat="1" x14ac:dyDescent="0.25">
      <c r="L53" s="164"/>
    </row>
    <row r="54" spans="12:12" s="74" customFormat="1" x14ac:dyDescent="0.25">
      <c r="L54" s="164"/>
    </row>
    <row r="55" spans="12:12" s="74" customFormat="1" x14ac:dyDescent="0.25">
      <c r="L55" s="164"/>
    </row>
    <row r="56" spans="12:12" s="74" customFormat="1" x14ac:dyDescent="0.25">
      <c r="L56" s="164"/>
    </row>
    <row r="57" spans="12:12" s="74" customFormat="1" x14ac:dyDescent="0.25">
      <c r="L57" s="164"/>
    </row>
    <row r="58" spans="12:12" s="74" customFormat="1" x14ac:dyDescent="0.25">
      <c r="L58" s="164"/>
    </row>
    <row r="59" spans="12:12" s="74" customFormat="1" x14ac:dyDescent="0.25">
      <c r="L59" s="164"/>
    </row>
    <row r="60" spans="12:12" s="74" customFormat="1" x14ac:dyDescent="0.25">
      <c r="L60" s="164"/>
    </row>
    <row r="61" spans="12:12" s="74" customFormat="1" x14ac:dyDescent="0.25">
      <c r="L61" s="164"/>
    </row>
    <row r="62" spans="12:12" s="74" customFormat="1" x14ac:dyDescent="0.25">
      <c r="L62" s="164"/>
    </row>
    <row r="63" spans="12:12" s="74" customFormat="1" x14ac:dyDescent="0.25">
      <c r="L63" s="164"/>
    </row>
    <row r="64" spans="12:12" s="74" customFormat="1" x14ac:dyDescent="0.25">
      <c r="L64" s="164"/>
    </row>
    <row r="65" spans="12:12" s="74" customFormat="1" x14ac:dyDescent="0.25">
      <c r="L65" s="164"/>
    </row>
    <row r="66" spans="12:12" s="74" customFormat="1" x14ac:dyDescent="0.25">
      <c r="L66" s="164"/>
    </row>
    <row r="67" spans="12:12" s="74" customFormat="1" x14ac:dyDescent="0.25">
      <c r="L67" s="164"/>
    </row>
    <row r="68" spans="12:12" s="74" customFormat="1" x14ac:dyDescent="0.25">
      <c r="L68" s="164"/>
    </row>
    <row r="69" spans="12:12" s="74" customFormat="1" x14ac:dyDescent="0.25">
      <c r="L69" s="164"/>
    </row>
    <row r="70" spans="12:12" s="74" customFormat="1" x14ac:dyDescent="0.25">
      <c r="L70" s="164"/>
    </row>
    <row r="71" spans="12:12" s="74" customFormat="1" x14ac:dyDescent="0.25">
      <c r="L71" s="164"/>
    </row>
    <row r="72" spans="12:12" s="74" customFormat="1" x14ac:dyDescent="0.25">
      <c r="L72" s="164"/>
    </row>
    <row r="73" spans="12:12" s="74" customFormat="1" x14ac:dyDescent="0.25">
      <c r="L73" s="164"/>
    </row>
    <row r="74" spans="12:12" s="74" customFormat="1" x14ac:dyDescent="0.25">
      <c r="L74" s="164"/>
    </row>
    <row r="75" spans="12:12" s="74" customFormat="1" x14ac:dyDescent="0.25">
      <c r="L75" s="164"/>
    </row>
    <row r="76" spans="12:12" s="74" customFormat="1" x14ac:dyDescent="0.25">
      <c r="L76" s="164"/>
    </row>
    <row r="77" spans="12:12" s="74" customFormat="1" x14ac:dyDescent="0.25">
      <c r="L77" s="164"/>
    </row>
    <row r="78" spans="12:12" s="74" customFormat="1" x14ac:dyDescent="0.25">
      <c r="L78" s="164"/>
    </row>
    <row r="79" spans="12:12" s="74" customFormat="1" x14ac:dyDescent="0.25">
      <c r="L79" s="164"/>
    </row>
    <row r="80" spans="12:12" s="74" customFormat="1" x14ac:dyDescent="0.25">
      <c r="L80" s="164"/>
    </row>
    <row r="81" spans="12:12" s="74" customFormat="1" x14ac:dyDescent="0.25">
      <c r="L81" s="164"/>
    </row>
    <row r="82" spans="12:12" s="74" customFormat="1" x14ac:dyDescent="0.25">
      <c r="L82" s="164"/>
    </row>
    <row r="83" spans="12:12" s="74" customFormat="1" x14ac:dyDescent="0.25">
      <c r="L83" s="164"/>
    </row>
    <row r="84" spans="12:12" s="74" customFormat="1" x14ac:dyDescent="0.25">
      <c r="L84" s="164"/>
    </row>
    <row r="85" spans="12:12" s="74" customFormat="1" x14ac:dyDescent="0.25">
      <c r="L85" s="164"/>
    </row>
    <row r="86" spans="12:12" s="74" customFormat="1" x14ac:dyDescent="0.25">
      <c r="L86" s="164"/>
    </row>
    <row r="87" spans="12:12" s="74" customFormat="1" x14ac:dyDescent="0.25">
      <c r="L87" s="164"/>
    </row>
    <row r="88" spans="12:12" s="74" customFormat="1" x14ac:dyDescent="0.25">
      <c r="L88" s="164"/>
    </row>
    <row r="89" spans="12:12" s="74" customFormat="1" x14ac:dyDescent="0.25">
      <c r="L89" s="164"/>
    </row>
    <row r="90" spans="12:12" s="74" customFormat="1" x14ac:dyDescent="0.25">
      <c r="L90" s="164"/>
    </row>
    <row r="91" spans="12:12" s="74" customFormat="1" x14ac:dyDescent="0.25">
      <c r="L91" s="164"/>
    </row>
    <row r="92" spans="12:12" s="74" customFormat="1" x14ac:dyDescent="0.25">
      <c r="L92" s="164"/>
    </row>
    <row r="93" spans="12:12" s="74" customFormat="1" x14ac:dyDescent="0.25">
      <c r="L93" s="164"/>
    </row>
    <row r="94" spans="12:12" s="74" customFormat="1" x14ac:dyDescent="0.25">
      <c r="L94" s="164"/>
    </row>
    <row r="95" spans="12:12" s="74" customFormat="1" x14ac:dyDescent="0.25">
      <c r="L95" s="164"/>
    </row>
    <row r="96" spans="12:12" s="74" customFormat="1" x14ac:dyDescent="0.25">
      <c r="L96" s="164"/>
    </row>
    <row r="97" spans="12:12" s="74" customFormat="1" x14ac:dyDescent="0.25">
      <c r="L97" s="164"/>
    </row>
    <row r="98" spans="12:12" s="74" customFormat="1" x14ac:dyDescent="0.25">
      <c r="L98" s="164"/>
    </row>
    <row r="99" spans="12:12" s="74" customFormat="1" x14ac:dyDescent="0.25">
      <c r="L99" s="164"/>
    </row>
    <row r="100" spans="12:12" s="74" customFormat="1" x14ac:dyDescent="0.25">
      <c r="L100" s="164"/>
    </row>
    <row r="101" spans="12:12" s="74" customFormat="1" x14ac:dyDescent="0.25">
      <c r="L101" s="164"/>
    </row>
    <row r="102" spans="12:12" s="74" customFormat="1" x14ac:dyDescent="0.25">
      <c r="L102" s="164"/>
    </row>
    <row r="103" spans="12:12" s="74" customFormat="1" x14ac:dyDescent="0.25">
      <c r="L103" s="164"/>
    </row>
    <row r="104" spans="12:12" s="74" customFormat="1" x14ac:dyDescent="0.25">
      <c r="L104" s="164"/>
    </row>
    <row r="105" spans="12:12" s="74" customFormat="1" x14ac:dyDescent="0.25">
      <c r="L105" s="164"/>
    </row>
    <row r="106" spans="12:12" s="74" customFormat="1" x14ac:dyDescent="0.25">
      <c r="L106" s="164"/>
    </row>
    <row r="107" spans="12:12" s="74" customFormat="1" x14ac:dyDescent="0.25">
      <c r="L107" s="164"/>
    </row>
    <row r="108" spans="12:12" s="74" customFormat="1" x14ac:dyDescent="0.25">
      <c r="L108" s="164"/>
    </row>
    <row r="109" spans="12:12" s="74" customFormat="1" x14ac:dyDescent="0.25">
      <c r="L109" s="164"/>
    </row>
    <row r="110" spans="12:12" s="74" customFormat="1" x14ac:dyDescent="0.25">
      <c r="L110" s="164"/>
    </row>
    <row r="111" spans="12:12" s="74" customFormat="1" x14ac:dyDescent="0.25">
      <c r="L111" s="164"/>
    </row>
    <row r="112" spans="12:12" s="74" customFormat="1" x14ac:dyDescent="0.25">
      <c r="L112" s="164"/>
    </row>
    <row r="113" spans="12:12" s="74" customFormat="1" x14ac:dyDescent="0.25">
      <c r="L113" s="164"/>
    </row>
    <row r="114" spans="12:12" s="74" customFormat="1" x14ac:dyDescent="0.25">
      <c r="L114" s="164"/>
    </row>
    <row r="115" spans="12:12" s="74" customFormat="1" x14ac:dyDescent="0.25">
      <c r="L115" s="164"/>
    </row>
    <row r="116" spans="12:12" s="74" customFormat="1" x14ac:dyDescent="0.25">
      <c r="L116" s="164"/>
    </row>
    <row r="117" spans="12:12" s="74" customFormat="1" x14ac:dyDescent="0.25">
      <c r="L117" s="164"/>
    </row>
    <row r="118" spans="12:12" s="74" customFormat="1" x14ac:dyDescent="0.25">
      <c r="L118" s="164"/>
    </row>
    <row r="119" spans="12:12" s="74" customFormat="1" x14ac:dyDescent="0.25">
      <c r="L119" s="164"/>
    </row>
    <row r="120" spans="12:12" s="74" customFormat="1" x14ac:dyDescent="0.25">
      <c r="L120" s="164"/>
    </row>
    <row r="121" spans="12:12" s="74" customFormat="1" x14ac:dyDescent="0.25">
      <c r="L121" s="164"/>
    </row>
    <row r="122" spans="12:12" s="74" customFormat="1" x14ac:dyDescent="0.25">
      <c r="L122" s="164"/>
    </row>
    <row r="123" spans="12:12" s="74" customFormat="1" x14ac:dyDescent="0.25">
      <c r="L123" s="164"/>
    </row>
    <row r="124" spans="12:12" s="74" customFormat="1" x14ac:dyDescent="0.25">
      <c r="L124" s="164"/>
    </row>
    <row r="125" spans="12:12" s="74" customFormat="1" x14ac:dyDescent="0.25">
      <c r="L125" s="164"/>
    </row>
    <row r="126" spans="12:12" s="74" customFormat="1" x14ac:dyDescent="0.25">
      <c r="L126" s="164"/>
    </row>
    <row r="127" spans="12:12" s="74" customFormat="1" x14ac:dyDescent="0.25">
      <c r="L127" s="164"/>
    </row>
    <row r="128" spans="12:12" s="74" customFormat="1" x14ac:dyDescent="0.25">
      <c r="L128" s="164"/>
    </row>
    <row r="129" spans="12:12" s="74" customFormat="1" x14ac:dyDescent="0.25">
      <c r="L129" s="164"/>
    </row>
    <row r="130" spans="12:12" s="74" customFormat="1" x14ac:dyDescent="0.25">
      <c r="L130" s="164"/>
    </row>
    <row r="131" spans="12:12" s="74" customFormat="1" x14ac:dyDescent="0.25">
      <c r="L131" s="164"/>
    </row>
    <row r="132" spans="12:12" s="74" customFormat="1" x14ac:dyDescent="0.25">
      <c r="L132" s="164"/>
    </row>
  </sheetData>
  <mergeCells count="42">
    <mergeCell ref="D45:K45"/>
    <mergeCell ref="D46:K46"/>
    <mergeCell ref="D47:K47"/>
    <mergeCell ref="D37:K37"/>
    <mergeCell ref="D38:K38"/>
    <mergeCell ref="D40:K40"/>
    <mergeCell ref="D43:K43"/>
    <mergeCell ref="D44:K44"/>
    <mergeCell ref="D39:K39"/>
    <mergeCell ref="D41:K41"/>
    <mergeCell ref="D42:K42"/>
    <mergeCell ref="D36:K36"/>
    <mergeCell ref="D25:K25"/>
    <mergeCell ref="D26:K26"/>
    <mergeCell ref="D27:K27"/>
    <mergeCell ref="D28:K28"/>
    <mergeCell ref="D29:K29"/>
    <mergeCell ref="D30:K30"/>
    <mergeCell ref="D31:K31"/>
    <mergeCell ref="D32:K32"/>
    <mergeCell ref="D33:K33"/>
    <mergeCell ref="D34:K34"/>
    <mergeCell ref="D35:K35"/>
    <mergeCell ref="D24:K24"/>
    <mergeCell ref="D12:K12"/>
    <mergeCell ref="D13:K13"/>
    <mergeCell ref="D14:K14"/>
    <mergeCell ref="D15:K15"/>
    <mergeCell ref="D16:K16"/>
    <mergeCell ref="D17:K17"/>
    <mergeCell ref="D18:K18"/>
    <mergeCell ref="D19:K19"/>
    <mergeCell ref="D20:K20"/>
    <mergeCell ref="D21:K21"/>
    <mergeCell ref="D23:K23"/>
    <mergeCell ref="D22:K22"/>
    <mergeCell ref="D11:K11"/>
    <mergeCell ref="C3:L3"/>
    <mergeCell ref="C4:L4"/>
    <mergeCell ref="C5:L5"/>
    <mergeCell ref="D9:K9"/>
    <mergeCell ref="D10:K10"/>
  </mergeCells>
  <hyperlinks>
    <hyperlink ref="D11:H11" location="'Table 2'!A1" display="Sectoral Distribution of CIRPs as on September 30, 2020" xr:uid="{900CAE12-6C5E-46B8-A7C6-0E5E266CED67}"/>
    <hyperlink ref="D12:H12" location="'Table 3'!A1" display="Initiation of Corporate Insolvency Resolution Process" xr:uid="{94F97935-0288-4BFB-A714-D0C3DC0EF764}"/>
    <hyperlink ref="D13:I13" location="'Table 4'!A1" display="Outcome of CIRPs, initiated Stakeholder-wise, as on September 30, 2020" xr:uid="{0F9054B3-912B-4043-A204-6557E519A0BE}"/>
    <hyperlink ref="D15:H15" location="'Table 6'!A1" display="Closure of CIRP by Withdrawal till September 30, 2020" xr:uid="{CB47A78E-110B-4ED9-BD66-40545F623C5A}"/>
    <hyperlink ref="D16:I16" location="'Table 7'!A1" display="CIRPs Ending with Orders for Liquidation till September 30, 2020" xr:uid="{94A5E0F1-381D-43EB-B82C-A05900C8A8F7}"/>
    <hyperlink ref="D17:F17" location="'Table 8'!A1" display="CIRPs Yielding Resolution" xr:uid="{7E1EC28F-DEED-4E0D-A9F7-A0472C41B341}"/>
    <hyperlink ref="D18:H18" location="'Table 9'!A1" display="Status of Liquidation Processes as on September 30, 2020" xr:uid="{DFF54ED5-AD91-4D5A-B63A-EBDE86F4A3C7}"/>
    <hyperlink ref="D19:F19" location="'Table 10'!A1" display="Details of Closed Liquidations " xr:uid="{D525F090-AF1F-4ABC-8744-EEDFAC28E7AA}"/>
    <hyperlink ref="D20:F20" location="'Table 11'!A1" display="Reasons for Liquidations" xr:uid="{2885E386-3DA6-4067-B83F-1598DB636897}"/>
    <hyperlink ref="D21:F21" location="'Table 12'!A1" display="Claims in Liquidation Process" xr:uid="{12F3003C-8A41-4F67-BAF5-F88E69AB96A5}"/>
    <hyperlink ref="D23:F23" location="'Table 13'!A1" display="Twelve Large Accounts " xr:uid="{F94D8C45-8762-40B1-AAD9-5BEEAD35EBB5}"/>
    <hyperlink ref="D24:I24" location="'Table 14'!A1" display="Commencement of Voluntary Liquidations till September 30, 2020" xr:uid="{9E20A4D9-D856-4F1C-AF2B-51E09A254EEC}"/>
    <hyperlink ref="D25:H25" location="'Table 15'!A1" display="Status of Voluntary Liquidations as on September 30, 2020" xr:uid="{18AC0E04-DF27-4100-B8AC-8006466CDF5A}"/>
    <hyperlink ref="D26:G26" location="'Table 16 '!A1" display="Reasons for Voluntary Liquidations" xr:uid="{14A3DE8B-1556-4838-9104-ECC5D1EC974C}"/>
    <hyperlink ref="D27:H27" location="'Table 17'!A1" display="Details of 739 Liquidations (excludes 8 withdrawals)" xr:uid="{AA251A0D-D470-4E96-8C10-BEB292012242}"/>
    <hyperlink ref="D28:G28" location="'Table 18'!A1" display="Realisations under Voluntary Liquidation" xr:uid="{258B604B-3915-4676-9CF0-BF86901D8775}"/>
    <hyperlink ref="D29:I29" location="'Table 19'!A1" display="Average time for approval of Resolution Plans/Orders for Liquidation" xr:uid="{35E6BED8-A140-4687-8629-3769C2E24ACF}"/>
    <hyperlink ref="D30:I30" location="'Table 20'!A1" display="Corporate Liquidation Accounts as on September 30, 2020" xr:uid="{B2F268F4-7B51-4758-89E7-F4749712467F}"/>
    <hyperlink ref="D32:H32" location="'Table 21'!A1" display="Registered IPs and AFAs as on September 30, 2020" xr:uid="{840066B8-1FF6-44D8-ACD0-7D8508911572}"/>
    <hyperlink ref="D33:H33" location="'Table 22'!A1" display="Registration and Cancellation of Registrations of IPs " xr:uid="{B8E89129-018F-4664-82A7-DEE2E33387D1}"/>
    <hyperlink ref="D34:I34" location="'Table 23'!A1" display="Distribution of IPs as per their Eligibility as on September 30, 2020" xr:uid="{0709CE6E-64B0-49AB-934F-A5C88BF40C41}"/>
    <hyperlink ref="D35:G35" location="'Table 24'!A1" display="Age Profile of IPs as on September 30, 2020" xr:uid="{1DEF6EAD-48D4-442B-88FE-B8DC941010A9}"/>
    <hyperlink ref="D36:G36" location="'Table 25'!A1" display="Zone-wise Number of IPs in the Panel" xr:uid="{782F7D7F-7DD0-40B2-ABA5-D2E85B77B9C1}"/>
    <hyperlink ref="D37:I37" location="'Table 26'!A1" display="Replacement of IRP with RP as on September 30, 2020" xr:uid="{F77D2312-D91B-4893-BF8E-E8EDBE7609A4}"/>
    <hyperlink ref="D38:F38" location="'Table 27'!A1" display="IPEs as on September 30, 2020" xr:uid="{400119F6-B8F1-4373-BC6C-5F0C570B37E3}"/>
    <hyperlink ref="D43:G43" location="'Table 28'!A1" display=" Details of information with NeSL" xr:uid="{4A39CE8C-6CDC-4E95-A400-5DFCB0A6605D}"/>
    <hyperlink ref="D44:H44" location="'Table 29 A'!A1" display="Registered Valuers as on September 30, 2020" xr:uid="{9E21E719-03AF-478B-BB4F-DD42A7867139}"/>
    <hyperlink ref="D45:H45" location="'Table 29 B'!A1" display="Registered Valuers (Entities) as on September 30, 2020" xr:uid="{8706DBFC-950A-459B-B8D9-B580FB758F75}"/>
    <hyperlink ref="D46:H46" location="'Table 30'!A1" display="Registration of RVs till September 30, 2020" xr:uid="{DE97D1C3-60EE-433B-A786-C95004B74855}"/>
    <hyperlink ref="D11:I11" location="'Table 2'!A1" display="Sectoral Distribution of CIRPs as on December 31, 2020" xr:uid="{AF82C83A-361A-4706-9EB6-E571B8F5AD17}"/>
    <hyperlink ref="D13:J13" location="'Table 4'!A1" display="Outcome of CIRPs, initiated Stakeholder-wise, as on December 31, 2020" xr:uid="{F098C233-C55B-4FDB-B29D-17AFC9C1E800}"/>
    <hyperlink ref="D14:G14" location="'Table of Contents'!A1" display="Status of CIRPs as on December 31, 2020" xr:uid="{8574748D-CDF1-469C-9613-A9FA776642EC}"/>
    <hyperlink ref="D15:K15" location="'Table 6'!A1" display="Closure of CIRP by Withdrawal till December 31, 2020" xr:uid="{9A38C0CA-9027-424A-8AD8-EFDBAEC7376B}"/>
    <hyperlink ref="D16:K16" location="'Table 7'!A1" display="CIRPs Ending with Orders for Liquidation till December 31, 2020" xr:uid="{CE919A7E-7FE0-4AA7-B535-406BCBE701D1}"/>
    <hyperlink ref="D18:K18" location="'Table 9'!A1" display="Status of Liquidation Processes as on December 31, 2020" xr:uid="{FB700153-FD57-48A8-8006-940DAADF4753}"/>
    <hyperlink ref="D24:K24" location="'TABLE 15'!A1" display="Commencement of Voluntary Liquidations till June 30, 2021" xr:uid="{5004D0EA-2AC6-4DA3-8CB0-D98B5E3E0890}"/>
    <hyperlink ref="D25:K25" location="'TABLE 16'!A1" display="Status of Voluntary Liquidations as on June 30, 2021" xr:uid="{FAF3B80D-B422-4304-9128-DF3BE369E04A}"/>
    <hyperlink ref="D27:K27" location="'TABLE 18'!A1" display="Details of 900 Liquidations" xr:uid="{FAC74F45-69E6-4334-AD90-118720F4B1B8}"/>
    <hyperlink ref="D30:K30" location="'TABLE 21'!A1" display="Corporate Liquidation Accounts as on June 30, 2021" xr:uid="{6F3E23F9-B562-4BBA-9CCF-2A9D1135F2BA}"/>
    <hyperlink ref="D31:K31" location="'TABLE 22'!A1" display="Insolvency Resolution of Personal Guarantors " xr:uid="{0628C2B9-4771-4C1F-97CF-726A882AC1C6}"/>
    <hyperlink ref="D32:K32" location="'TABLE 23'!A1" display="Registered IPs and AFAs as on June 30, 2021" xr:uid="{CD43FD53-A9A6-45C7-92D3-E827C4068AAA}"/>
    <hyperlink ref="D33:K33" location="'TABLE 24'!A1" display="Registration and Cancellation of Registrations of IPs " xr:uid="{CB862B69-CEAF-441D-98AD-ABE4C0C84A4C}"/>
    <hyperlink ref="D34:K34" location="'TABLE 25'!A1" display="Distribution of IPs as per their Eligibility as on June 30, 2021" xr:uid="{EC7E3261-469B-4533-9074-433717A4AB1F}"/>
    <hyperlink ref="D35:K35" location="'TABLE 26'!A1" display="Age Profile of IPs as on June 30, 2021" xr:uid="{24D84106-8804-404A-AB02-BF19C7BAE5BA}"/>
    <hyperlink ref="D36:K36" location="'TABLE 27'!A1" display="Zone-wise Number of IPs in the Panel" xr:uid="{0712375F-CF7B-4507-9EA1-E3327A40A277}"/>
    <hyperlink ref="D37:K37" location="'TABLE 28'!A1" display="Replacement of IRP with RP as on March 31, 2021" xr:uid="{C470C9E7-0B8C-4FB6-8A6F-9932CA42F29B}"/>
    <hyperlink ref="D38:K38" location="'TABLE 29'!A1" display="IPEs as on March 31, 2021" xr:uid="{F0C885FD-4313-4418-8D9A-4C5A70EB89E6}"/>
    <hyperlink ref="D40:K40" location="'Table 30B'!A1" display="CPE hours earned by the IPs" xr:uid="{19CBF277-45C4-4898-9D66-E3BE15145963}"/>
    <hyperlink ref="D43:K43" location="'Table 32B'!A1" display="Registered Valuers (Entities) as on June 30, 2021" xr:uid="{FCCE110D-EEA1-4A3F-8583-C43C044A7F76}"/>
    <hyperlink ref="D44:K44" location="'TABLE 33'!A1" display="Registered Valuers as on March 31, 2021" xr:uid="{3A479E32-BD12-4E0F-8189-E44D792FF476}"/>
    <hyperlink ref="D45:K45" location="'TABLE 34'!A1" display="Registered Valuers (Entities) as on March 31, 2021" xr:uid="{29CA4A9F-BABB-4332-8774-FC7C57A13432}"/>
    <hyperlink ref="D46:K46" location="'TABLE 35'!A1" display="Registration of RVs till March 31, 2021" xr:uid="{341962A5-A3E7-487E-998B-4821792C3142}"/>
    <hyperlink ref="D14:K14" location="'Table 5'!A1" display="Status of CIRPs as on March 31, 2021" xr:uid="{CD12DC83-4E74-41F6-BDD4-3A614DAA99DE}"/>
    <hyperlink ref="D22:H22" location="'Table 13 New'!A1" display="Table 13. Avoidance Transactions in Corporate Insolvencies" xr:uid="{B1F09C24-A681-487F-AD4B-26BD365E1A88}"/>
    <hyperlink ref="D23:K23" location="'TABLE 14'!A1" display="Twelve Large Accounts " xr:uid="{1C0C52E3-8895-4262-A370-45CBEE0F9498}"/>
    <hyperlink ref="D26:K26" location="'TABLE 17'!A1" display="Reasons for Voluntary Liquidations" xr:uid="{EF334354-C723-47DA-AC2E-BA0CD1103259}"/>
    <hyperlink ref="D28:K28" location="'TABLE 19'!A1" display="Realisations under Voluntary Liquidation" xr:uid="{D10CC722-020F-4B59-8F99-18D4CF6F75C5}"/>
    <hyperlink ref="D29:K29" location="'TABLE 20'!A1" display="Average time for approval of Resolution Plans/Orders for Liquidation" xr:uid="{35609AB2-A54B-42D7-9675-744F6A24B2AF}"/>
    <hyperlink ref="D42" location="'TABLE 32 A'!A1" display="Registered Valuers as on June 30, 2021" xr:uid="{72F8BC86-9E71-474F-966E-8CE89CF7544B}"/>
    <hyperlink ref="D41:G41" location="'TABLE 31'!A1" display="CPE Hours earned by the IPs" xr:uid="{857F4A5D-ED75-4C40-93DE-5802705F9DA9}"/>
    <hyperlink ref="D39" location="'TABLE 30A'!A1" display=" Activities by IPAs" xr:uid="{036B8E65-BA7F-4AA8-A7FC-817C2695F25B}"/>
    <hyperlink ref="D10:G10" location="'Table 1'!A1" display="Corporate Insolvency Resolution Process" xr:uid="{EC6B6801-D7E3-4CEF-BA79-F0D2602403E0}"/>
    <hyperlink ref="D22:K22" location="'Table 13'!A1" display="Avoidance Transactions in Corporate Insolvencies" xr:uid="{6C3C772E-8A3B-4854-B540-FE3D55B52122}"/>
    <hyperlink ref="D39:K39" location="'Table 30A'!A1" display="Activities by IPAs" xr:uid="{A148FFD8-669F-4E99-9387-620290E7DC88}"/>
    <hyperlink ref="D42:K42" location="'Table 32A'!A1" display="Registered Valuers as on June 30, 2021" xr:uid="{226D052A-BB7F-4766-B009-1B0577D2F378}"/>
    <hyperlink ref="L11" location="'Table 2'!A1" display="3, 4, 5, 6" xr:uid="{98A64960-EEB0-44C7-BFEA-64285707B481}"/>
    <hyperlink ref="L12" location="'Table 3'!A1" display="'Table 3'!A1" xr:uid="{2F3A0099-2B00-4BAF-9505-6DFC35913580}"/>
    <hyperlink ref="L13" location="'Table 4'!A1" display="8, 9, 10" xr:uid="{C749467D-B102-465B-87B2-72F487152875}"/>
    <hyperlink ref="L14" location="'Table 5'!A1" display="'Table 5'!A1" xr:uid="{75F78902-D474-4D51-A806-6020A5F01FD8}"/>
    <hyperlink ref="L15" location="'Table 6'!A1" display="12, 13" xr:uid="{70784D25-EA50-4C3D-8918-42C284489067}"/>
    <hyperlink ref="L16" location="'Table 7'!A1" display="'Table 7'!A1" xr:uid="{E0F2A7CD-93D8-49FF-B566-249F78D8411F}"/>
    <hyperlink ref="L18" location="'Table 9'!A1" display="'Table 9'!A1" xr:uid="{F4541873-FB2E-4FCE-95CF-BF89E823B9E1}"/>
    <hyperlink ref="L20" location="'Table 11'!A1" display="'Table 11'!A1" xr:uid="{CDB5F783-2798-4DB3-B8AB-C1C61DD0D72B}"/>
    <hyperlink ref="L23" location="'Table 14'!A1" display="'Table 14'!A1" xr:uid="{D010E96F-97D7-4AD3-B880-A63DBA7DFFE0}"/>
    <hyperlink ref="L24" location="'Table 15'!A1" display="'Table 15'!A1" xr:uid="{F27AC908-9E0C-4AD6-B02C-DEEA680970B0}"/>
    <hyperlink ref="L25" location="'Table 16'!A1" display="'Table 16'!A1" xr:uid="{7AEC947F-8B29-4927-AB79-34E55F62BA01}"/>
    <hyperlink ref="L26" location="'Table 17'!A1" display="'Table 17'!A1" xr:uid="{706D093D-7635-4E7A-A93C-FE999214BBB7}"/>
    <hyperlink ref="L37" location="'Table 28'!A1" display="'Table 28'!A1" xr:uid="{2CBF0A5F-028A-4FF4-84BD-127F96AADAE6}"/>
    <hyperlink ref="L41" location="'Table 31'!A1" display="'Table 31'!A1" xr:uid="{A61F9AC4-9093-4C18-A75D-C0118D065857}"/>
    <hyperlink ref="L10" location="'Table 1'!A1" display="1, 2" xr:uid="{46E297C3-F436-4120-9FA4-44E5A1294DBC}"/>
  </hyperlinks>
  <pageMargins left="0.7" right="0.7" top="0.75" bottom="0.75" header="0.3" footer="0.3"/>
  <pageSetup orientation="portrait" r:id="rId1"/>
  <ignoredErrors>
    <ignoredError sqref="L13 L15" twoDigitTextYea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9D10B-1399-4A52-B384-13263A5FF243}">
  <dimension ref="B1:K11"/>
  <sheetViews>
    <sheetView showGridLines="0" workbookViewId="0">
      <selection activeCell="J2" sqref="J2:K3"/>
    </sheetView>
  </sheetViews>
  <sheetFormatPr defaultRowHeight="15" x14ac:dyDescent="0.25"/>
  <cols>
    <col min="1" max="1" width="1.85546875" customWidth="1"/>
    <col min="2" max="2" width="47" style="24" customWidth="1"/>
    <col min="3" max="3" width="14.5703125" customWidth="1"/>
    <col min="4" max="4" width="15.5703125" customWidth="1"/>
    <col min="5" max="5" width="11" customWidth="1"/>
    <col min="6" max="6" width="13" customWidth="1"/>
    <col min="7" max="7" width="12.7109375" customWidth="1"/>
    <col min="8" max="8" width="10.5703125" customWidth="1"/>
    <col min="9" max="9" width="3.42578125" customWidth="1"/>
    <col min="10" max="11" width="6.42578125" customWidth="1"/>
  </cols>
  <sheetData>
    <row r="1" spans="2:11" ht="11.25" customHeight="1" x14ac:dyDescent="0.25"/>
    <row r="2" spans="2:11" ht="15" customHeight="1" x14ac:dyDescent="0.25">
      <c r="B2" s="465" t="s">
        <v>526</v>
      </c>
      <c r="C2" s="465"/>
      <c r="D2" s="465"/>
      <c r="E2" s="465"/>
      <c r="F2" s="465"/>
      <c r="G2" s="465"/>
      <c r="H2" s="465"/>
      <c r="J2" s="464" t="s">
        <v>430</v>
      </c>
      <c r="K2" s="464"/>
    </row>
    <row r="3" spans="2:11" ht="15" customHeight="1" x14ac:dyDescent="0.25">
      <c r="B3" s="487" t="s">
        <v>124</v>
      </c>
      <c r="C3" s="487"/>
      <c r="D3" s="487"/>
      <c r="E3" s="487"/>
      <c r="F3" s="487"/>
      <c r="G3" s="487"/>
      <c r="H3" s="487"/>
      <c r="J3" s="464"/>
      <c r="K3" s="464"/>
    </row>
    <row r="4" spans="2:11" ht="25.5" x14ac:dyDescent="0.25">
      <c r="B4" s="28" t="s">
        <v>200</v>
      </c>
      <c r="C4" s="28" t="s">
        <v>189</v>
      </c>
      <c r="D4" s="28" t="s">
        <v>201</v>
      </c>
      <c r="E4" s="28" t="s">
        <v>202</v>
      </c>
      <c r="F4" s="28" t="s">
        <v>203</v>
      </c>
      <c r="G4" s="28" t="s">
        <v>204</v>
      </c>
      <c r="H4" s="28" t="s">
        <v>716</v>
      </c>
    </row>
    <row r="5" spans="2:11" ht="20.25" customHeight="1" x14ac:dyDescent="0.25">
      <c r="B5" s="70" t="s">
        <v>206</v>
      </c>
      <c r="C5" s="53">
        <v>546</v>
      </c>
      <c r="D5" s="108" t="s">
        <v>527</v>
      </c>
      <c r="E5" s="108">
        <v>3939</v>
      </c>
      <c r="F5" s="108">
        <v>30</v>
      </c>
      <c r="G5" s="108">
        <v>30</v>
      </c>
      <c r="H5" s="108">
        <v>3515</v>
      </c>
    </row>
    <row r="6" spans="2:11" ht="18" customHeight="1" x14ac:dyDescent="0.25">
      <c r="B6" s="70" t="s">
        <v>207</v>
      </c>
      <c r="C6" s="108">
        <v>559</v>
      </c>
      <c r="D6" s="108" t="s">
        <v>528</v>
      </c>
      <c r="E6" s="108" t="s">
        <v>529</v>
      </c>
      <c r="F6" s="108" t="s">
        <v>208</v>
      </c>
      <c r="G6" s="108"/>
      <c r="H6" s="108"/>
    </row>
    <row r="7" spans="2:11" s="55" customFormat="1" ht="18.75" customHeight="1" x14ac:dyDescent="0.25">
      <c r="B7" s="135" t="s">
        <v>14</v>
      </c>
      <c r="C7" s="136">
        <v>1105</v>
      </c>
      <c r="D7" s="136">
        <v>6683</v>
      </c>
      <c r="E7" s="136">
        <v>6179</v>
      </c>
      <c r="F7" s="136" t="s">
        <v>208</v>
      </c>
      <c r="G7" s="136"/>
      <c r="H7" s="136"/>
    </row>
    <row r="8" spans="2:11" x14ac:dyDescent="0.25">
      <c r="B8" s="518" t="s">
        <v>530</v>
      </c>
      <c r="C8" s="518"/>
      <c r="D8" s="518"/>
      <c r="E8" s="518"/>
      <c r="F8" s="518"/>
      <c r="G8" s="518"/>
      <c r="H8" s="518"/>
    </row>
    <row r="9" spans="2:11" ht="14.25" customHeight="1" x14ac:dyDescent="0.25">
      <c r="B9" s="501" t="s">
        <v>446</v>
      </c>
      <c r="C9" s="501"/>
      <c r="D9" s="501"/>
      <c r="E9" s="501"/>
      <c r="F9" s="501"/>
      <c r="G9" s="501"/>
      <c r="H9" s="501"/>
    </row>
    <row r="10" spans="2:11" ht="13.5" customHeight="1" x14ac:dyDescent="0.25">
      <c r="B10" s="501" t="s">
        <v>717</v>
      </c>
      <c r="C10" s="501"/>
      <c r="D10" s="501"/>
      <c r="E10" s="501"/>
      <c r="F10" s="501"/>
      <c r="G10" s="501"/>
      <c r="H10" s="501"/>
    </row>
    <row r="11" spans="2:11" ht="16.5" x14ac:dyDescent="0.25">
      <c r="B11" s="2" t="s">
        <v>718</v>
      </c>
    </row>
  </sheetData>
  <mergeCells count="6">
    <mergeCell ref="B10:H10"/>
    <mergeCell ref="B2:H2"/>
    <mergeCell ref="B3:H3"/>
    <mergeCell ref="B8:H8"/>
    <mergeCell ref="J2:K3"/>
    <mergeCell ref="B9:H9"/>
  </mergeCells>
  <hyperlinks>
    <hyperlink ref="J2:K3" location="'Table of Contents'!A1" display="Go To Table Of Contents" xr:uid="{A8E4D65E-0CAC-4DE0-B2AB-0963FEEB5227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B578A-9D70-4F12-A9FC-80C5EE1745FF}">
  <dimension ref="B1:M34"/>
  <sheetViews>
    <sheetView showGridLines="0" zoomScaleNormal="100" workbookViewId="0">
      <selection activeCell="L3" sqref="L3:M4"/>
    </sheetView>
  </sheetViews>
  <sheetFormatPr defaultRowHeight="15" x14ac:dyDescent="0.25"/>
  <cols>
    <col min="1" max="1" width="1.85546875" customWidth="1"/>
    <col min="3" max="3" width="44.42578125" style="24" customWidth="1"/>
    <col min="4" max="4" width="17" customWidth="1"/>
    <col min="5" max="5" width="11.7109375" customWidth="1"/>
    <col min="6" max="6" width="12.85546875" customWidth="1"/>
    <col min="7" max="7" width="13.140625" customWidth="1"/>
    <col min="8" max="8" width="16.140625" customWidth="1"/>
    <col min="9" max="9" width="11" customWidth="1"/>
    <col min="10" max="10" width="11.42578125" customWidth="1"/>
    <col min="11" max="11" width="3.5703125" customWidth="1"/>
    <col min="12" max="13" width="6.85546875" customWidth="1"/>
  </cols>
  <sheetData>
    <row r="1" spans="2:13" ht="12" customHeight="1" x14ac:dyDescent="0.25"/>
    <row r="2" spans="2:13" ht="15.75" x14ac:dyDescent="0.25">
      <c r="B2" s="522" t="s">
        <v>377</v>
      </c>
      <c r="C2" s="522"/>
      <c r="D2" s="522"/>
      <c r="E2" s="522"/>
      <c r="F2" s="522"/>
      <c r="G2" s="522"/>
      <c r="H2" s="522"/>
      <c r="I2" s="522"/>
      <c r="J2" s="522"/>
    </row>
    <row r="3" spans="2:13" ht="15" customHeight="1" x14ac:dyDescent="0.25">
      <c r="B3" s="523" t="s">
        <v>124</v>
      </c>
      <c r="C3" s="523"/>
      <c r="D3" s="523"/>
      <c r="E3" s="523"/>
      <c r="F3" s="523"/>
      <c r="G3" s="523"/>
      <c r="H3" s="523"/>
      <c r="I3" s="523"/>
      <c r="J3" s="523"/>
      <c r="L3" s="446" t="s">
        <v>430</v>
      </c>
      <c r="M3" s="446"/>
    </row>
    <row r="4" spans="2:13" ht="25.5" x14ac:dyDescent="0.25">
      <c r="B4" s="28" t="s">
        <v>99</v>
      </c>
      <c r="C4" s="28" t="s">
        <v>209</v>
      </c>
      <c r="D4" s="28" t="s">
        <v>210</v>
      </c>
      <c r="E4" s="28" t="s">
        <v>211</v>
      </c>
      <c r="F4" s="28" t="s">
        <v>212</v>
      </c>
      <c r="G4" s="28" t="s">
        <v>213</v>
      </c>
      <c r="H4" s="28" t="s">
        <v>214</v>
      </c>
      <c r="I4" s="28" t="s">
        <v>215</v>
      </c>
      <c r="J4" s="28" t="s">
        <v>205</v>
      </c>
      <c r="L4" s="446"/>
      <c r="M4" s="446"/>
    </row>
    <row r="5" spans="2:13" x14ac:dyDescent="0.25">
      <c r="B5" s="524" t="s">
        <v>538</v>
      </c>
      <c r="C5" s="524"/>
      <c r="D5" s="524"/>
      <c r="E5" s="524"/>
      <c r="F5" s="524"/>
      <c r="G5" s="524"/>
      <c r="H5" s="524"/>
      <c r="I5" s="524"/>
      <c r="J5" s="209"/>
    </row>
    <row r="6" spans="2:13" x14ac:dyDescent="0.25">
      <c r="B6" s="267">
        <v>1</v>
      </c>
      <c r="C6" s="268" t="s">
        <v>531</v>
      </c>
      <c r="D6" s="269">
        <v>43369</v>
      </c>
      <c r="E6" s="270">
        <v>44417</v>
      </c>
      <c r="F6" s="271">
        <v>0.17</v>
      </c>
      <c r="G6" s="271" t="s">
        <v>532</v>
      </c>
      <c r="H6" s="271" t="s">
        <v>532</v>
      </c>
      <c r="I6" s="271">
        <v>0.01</v>
      </c>
      <c r="J6" s="189">
        <v>0.16</v>
      </c>
    </row>
    <row r="7" spans="2:13" x14ac:dyDescent="0.25">
      <c r="B7" s="120">
        <v>2</v>
      </c>
      <c r="C7" s="99" t="s">
        <v>533</v>
      </c>
      <c r="D7" s="121">
        <v>43881</v>
      </c>
      <c r="E7" s="97">
        <v>44418</v>
      </c>
      <c r="F7" s="72">
        <v>0.01</v>
      </c>
      <c r="G7" s="72" t="s">
        <v>532</v>
      </c>
      <c r="H7" s="72" t="s">
        <v>532</v>
      </c>
      <c r="I7" s="72">
        <v>0.01</v>
      </c>
      <c r="J7" s="53" t="s">
        <v>534</v>
      </c>
    </row>
    <row r="8" spans="2:13" x14ac:dyDescent="0.25">
      <c r="B8" s="120">
        <v>3</v>
      </c>
      <c r="C8" s="99" t="s">
        <v>535</v>
      </c>
      <c r="D8" s="121">
        <v>43430</v>
      </c>
      <c r="E8" s="97">
        <v>44432</v>
      </c>
      <c r="F8" s="72">
        <v>0.03</v>
      </c>
      <c r="G8" s="72" t="s">
        <v>532</v>
      </c>
      <c r="H8" s="72" t="s">
        <v>532</v>
      </c>
      <c r="I8" s="72">
        <v>0.01</v>
      </c>
      <c r="J8" s="53">
        <v>0.02</v>
      </c>
    </row>
    <row r="9" spans="2:13" x14ac:dyDescent="0.25">
      <c r="B9" s="120">
        <v>4</v>
      </c>
      <c r="C9" s="99" t="s">
        <v>536</v>
      </c>
      <c r="D9" s="121">
        <v>43886</v>
      </c>
      <c r="E9" s="97">
        <v>44467</v>
      </c>
      <c r="F9" s="72">
        <v>1.75</v>
      </c>
      <c r="G9" s="72" t="s">
        <v>532</v>
      </c>
      <c r="H9" s="72" t="s">
        <v>532</v>
      </c>
      <c r="I9" s="72">
        <v>0.75</v>
      </c>
      <c r="J9" s="53">
        <v>1</v>
      </c>
    </row>
    <row r="10" spans="2:13" x14ac:dyDescent="0.25">
      <c r="B10" s="120">
        <v>5</v>
      </c>
      <c r="C10" s="99" t="s">
        <v>537</v>
      </c>
      <c r="D10" s="121">
        <v>43577</v>
      </c>
      <c r="E10" s="97">
        <v>44467</v>
      </c>
      <c r="F10" s="72">
        <v>0.28999999999999998</v>
      </c>
      <c r="G10" s="72" t="s">
        <v>532</v>
      </c>
      <c r="H10" s="72" t="s">
        <v>532</v>
      </c>
      <c r="I10" s="72">
        <v>0.03</v>
      </c>
      <c r="J10" s="53">
        <v>0.27</v>
      </c>
    </row>
    <row r="11" spans="2:13" x14ac:dyDescent="0.25">
      <c r="B11" s="525" t="s">
        <v>539</v>
      </c>
      <c r="C11" s="525"/>
      <c r="D11" s="525"/>
      <c r="E11" s="525"/>
      <c r="F11" s="525"/>
      <c r="G11" s="525"/>
      <c r="H11" s="525"/>
      <c r="I11" s="525"/>
      <c r="J11" s="207"/>
    </row>
    <row r="12" spans="2:13" x14ac:dyDescent="0.25">
      <c r="B12" s="120">
        <v>1</v>
      </c>
      <c r="C12" s="99" t="s">
        <v>540</v>
      </c>
      <c r="D12" s="97">
        <v>44292</v>
      </c>
      <c r="E12" s="97">
        <v>44470</v>
      </c>
      <c r="F12" s="72">
        <v>0.62</v>
      </c>
      <c r="G12" s="72" t="s">
        <v>532</v>
      </c>
      <c r="H12" s="72" t="s">
        <v>532</v>
      </c>
      <c r="I12" s="72">
        <v>0.21</v>
      </c>
      <c r="J12" s="53">
        <v>0.41</v>
      </c>
    </row>
    <row r="13" spans="2:13" x14ac:dyDescent="0.25">
      <c r="B13" s="120">
        <v>2</v>
      </c>
      <c r="C13" s="99" t="s">
        <v>541</v>
      </c>
      <c r="D13" s="121">
        <v>43780</v>
      </c>
      <c r="E13" s="97">
        <v>44470</v>
      </c>
      <c r="F13" s="72">
        <v>0.08</v>
      </c>
      <c r="G13" s="72" t="s">
        <v>532</v>
      </c>
      <c r="H13" s="72" t="s">
        <v>532</v>
      </c>
      <c r="I13" s="72">
        <v>0.08</v>
      </c>
      <c r="J13" s="53" t="s">
        <v>534</v>
      </c>
    </row>
    <row r="14" spans="2:13" x14ac:dyDescent="0.25">
      <c r="B14" s="120">
        <v>3</v>
      </c>
      <c r="C14" s="99" t="s">
        <v>542</v>
      </c>
      <c r="D14" s="121">
        <v>43871</v>
      </c>
      <c r="E14" s="97">
        <v>44470</v>
      </c>
      <c r="F14" s="72">
        <v>0.06</v>
      </c>
      <c r="G14" s="72" t="s">
        <v>532</v>
      </c>
      <c r="H14" s="72" t="s">
        <v>532</v>
      </c>
      <c r="I14" s="72">
        <v>0.06</v>
      </c>
      <c r="J14" s="53" t="s">
        <v>534</v>
      </c>
    </row>
    <row r="15" spans="2:13" x14ac:dyDescent="0.25">
      <c r="B15" s="120">
        <v>4</v>
      </c>
      <c r="C15" s="99" t="s">
        <v>543</v>
      </c>
      <c r="D15" s="121">
        <v>44194</v>
      </c>
      <c r="E15" s="97">
        <v>44483</v>
      </c>
      <c r="F15" s="72">
        <v>0.47</v>
      </c>
      <c r="G15" s="72" t="s">
        <v>532</v>
      </c>
      <c r="H15" s="72" t="s">
        <v>532</v>
      </c>
      <c r="I15" s="72">
        <v>0.05</v>
      </c>
      <c r="J15" s="53">
        <v>0.42</v>
      </c>
    </row>
    <row r="16" spans="2:13" x14ac:dyDescent="0.25">
      <c r="B16" s="120">
        <v>5</v>
      </c>
      <c r="C16" s="99" t="s">
        <v>544</v>
      </c>
      <c r="D16" s="121">
        <v>44132</v>
      </c>
      <c r="E16" s="97">
        <v>44501</v>
      </c>
      <c r="F16" s="72">
        <v>0.79</v>
      </c>
      <c r="G16" s="72" t="s">
        <v>532</v>
      </c>
      <c r="H16" s="72" t="s">
        <v>532</v>
      </c>
      <c r="I16" s="72">
        <v>0.04</v>
      </c>
      <c r="J16" s="53">
        <v>0.76</v>
      </c>
    </row>
    <row r="17" spans="2:10" x14ac:dyDescent="0.25">
      <c r="B17" s="120">
        <v>6</v>
      </c>
      <c r="C17" s="99" t="s">
        <v>545</v>
      </c>
      <c r="D17" s="121">
        <v>44239</v>
      </c>
      <c r="E17" s="97">
        <v>44502</v>
      </c>
      <c r="F17" s="72">
        <v>0.23</v>
      </c>
      <c r="G17" s="72" t="s">
        <v>532</v>
      </c>
      <c r="H17" s="72" t="s">
        <v>532</v>
      </c>
      <c r="I17" s="72">
        <v>0.04</v>
      </c>
      <c r="J17" s="53">
        <v>0.19</v>
      </c>
    </row>
    <row r="18" spans="2:10" x14ac:dyDescent="0.25">
      <c r="B18" s="120">
        <v>7</v>
      </c>
      <c r="C18" s="99" t="s">
        <v>546</v>
      </c>
      <c r="D18" s="121">
        <v>43500</v>
      </c>
      <c r="E18" s="97">
        <v>44509</v>
      </c>
      <c r="F18" s="72">
        <v>0.5</v>
      </c>
      <c r="G18" s="72" t="s">
        <v>532</v>
      </c>
      <c r="H18" s="72" t="s">
        <v>532</v>
      </c>
      <c r="I18" s="72">
        <v>0.02</v>
      </c>
      <c r="J18" s="53">
        <v>0.48</v>
      </c>
    </row>
    <row r="19" spans="2:10" x14ac:dyDescent="0.25">
      <c r="B19" s="120">
        <v>8</v>
      </c>
      <c r="C19" s="99" t="s">
        <v>547</v>
      </c>
      <c r="D19" s="121">
        <v>43518</v>
      </c>
      <c r="E19" s="97">
        <v>44509</v>
      </c>
      <c r="F19" s="72">
        <v>0.71</v>
      </c>
      <c r="G19" s="72" t="s">
        <v>532</v>
      </c>
      <c r="H19" s="72" t="s">
        <v>532</v>
      </c>
      <c r="I19" s="72">
        <v>0.01</v>
      </c>
      <c r="J19" s="53">
        <v>0.69</v>
      </c>
    </row>
    <row r="20" spans="2:10" x14ac:dyDescent="0.25">
      <c r="B20" s="120">
        <v>9</v>
      </c>
      <c r="C20" s="99" t="s">
        <v>548</v>
      </c>
      <c r="D20" s="121">
        <v>43406</v>
      </c>
      <c r="E20" s="97">
        <v>44509</v>
      </c>
      <c r="F20" s="72">
        <v>0.31</v>
      </c>
      <c r="G20" s="72" t="s">
        <v>532</v>
      </c>
      <c r="H20" s="72" t="s">
        <v>532</v>
      </c>
      <c r="I20" s="72">
        <v>0.02</v>
      </c>
      <c r="J20" s="53">
        <v>0.28999999999999998</v>
      </c>
    </row>
    <row r="21" spans="2:10" x14ac:dyDescent="0.25">
      <c r="B21" s="120">
        <v>10</v>
      </c>
      <c r="C21" s="99" t="s">
        <v>549</v>
      </c>
      <c r="D21" s="121">
        <v>43255</v>
      </c>
      <c r="E21" s="97">
        <v>44509</v>
      </c>
      <c r="F21" s="72">
        <v>7.0000000000000007E-2</v>
      </c>
      <c r="G21" s="72" t="s">
        <v>532</v>
      </c>
      <c r="H21" s="72" t="s">
        <v>532</v>
      </c>
      <c r="I21" s="72">
        <v>0.02</v>
      </c>
      <c r="J21" s="53">
        <v>0.06</v>
      </c>
    </row>
    <row r="22" spans="2:10" x14ac:dyDescent="0.25">
      <c r="B22" s="120">
        <v>11</v>
      </c>
      <c r="C22" s="99" t="s">
        <v>550</v>
      </c>
      <c r="D22" s="121">
        <v>43763</v>
      </c>
      <c r="E22" s="97">
        <v>44510</v>
      </c>
      <c r="F22" s="72">
        <v>0.14000000000000001</v>
      </c>
      <c r="G22" s="72" t="s">
        <v>532</v>
      </c>
      <c r="H22" s="72" t="s">
        <v>532</v>
      </c>
      <c r="I22" s="72">
        <v>0.01</v>
      </c>
      <c r="J22" s="53">
        <v>0.13</v>
      </c>
    </row>
    <row r="23" spans="2:10" x14ac:dyDescent="0.25">
      <c r="B23" s="120">
        <v>12</v>
      </c>
      <c r="C23" s="99" t="s">
        <v>551</v>
      </c>
      <c r="D23" s="121">
        <v>43482</v>
      </c>
      <c r="E23" s="97">
        <v>44512</v>
      </c>
      <c r="F23" s="72">
        <v>0.27</v>
      </c>
      <c r="G23" s="72" t="s">
        <v>532</v>
      </c>
      <c r="H23" s="72" t="s">
        <v>532</v>
      </c>
      <c r="I23" s="72">
        <v>0</v>
      </c>
      <c r="J23" s="53">
        <v>0.27</v>
      </c>
    </row>
    <row r="24" spans="2:10" x14ac:dyDescent="0.25">
      <c r="B24" s="120">
        <v>13</v>
      </c>
      <c r="C24" s="99" t="s">
        <v>552</v>
      </c>
      <c r="D24" s="121">
        <v>43574</v>
      </c>
      <c r="E24" s="97">
        <v>44518</v>
      </c>
      <c r="F24" s="72">
        <v>0.04</v>
      </c>
      <c r="G24" s="72">
        <v>0.01</v>
      </c>
      <c r="H24" s="72">
        <v>0.01</v>
      </c>
      <c r="I24" s="72">
        <v>0.03</v>
      </c>
      <c r="J24" s="53" t="s">
        <v>534</v>
      </c>
    </row>
    <row r="25" spans="2:10" x14ac:dyDescent="0.25">
      <c r="B25" s="120">
        <v>14</v>
      </c>
      <c r="C25" s="99" t="s">
        <v>553</v>
      </c>
      <c r="D25" s="97">
        <v>44284</v>
      </c>
      <c r="E25" s="97">
        <v>44523</v>
      </c>
      <c r="F25" s="72">
        <v>0.38</v>
      </c>
      <c r="G25" s="72">
        <v>0</v>
      </c>
      <c r="H25" s="72">
        <v>0</v>
      </c>
      <c r="I25" s="72">
        <v>0.05</v>
      </c>
      <c r="J25" s="53">
        <v>0.33</v>
      </c>
    </row>
    <row r="26" spans="2:10" x14ac:dyDescent="0.25">
      <c r="B26" s="120">
        <v>15</v>
      </c>
      <c r="C26" s="99" t="s">
        <v>554</v>
      </c>
      <c r="D26" s="121">
        <v>44102</v>
      </c>
      <c r="E26" s="97">
        <v>44525</v>
      </c>
      <c r="F26" s="72">
        <v>2.2000000000000002</v>
      </c>
      <c r="G26" s="72">
        <v>7.0000000000000007E-2</v>
      </c>
      <c r="H26" s="72">
        <v>7.0000000000000007E-2</v>
      </c>
      <c r="I26" s="72">
        <v>0.14000000000000001</v>
      </c>
      <c r="J26" s="53">
        <v>1.98</v>
      </c>
    </row>
    <row r="27" spans="2:10" x14ac:dyDescent="0.25">
      <c r="B27" s="120">
        <v>16</v>
      </c>
      <c r="C27" s="99" t="s">
        <v>555</v>
      </c>
      <c r="D27" s="121">
        <v>42965</v>
      </c>
      <c r="E27" s="97">
        <v>44530</v>
      </c>
      <c r="F27" s="72">
        <v>0.27</v>
      </c>
      <c r="G27" s="72" t="s">
        <v>532</v>
      </c>
      <c r="H27" s="72" t="s">
        <v>532</v>
      </c>
      <c r="I27" s="72">
        <v>0.13</v>
      </c>
      <c r="J27" s="53">
        <v>0.13</v>
      </c>
    </row>
    <row r="28" spans="2:10" x14ac:dyDescent="0.25">
      <c r="B28" s="120">
        <v>17</v>
      </c>
      <c r="C28" s="99" t="s">
        <v>556</v>
      </c>
      <c r="D28" s="121">
        <v>43489</v>
      </c>
      <c r="E28" s="97">
        <v>44531</v>
      </c>
      <c r="F28" s="72">
        <v>2.04</v>
      </c>
      <c r="G28" s="72" t="s">
        <v>532</v>
      </c>
      <c r="H28" s="72" t="s">
        <v>532</v>
      </c>
      <c r="I28" s="72">
        <v>0.02</v>
      </c>
      <c r="J28" s="53">
        <v>2.02</v>
      </c>
    </row>
    <row r="29" spans="2:10" x14ac:dyDescent="0.25">
      <c r="B29" s="120">
        <v>18</v>
      </c>
      <c r="C29" s="99" t="s">
        <v>557</v>
      </c>
      <c r="D29" s="121">
        <v>43992</v>
      </c>
      <c r="E29" s="97">
        <v>44538</v>
      </c>
      <c r="F29" s="72">
        <v>2.1800000000000002</v>
      </c>
      <c r="G29" s="72" t="s">
        <v>532</v>
      </c>
      <c r="H29" s="72" t="s">
        <v>532</v>
      </c>
      <c r="I29" s="72">
        <v>0.51</v>
      </c>
      <c r="J29" s="53">
        <v>1.67</v>
      </c>
    </row>
    <row r="30" spans="2:10" x14ac:dyDescent="0.25">
      <c r="B30" s="120">
        <v>19</v>
      </c>
      <c r="C30" s="99" t="s">
        <v>558</v>
      </c>
      <c r="D30" s="121">
        <v>44025</v>
      </c>
      <c r="E30" s="97">
        <v>44544</v>
      </c>
      <c r="F30" s="72">
        <v>3.18</v>
      </c>
      <c r="G30" s="72" t="s">
        <v>532</v>
      </c>
      <c r="H30" s="72" t="s">
        <v>532</v>
      </c>
      <c r="I30" s="72">
        <v>0.06</v>
      </c>
      <c r="J30" s="53">
        <v>3.11</v>
      </c>
    </row>
    <row r="31" spans="2:10" x14ac:dyDescent="0.25">
      <c r="B31" s="120">
        <v>20</v>
      </c>
      <c r="C31" s="99" t="s">
        <v>559</v>
      </c>
      <c r="D31" s="121">
        <v>44140</v>
      </c>
      <c r="E31" s="97">
        <v>44544</v>
      </c>
      <c r="F31" s="72">
        <v>0.32</v>
      </c>
      <c r="G31" s="72" t="s">
        <v>532</v>
      </c>
      <c r="H31" s="72" t="s">
        <v>532</v>
      </c>
      <c r="I31" s="72">
        <v>0.02</v>
      </c>
      <c r="J31" s="53">
        <v>0.3</v>
      </c>
    </row>
    <row r="32" spans="2:10" x14ac:dyDescent="0.25">
      <c r="B32" s="120">
        <v>21</v>
      </c>
      <c r="C32" s="99" t="s">
        <v>560</v>
      </c>
      <c r="D32" s="121">
        <v>44246</v>
      </c>
      <c r="E32" s="97">
        <v>44547</v>
      </c>
      <c r="F32" s="72">
        <v>0.06</v>
      </c>
      <c r="G32" s="72" t="s">
        <v>532</v>
      </c>
      <c r="H32" s="72" t="s">
        <v>532</v>
      </c>
      <c r="I32" s="72">
        <v>0.03</v>
      </c>
      <c r="J32" s="53">
        <v>0.03</v>
      </c>
    </row>
    <row r="33" spans="2:10" ht="15" customHeight="1" x14ac:dyDescent="0.25">
      <c r="B33" s="519" t="s">
        <v>516</v>
      </c>
      <c r="C33" s="520"/>
      <c r="D33" s="520"/>
      <c r="E33" s="521"/>
      <c r="F33" s="343">
        <v>14.93</v>
      </c>
      <c r="G33" s="343">
        <v>0.09</v>
      </c>
      <c r="H33" s="343">
        <v>0.09</v>
      </c>
      <c r="I33" s="343">
        <v>1.55</v>
      </c>
      <c r="J33" s="343">
        <v>13.29</v>
      </c>
    </row>
    <row r="34" spans="2:10" ht="15" customHeight="1" x14ac:dyDescent="0.25">
      <c r="B34" s="519" t="s">
        <v>513</v>
      </c>
      <c r="C34" s="520"/>
      <c r="D34" s="520"/>
      <c r="E34" s="521"/>
      <c r="F34" s="343">
        <v>2919.56</v>
      </c>
      <c r="G34" s="343">
        <v>11.59</v>
      </c>
      <c r="H34" s="343">
        <v>11.59</v>
      </c>
      <c r="I34" s="343">
        <v>35.79</v>
      </c>
      <c r="J34" s="343">
        <v>2872.14</v>
      </c>
    </row>
  </sheetData>
  <mergeCells count="7">
    <mergeCell ref="L3:M4"/>
    <mergeCell ref="B34:E34"/>
    <mergeCell ref="B2:J2"/>
    <mergeCell ref="B3:J3"/>
    <mergeCell ref="B5:I5"/>
    <mergeCell ref="B11:I11"/>
    <mergeCell ref="B33:E33"/>
  </mergeCells>
  <hyperlinks>
    <hyperlink ref="L3:M4" location="'Table of Contents'!A1" display="Go To Table Of Contents" xr:uid="{ACFB4EF6-7BA3-41C2-AAFE-E3B0CEEDCE4D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7E42F-6F74-4DCB-B5B6-176D7383C02A}">
  <dimension ref="A1:O14"/>
  <sheetViews>
    <sheetView showGridLines="0" workbookViewId="0">
      <selection activeCell="N3" sqref="N3:O4"/>
    </sheetView>
  </sheetViews>
  <sheetFormatPr defaultRowHeight="15" x14ac:dyDescent="0.25"/>
  <cols>
    <col min="1" max="1" width="1.85546875" customWidth="1"/>
    <col min="3" max="3" width="53.7109375" style="24" customWidth="1"/>
    <col min="4" max="4" width="12.140625" customWidth="1"/>
    <col min="5" max="6" width="11.28515625" customWidth="1"/>
    <col min="8" max="9" width="10.5703125" customWidth="1"/>
    <col min="11" max="12" width="9.7109375" customWidth="1"/>
    <col min="13" max="13" width="3.140625" customWidth="1"/>
    <col min="14" max="15" width="6.7109375" customWidth="1"/>
  </cols>
  <sheetData>
    <row r="1" spans="1:15" ht="12" customHeight="1" x14ac:dyDescent="0.25"/>
    <row r="2" spans="1:15" x14ac:dyDescent="0.25">
      <c r="B2" s="465" t="s">
        <v>376</v>
      </c>
      <c r="C2" s="465"/>
      <c r="D2" s="465"/>
      <c r="E2" s="465"/>
      <c r="F2" s="465"/>
      <c r="G2" s="384"/>
      <c r="H2" s="384"/>
      <c r="I2" s="384"/>
      <c r="J2" s="384"/>
      <c r="K2" s="384"/>
      <c r="L2" s="384"/>
      <c r="M2" s="2"/>
    </row>
    <row r="3" spans="1:15" ht="15.75" customHeight="1" x14ac:dyDescent="0.25">
      <c r="B3" s="35"/>
      <c r="C3" s="29"/>
      <c r="D3" s="2"/>
      <c r="E3" s="2"/>
      <c r="F3" s="2"/>
      <c r="G3" s="2"/>
      <c r="H3" s="2"/>
      <c r="I3" s="2"/>
      <c r="J3" s="2"/>
      <c r="K3" s="2"/>
      <c r="L3" s="2"/>
      <c r="M3" s="2"/>
      <c r="N3" s="503" t="s">
        <v>430</v>
      </c>
      <c r="O3" s="503"/>
    </row>
    <row r="4" spans="1:15" x14ac:dyDescent="0.25">
      <c r="B4" s="466" t="s">
        <v>216</v>
      </c>
      <c r="C4" s="466" t="s">
        <v>217</v>
      </c>
      <c r="D4" s="531" t="s">
        <v>218</v>
      </c>
      <c r="E4" s="531"/>
      <c r="F4" s="531"/>
      <c r="G4" s="531" t="s">
        <v>219</v>
      </c>
      <c r="H4" s="531"/>
      <c r="I4" s="531"/>
      <c r="J4" s="531" t="s">
        <v>719</v>
      </c>
      <c r="K4" s="531"/>
      <c r="L4" s="531"/>
      <c r="M4" s="2"/>
      <c r="N4" s="503"/>
      <c r="O4" s="503"/>
    </row>
    <row r="5" spans="1:15" x14ac:dyDescent="0.25">
      <c r="B5" s="467"/>
      <c r="C5" s="467" t="s">
        <v>217</v>
      </c>
      <c r="D5" s="526" t="s">
        <v>220</v>
      </c>
      <c r="E5" s="528" t="s">
        <v>221</v>
      </c>
      <c r="F5" s="528"/>
      <c r="G5" s="526" t="s">
        <v>220</v>
      </c>
      <c r="H5" s="528" t="s">
        <v>221</v>
      </c>
      <c r="I5" s="528"/>
      <c r="J5" s="526" t="s">
        <v>220</v>
      </c>
      <c r="K5" s="528" t="s">
        <v>221</v>
      </c>
      <c r="L5" s="528"/>
      <c r="M5" s="2"/>
    </row>
    <row r="6" spans="1:15" ht="24" customHeight="1" x14ac:dyDescent="0.25">
      <c r="B6" s="532"/>
      <c r="C6" s="532"/>
      <c r="D6" s="527"/>
      <c r="E6" s="36" t="s">
        <v>222</v>
      </c>
      <c r="F6" s="36" t="s">
        <v>223</v>
      </c>
      <c r="G6" s="527"/>
      <c r="H6" s="36" t="s">
        <v>222</v>
      </c>
      <c r="I6" s="36" t="s">
        <v>223</v>
      </c>
      <c r="J6" s="527"/>
      <c r="K6" s="36" t="s">
        <v>222</v>
      </c>
      <c r="L6" s="36" t="s">
        <v>223</v>
      </c>
      <c r="M6" s="2"/>
    </row>
    <row r="7" spans="1:15" x14ac:dyDescent="0.25">
      <c r="B7" s="529" t="s">
        <v>224</v>
      </c>
      <c r="C7" s="529"/>
      <c r="D7" s="488"/>
      <c r="E7" s="488"/>
      <c r="F7" s="488"/>
      <c r="G7" s="488"/>
      <c r="H7" s="488"/>
      <c r="I7" s="488"/>
      <c r="J7" s="488"/>
      <c r="K7" s="488"/>
      <c r="L7" s="488"/>
      <c r="M7" s="218"/>
    </row>
    <row r="8" spans="1:15" x14ac:dyDescent="0.25">
      <c r="B8" s="8">
        <v>1</v>
      </c>
      <c r="C8" s="21" t="s">
        <v>225</v>
      </c>
      <c r="D8" s="184">
        <v>237</v>
      </c>
      <c r="E8" s="184">
        <v>411</v>
      </c>
      <c r="F8" s="184">
        <v>376</v>
      </c>
      <c r="G8" s="184">
        <v>359</v>
      </c>
      <c r="H8" s="184">
        <v>465</v>
      </c>
      <c r="I8" s="184">
        <v>406</v>
      </c>
      <c r="J8" s="184">
        <v>98</v>
      </c>
      <c r="K8" s="184">
        <v>709</v>
      </c>
      <c r="L8" s="184">
        <v>591</v>
      </c>
      <c r="M8" s="251"/>
    </row>
    <row r="9" spans="1:15" x14ac:dyDescent="0.25">
      <c r="B9" s="8">
        <v>2</v>
      </c>
      <c r="C9" s="21" t="s">
        <v>226</v>
      </c>
      <c r="D9" s="185">
        <v>939</v>
      </c>
      <c r="E9" s="185">
        <v>309</v>
      </c>
      <c r="F9" s="185" t="s">
        <v>15</v>
      </c>
      <c r="G9" s="185">
        <v>1289</v>
      </c>
      <c r="H9" s="185">
        <v>352</v>
      </c>
      <c r="I9" s="185" t="s">
        <v>15</v>
      </c>
      <c r="J9" s="185">
        <v>225</v>
      </c>
      <c r="K9" s="185">
        <v>615</v>
      </c>
      <c r="L9" s="185" t="s">
        <v>15</v>
      </c>
      <c r="M9" s="251"/>
    </row>
    <row r="10" spans="1:15" x14ac:dyDescent="0.25">
      <c r="B10" s="530" t="s">
        <v>227</v>
      </c>
      <c r="C10" s="530"/>
      <c r="D10" s="524"/>
      <c r="E10" s="524"/>
      <c r="F10" s="524"/>
      <c r="G10" s="524"/>
      <c r="H10" s="524"/>
      <c r="I10" s="524"/>
      <c r="J10" s="524"/>
      <c r="K10" s="524"/>
      <c r="L10" s="524"/>
      <c r="M10" s="218"/>
    </row>
    <row r="11" spans="1:15" x14ac:dyDescent="0.25">
      <c r="A11" s="186"/>
      <c r="B11" s="187">
        <v>3</v>
      </c>
      <c r="C11" s="188" t="s">
        <v>228</v>
      </c>
      <c r="D11" s="189">
        <v>126</v>
      </c>
      <c r="E11" s="189">
        <v>307</v>
      </c>
      <c r="F11" s="189" t="s">
        <v>15</v>
      </c>
      <c r="G11" s="189">
        <v>250</v>
      </c>
      <c r="H11" s="189">
        <v>415</v>
      </c>
      <c r="I11" s="187" t="s">
        <v>15</v>
      </c>
      <c r="J11" s="189">
        <v>42</v>
      </c>
      <c r="K11" s="189">
        <v>526</v>
      </c>
      <c r="L11" s="189" t="s">
        <v>15</v>
      </c>
      <c r="M11" s="53"/>
    </row>
    <row r="12" spans="1:15" ht="25.5" x14ac:dyDescent="0.25">
      <c r="A12" s="51"/>
      <c r="B12" s="124">
        <v>4</v>
      </c>
      <c r="C12" s="52" t="s">
        <v>229</v>
      </c>
      <c r="D12" s="53">
        <v>242</v>
      </c>
      <c r="E12" s="53">
        <v>320</v>
      </c>
      <c r="F12" s="53" t="s">
        <v>15</v>
      </c>
      <c r="G12" s="53">
        <v>418</v>
      </c>
      <c r="H12" s="53">
        <v>382</v>
      </c>
      <c r="I12" s="124" t="s">
        <v>15</v>
      </c>
      <c r="J12" s="53">
        <v>128</v>
      </c>
      <c r="K12" s="53">
        <v>504</v>
      </c>
      <c r="L12" s="53" t="s">
        <v>15</v>
      </c>
      <c r="M12" s="53"/>
    </row>
    <row r="13" spans="1:15" x14ac:dyDescent="0.25">
      <c r="A13" s="51"/>
      <c r="B13" s="124">
        <v>5</v>
      </c>
      <c r="C13" s="52" t="s">
        <v>230</v>
      </c>
      <c r="D13" s="53">
        <v>71</v>
      </c>
      <c r="E13" s="53">
        <v>284</v>
      </c>
      <c r="F13" s="53" t="s">
        <v>15</v>
      </c>
      <c r="G13" s="53">
        <v>145</v>
      </c>
      <c r="H13" s="53">
        <v>401</v>
      </c>
      <c r="I13" s="124" t="s">
        <v>15</v>
      </c>
      <c r="J13" s="53">
        <v>37</v>
      </c>
      <c r="K13" s="53">
        <v>648</v>
      </c>
      <c r="L13" s="53" t="s">
        <v>15</v>
      </c>
      <c r="M13" s="53"/>
    </row>
    <row r="14" spans="1:15" x14ac:dyDescent="0.25">
      <c r="A14" s="190"/>
      <c r="B14" s="100">
        <v>6</v>
      </c>
      <c r="C14" s="101" t="s">
        <v>231</v>
      </c>
      <c r="D14" s="191">
        <v>142</v>
      </c>
      <c r="E14" s="191">
        <v>453</v>
      </c>
      <c r="F14" s="191" t="s">
        <v>15</v>
      </c>
      <c r="G14" s="191">
        <v>233</v>
      </c>
      <c r="H14" s="191">
        <v>515</v>
      </c>
      <c r="I14" s="100" t="s">
        <v>15</v>
      </c>
      <c r="J14" s="191">
        <v>50</v>
      </c>
      <c r="K14" s="191">
        <v>753</v>
      </c>
      <c r="L14" s="191" t="s">
        <v>15</v>
      </c>
      <c r="M14" s="53"/>
    </row>
  </sheetData>
  <mergeCells count="15">
    <mergeCell ref="B2:F2"/>
    <mergeCell ref="B4:B6"/>
    <mergeCell ref="C4:C6"/>
    <mergeCell ref="D4:F4"/>
    <mergeCell ref="G4:I4"/>
    <mergeCell ref="D5:D6"/>
    <mergeCell ref="E5:F5"/>
    <mergeCell ref="G5:G6"/>
    <mergeCell ref="H5:I5"/>
    <mergeCell ref="N3:O4"/>
    <mergeCell ref="J5:J6"/>
    <mergeCell ref="K5:L5"/>
    <mergeCell ref="B7:L7"/>
    <mergeCell ref="B10:L10"/>
    <mergeCell ref="J4:L4"/>
  </mergeCells>
  <hyperlinks>
    <hyperlink ref="N3:O4" location="'Table of Contents'!A1" display="Go To Table Of Contents" xr:uid="{99CC4464-FF15-41FD-BDA6-6E641269967F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05A62-693D-4E54-AB24-78CE488816F4}">
  <dimension ref="B1:I16"/>
  <sheetViews>
    <sheetView showGridLines="0" workbookViewId="0">
      <selection activeCell="H2" sqref="H2:I3"/>
    </sheetView>
  </sheetViews>
  <sheetFormatPr defaultRowHeight="15" x14ac:dyDescent="0.25"/>
  <cols>
    <col min="1" max="1" width="1.85546875" customWidth="1"/>
    <col min="2" max="2" width="16.85546875" style="24" customWidth="1"/>
    <col min="3" max="3" width="17.7109375" customWidth="1"/>
    <col min="4" max="4" width="17.5703125" customWidth="1"/>
    <col min="5" max="5" width="15.7109375" customWidth="1"/>
    <col min="6" max="6" width="15.28515625" customWidth="1"/>
    <col min="7" max="7" width="4" customWidth="1"/>
    <col min="8" max="9" width="6.28515625" customWidth="1"/>
  </cols>
  <sheetData>
    <row r="1" spans="2:9" ht="12.75" customHeight="1" x14ac:dyDescent="0.25"/>
    <row r="2" spans="2:9" ht="15" customHeight="1" x14ac:dyDescent="0.25">
      <c r="B2" s="533" t="s">
        <v>632</v>
      </c>
      <c r="C2" s="533"/>
      <c r="D2" s="533"/>
      <c r="E2" s="533"/>
      <c r="F2" s="533"/>
      <c r="H2" s="464" t="s">
        <v>430</v>
      </c>
      <c r="I2" s="464"/>
    </row>
    <row r="3" spans="2:9" ht="15" customHeight="1" x14ac:dyDescent="0.25">
      <c r="B3" s="523" t="s">
        <v>232</v>
      </c>
      <c r="C3" s="523"/>
      <c r="D3" s="523"/>
      <c r="E3" s="523"/>
      <c r="F3" s="523"/>
      <c r="H3" s="464"/>
      <c r="I3" s="464"/>
    </row>
    <row r="4" spans="2:9" ht="25.5" x14ac:dyDescent="0.25">
      <c r="B4" s="16" t="s">
        <v>233</v>
      </c>
      <c r="C4" s="16" t="s">
        <v>234</v>
      </c>
      <c r="D4" s="16" t="s">
        <v>235</v>
      </c>
      <c r="E4" s="16" t="s">
        <v>236</v>
      </c>
      <c r="F4" s="16" t="s">
        <v>237</v>
      </c>
    </row>
    <row r="5" spans="2:9" x14ac:dyDescent="0.25">
      <c r="B5" s="534" t="s">
        <v>238</v>
      </c>
      <c r="C5" s="534"/>
      <c r="D5" s="534"/>
      <c r="E5" s="534"/>
      <c r="F5" s="534"/>
    </row>
    <row r="6" spans="2:9" s="51" customFormat="1" x14ac:dyDescent="0.25">
      <c r="B6" s="272" t="s">
        <v>306</v>
      </c>
      <c r="C6" s="273">
        <v>0</v>
      </c>
      <c r="D6" s="273">
        <v>476.26</v>
      </c>
      <c r="E6" s="273">
        <v>0.21</v>
      </c>
      <c r="F6" s="273">
        <v>476.05</v>
      </c>
    </row>
    <row r="7" spans="2:9" s="51" customFormat="1" x14ac:dyDescent="0.25">
      <c r="B7" s="70" t="s">
        <v>369</v>
      </c>
      <c r="C7" s="179">
        <v>476.05</v>
      </c>
      <c r="D7" s="179">
        <v>116.18</v>
      </c>
      <c r="E7" s="179">
        <v>0</v>
      </c>
      <c r="F7" s="179">
        <v>592.23</v>
      </c>
    </row>
    <row r="8" spans="2:9" s="51" customFormat="1" x14ac:dyDescent="0.25">
      <c r="B8" s="122" t="s">
        <v>357</v>
      </c>
      <c r="C8" s="179">
        <v>592.23</v>
      </c>
      <c r="D8" s="179">
        <v>9.66</v>
      </c>
      <c r="E8" s="179">
        <v>0</v>
      </c>
      <c r="F8" s="179">
        <v>601.89</v>
      </c>
    </row>
    <row r="9" spans="2:9" s="51" customFormat="1" x14ac:dyDescent="0.25">
      <c r="B9" s="122" t="s">
        <v>463</v>
      </c>
      <c r="C9" s="179">
        <v>601.89</v>
      </c>
      <c r="D9" s="179">
        <v>15.11</v>
      </c>
      <c r="E9" s="179">
        <v>0</v>
      </c>
      <c r="F9" s="179">
        <v>617</v>
      </c>
    </row>
    <row r="10" spans="2:9" s="51" customFormat="1" x14ac:dyDescent="0.25">
      <c r="B10" s="350" t="s">
        <v>472</v>
      </c>
      <c r="C10" s="274">
        <v>617</v>
      </c>
      <c r="D10" s="274">
        <v>0.37</v>
      </c>
      <c r="E10" s="274">
        <v>4.84</v>
      </c>
      <c r="F10" s="274">
        <v>612.53</v>
      </c>
    </row>
    <row r="11" spans="2:9" x14ac:dyDescent="0.25">
      <c r="B11" s="525" t="s">
        <v>239</v>
      </c>
      <c r="C11" s="525"/>
      <c r="D11" s="525"/>
      <c r="E11" s="525"/>
      <c r="F11" s="525"/>
    </row>
    <row r="12" spans="2:9" s="51" customFormat="1" x14ac:dyDescent="0.25">
      <c r="B12" s="275" t="s">
        <v>306</v>
      </c>
      <c r="C12" s="179">
        <v>0</v>
      </c>
      <c r="D12" s="179">
        <v>109.7</v>
      </c>
      <c r="E12" s="179">
        <v>0</v>
      </c>
      <c r="F12" s="179">
        <v>109.7</v>
      </c>
    </row>
    <row r="13" spans="2:9" s="51" customFormat="1" x14ac:dyDescent="0.25">
      <c r="B13" s="276" t="s">
        <v>369</v>
      </c>
      <c r="C13" s="179">
        <v>109.7</v>
      </c>
      <c r="D13" s="179">
        <v>112.06</v>
      </c>
      <c r="E13" s="179">
        <v>0</v>
      </c>
      <c r="F13" s="179">
        <v>221.76</v>
      </c>
    </row>
    <row r="14" spans="2:9" s="51" customFormat="1" x14ac:dyDescent="0.25">
      <c r="B14" s="276" t="s">
        <v>357</v>
      </c>
      <c r="C14" s="277">
        <v>221.76</v>
      </c>
      <c r="D14" s="277">
        <v>3.05</v>
      </c>
      <c r="E14" s="277">
        <v>0</v>
      </c>
      <c r="F14" s="277">
        <v>224.81</v>
      </c>
    </row>
    <row r="15" spans="2:9" s="51" customFormat="1" x14ac:dyDescent="0.25">
      <c r="B15" s="276" t="s">
        <v>463</v>
      </c>
      <c r="C15" s="277">
        <v>224.81</v>
      </c>
      <c r="D15" s="277">
        <v>23.41</v>
      </c>
      <c r="E15" s="277">
        <v>0</v>
      </c>
      <c r="F15" s="277">
        <v>248.22</v>
      </c>
    </row>
    <row r="16" spans="2:9" s="51" customFormat="1" x14ac:dyDescent="0.25">
      <c r="B16" s="350" t="s">
        <v>472</v>
      </c>
      <c r="C16" s="351">
        <v>248.22</v>
      </c>
      <c r="D16" s="351">
        <v>0.93</v>
      </c>
      <c r="E16" s="351">
        <v>0</v>
      </c>
      <c r="F16" s="351">
        <v>249.15</v>
      </c>
    </row>
  </sheetData>
  <mergeCells count="5">
    <mergeCell ref="B2:F2"/>
    <mergeCell ref="B3:F3"/>
    <mergeCell ref="B5:F5"/>
    <mergeCell ref="B11:F11"/>
    <mergeCell ref="H2:I3"/>
  </mergeCells>
  <hyperlinks>
    <hyperlink ref="H2:I3" location="'Table of Contents'!A1" display="Go To Table Of Contents" xr:uid="{DA7F87A5-6898-4FDD-9835-AC3EA28DFE23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BA27A-63D1-4A3F-A321-A01429849127}">
  <dimension ref="B1:R15"/>
  <sheetViews>
    <sheetView showGridLines="0" workbookViewId="0">
      <selection activeCell="O2" sqref="O2:P3"/>
    </sheetView>
  </sheetViews>
  <sheetFormatPr defaultRowHeight="15" x14ac:dyDescent="0.25"/>
  <cols>
    <col min="1" max="1" width="1.85546875" customWidth="1"/>
    <col min="2" max="2" width="14.5703125" style="24" customWidth="1"/>
    <col min="4" max="4" width="10.85546875" customWidth="1"/>
    <col min="5" max="5" width="15.42578125" customWidth="1"/>
    <col min="7" max="7" width="8.42578125" bestFit="1" customWidth="1"/>
    <col min="8" max="8" width="11.140625" customWidth="1"/>
    <col min="11" max="11" width="12.7109375" customWidth="1"/>
    <col min="14" max="14" width="3.7109375" customWidth="1"/>
    <col min="15" max="16" width="6.7109375" customWidth="1"/>
  </cols>
  <sheetData>
    <row r="1" spans="2:18" ht="12" customHeight="1" x14ac:dyDescent="0.25"/>
    <row r="2" spans="2:18" ht="15" customHeight="1" x14ac:dyDescent="0.25">
      <c r="B2" s="535" t="s">
        <v>375</v>
      </c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O2" s="464" t="s">
        <v>430</v>
      </c>
      <c r="P2" s="464"/>
    </row>
    <row r="3" spans="2:18" x14ac:dyDescent="0.25">
      <c r="B3" s="536" t="s">
        <v>98</v>
      </c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O3" s="464"/>
      <c r="P3" s="464"/>
    </row>
    <row r="4" spans="2:18" ht="17.25" customHeight="1" x14ac:dyDescent="0.25">
      <c r="B4" s="491" t="s">
        <v>180</v>
      </c>
      <c r="C4" s="491" t="s">
        <v>240</v>
      </c>
      <c r="D4" s="491"/>
      <c r="E4" s="491"/>
      <c r="F4" s="491"/>
      <c r="G4" s="491"/>
      <c r="H4" s="491"/>
      <c r="I4" s="491" t="s">
        <v>22</v>
      </c>
      <c r="J4" s="491"/>
      <c r="K4" s="491"/>
      <c r="L4" s="491" t="s">
        <v>241</v>
      </c>
      <c r="M4" s="491"/>
    </row>
    <row r="5" spans="2:18" ht="28.5" customHeight="1" x14ac:dyDescent="0.25">
      <c r="B5" s="491"/>
      <c r="C5" s="491" t="s">
        <v>242</v>
      </c>
      <c r="D5" s="491"/>
      <c r="E5" s="491"/>
      <c r="F5" s="491" t="s">
        <v>243</v>
      </c>
      <c r="G5" s="491"/>
      <c r="H5" s="491"/>
      <c r="I5" s="491"/>
      <c r="J5" s="491"/>
      <c r="K5" s="491"/>
      <c r="L5" s="491"/>
      <c r="M5" s="491"/>
    </row>
    <row r="6" spans="2:18" ht="27" customHeight="1" x14ac:dyDescent="0.25">
      <c r="B6" s="466"/>
      <c r="C6" s="133" t="s">
        <v>113</v>
      </c>
      <c r="D6" s="133" t="s">
        <v>244</v>
      </c>
      <c r="E6" s="133" t="s">
        <v>245</v>
      </c>
      <c r="F6" s="133" t="s">
        <v>113</v>
      </c>
      <c r="G6" s="133" t="s">
        <v>244</v>
      </c>
      <c r="H6" s="133" t="s">
        <v>245</v>
      </c>
      <c r="I6" s="133" t="s">
        <v>113</v>
      </c>
      <c r="J6" s="133" t="s">
        <v>244</v>
      </c>
      <c r="K6" s="133" t="s">
        <v>245</v>
      </c>
      <c r="L6" s="134" t="s">
        <v>246</v>
      </c>
      <c r="M6" s="134" t="s">
        <v>247</v>
      </c>
    </row>
    <row r="7" spans="2:18" x14ac:dyDescent="0.25">
      <c r="B7" s="60" t="s">
        <v>306</v>
      </c>
      <c r="C7" s="53">
        <v>3</v>
      </c>
      <c r="D7" s="53">
        <v>49.66</v>
      </c>
      <c r="E7" s="53">
        <v>40.75</v>
      </c>
      <c r="F7" s="53">
        <v>14</v>
      </c>
      <c r="G7" s="53">
        <v>3256.87</v>
      </c>
      <c r="H7" s="53">
        <v>4454.83</v>
      </c>
      <c r="I7" s="53">
        <v>17</v>
      </c>
      <c r="J7" s="53">
        <v>3306.53</v>
      </c>
      <c r="K7" s="53">
        <v>4495.58</v>
      </c>
      <c r="L7" s="53">
        <v>16</v>
      </c>
      <c r="M7" s="53">
        <v>1</v>
      </c>
    </row>
    <row r="8" spans="2:18" x14ac:dyDescent="0.25">
      <c r="B8" s="60" t="s">
        <v>369</v>
      </c>
      <c r="C8" s="53">
        <v>15</v>
      </c>
      <c r="D8" s="53">
        <v>1875.48</v>
      </c>
      <c r="E8" s="53">
        <v>608.75</v>
      </c>
      <c r="F8" s="53">
        <v>155</v>
      </c>
      <c r="G8" s="53">
        <v>35398.51</v>
      </c>
      <c r="H8" s="53">
        <v>25412.89</v>
      </c>
      <c r="I8" s="53">
        <v>170</v>
      </c>
      <c r="J8" s="53">
        <v>372773.99</v>
      </c>
      <c r="K8" s="53">
        <v>26021.64</v>
      </c>
      <c r="L8" s="53">
        <v>164</v>
      </c>
      <c r="M8" s="53">
        <v>6</v>
      </c>
    </row>
    <row r="9" spans="2:18" x14ac:dyDescent="0.25">
      <c r="B9" s="60" t="s">
        <v>357</v>
      </c>
      <c r="C9" s="53">
        <v>2</v>
      </c>
      <c r="D9" s="53">
        <v>496</v>
      </c>
      <c r="E9" s="53">
        <v>150.13</v>
      </c>
      <c r="F9" s="53">
        <v>72</v>
      </c>
      <c r="G9" s="53">
        <v>7718.68</v>
      </c>
      <c r="H9" s="53">
        <v>10198.94</v>
      </c>
      <c r="I9" s="53">
        <v>74</v>
      </c>
      <c r="J9" s="53">
        <v>8214.68</v>
      </c>
      <c r="K9" s="53">
        <v>10349.07</v>
      </c>
      <c r="L9" s="53">
        <v>74</v>
      </c>
      <c r="M9" s="53">
        <v>0</v>
      </c>
    </row>
    <row r="10" spans="2:18" x14ac:dyDescent="0.25">
      <c r="B10" s="60" t="s">
        <v>463</v>
      </c>
      <c r="C10" s="53">
        <v>19</v>
      </c>
      <c r="D10" s="53">
        <v>1193.1400000000001</v>
      </c>
      <c r="E10" s="53">
        <v>407.41</v>
      </c>
      <c r="F10" s="53">
        <v>234</v>
      </c>
      <c r="G10" s="53">
        <v>23133.21</v>
      </c>
      <c r="H10" s="53">
        <v>21431.759999999998</v>
      </c>
      <c r="I10" s="53">
        <v>253</v>
      </c>
      <c r="J10" s="53">
        <v>24326.35</v>
      </c>
      <c r="K10" s="53">
        <v>21839.17</v>
      </c>
      <c r="L10" s="53">
        <v>244</v>
      </c>
      <c r="M10" s="53">
        <v>9</v>
      </c>
    </row>
    <row r="11" spans="2:18" x14ac:dyDescent="0.25">
      <c r="B11" s="60" t="s">
        <v>472</v>
      </c>
      <c r="C11" s="108">
        <v>7</v>
      </c>
      <c r="D11" s="108">
        <v>365.45</v>
      </c>
      <c r="E11" s="108">
        <v>89.5</v>
      </c>
      <c r="F11" s="108">
        <v>157</v>
      </c>
      <c r="G11" s="108">
        <v>12489.85</v>
      </c>
      <c r="H11" s="108">
        <v>5219.5200000000004</v>
      </c>
      <c r="I11" s="108">
        <v>164</v>
      </c>
      <c r="J11" s="108">
        <v>12855.3</v>
      </c>
      <c r="K11" s="108">
        <v>5309.02</v>
      </c>
      <c r="L11" s="108">
        <v>163</v>
      </c>
      <c r="M11" s="108">
        <v>1</v>
      </c>
    </row>
    <row r="12" spans="2:18" x14ac:dyDescent="0.25">
      <c r="B12" s="342" t="s">
        <v>22</v>
      </c>
      <c r="C12" s="343">
        <v>46</v>
      </c>
      <c r="D12" s="343">
        <v>3979.73</v>
      </c>
      <c r="E12" s="343">
        <v>1296.54</v>
      </c>
      <c r="F12" s="343">
        <v>632</v>
      </c>
      <c r="G12" s="343">
        <v>81997.119999999995</v>
      </c>
      <c r="H12" s="343">
        <v>66717.94</v>
      </c>
      <c r="I12" s="343">
        <v>678</v>
      </c>
      <c r="J12" s="343">
        <v>85976.85</v>
      </c>
      <c r="K12" s="343">
        <v>68014.48</v>
      </c>
      <c r="L12" s="343">
        <v>661</v>
      </c>
      <c r="M12" s="343">
        <v>17</v>
      </c>
      <c r="R12" s="1"/>
    </row>
    <row r="13" spans="2:18" x14ac:dyDescent="0.25">
      <c r="B13" s="106" t="s">
        <v>248</v>
      </c>
      <c r="C13" s="278"/>
      <c r="D13" s="278"/>
      <c r="E13" s="278"/>
      <c r="F13" s="278"/>
      <c r="G13" s="278"/>
      <c r="H13" s="278"/>
      <c r="I13" s="1"/>
      <c r="J13" s="1"/>
      <c r="K13" s="1"/>
      <c r="L13" s="1"/>
      <c r="M13" s="1"/>
    </row>
    <row r="14" spans="2:18" x14ac:dyDescent="0.25">
      <c r="B14" s="123" t="s">
        <v>686</v>
      </c>
      <c r="C14" s="280"/>
      <c r="D14" s="280"/>
      <c r="E14" s="280"/>
      <c r="F14" s="280"/>
      <c r="G14" s="280"/>
      <c r="H14" s="280"/>
      <c r="I14" s="1"/>
      <c r="J14" s="1"/>
      <c r="K14" s="1"/>
      <c r="L14" s="1"/>
      <c r="M14" s="1"/>
    </row>
    <row r="15" spans="2:18" x14ac:dyDescent="0.25">
      <c r="B15" s="279" t="s">
        <v>687</v>
      </c>
      <c r="C15" s="281"/>
      <c r="D15" s="281"/>
      <c r="E15" s="281"/>
      <c r="F15" s="281"/>
      <c r="G15" s="281"/>
      <c r="H15" s="281"/>
    </row>
  </sheetData>
  <mergeCells count="9">
    <mergeCell ref="O2:P3"/>
    <mergeCell ref="B2:M2"/>
    <mergeCell ref="B3:M3"/>
    <mergeCell ref="B4:B6"/>
    <mergeCell ref="C4:H4"/>
    <mergeCell ref="I4:K5"/>
    <mergeCell ref="L4:M5"/>
    <mergeCell ref="C5:E5"/>
    <mergeCell ref="F5:H5"/>
  </mergeCells>
  <hyperlinks>
    <hyperlink ref="O2:P3" location="'Table of Contents'!A1" display="Go To Table Of Contents" xr:uid="{20E22D8F-EB66-40BB-B90B-907CA818BF2C}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F4BAD-DEEF-4C85-AB69-DE96EDB3EDF1}">
  <dimension ref="B1:M14"/>
  <sheetViews>
    <sheetView showGridLines="0" workbookViewId="0">
      <selection activeCell="L2" sqref="L2:M3"/>
    </sheetView>
  </sheetViews>
  <sheetFormatPr defaultRowHeight="15" x14ac:dyDescent="0.25"/>
  <cols>
    <col min="1" max="1" width="1.85546875" customWidth="1"/>
    <col min="2" max="2" width="28.140625" style="24" customWidth="1"/>
    <col min="9" max="9" width="14.42578125" customWidth="1"/>
    <col min="11" max="11" width="3.7109375" customWidth="1"/>
    <col min="12" max="13" width="7" customWidth="1"/>
  </cols>
  <sheetData>
    <row r="1" spans="2:13" ht="11.25" customHeight="1" x14ac:dyDescent="0.25"/>
    <row r="2" spans="2:13" ht="15" customHeight="1" x14ac:dyDescent="0.25">
      <c r="B2" s="535" t="s">
        <v>561</v>
      </c>
      <c r="C2" s="535"/>
      <c r="D2" s="535"/>
      <c r="E2" s="535"/>
      <c r="F2" s="535"/>
      <c r="G2" s="535"/>
      <c r="H2" s="535"/>
      <c r="I2" s="535"/>
      <c r="J2" s="535"/>
      <c r="L2" s="464" t="s">
        <v>430</v>
      </c>
      <c r="M2" s="464"/>
    </row>
    <row r="3" spans="2:13" x14ac:dyDescent="0.25">
      <c r="B3" s="536" t="s">
        <v>1</v>
      </c>
      <c r="C3" s="536"/>
      <c r="D3" s="536"/>
      <c r="E3" s="536"/>
      <c r="F3" s="536"/>
      <c r="G3" s="536"/>
      <c r="H3" s="536"/>
      <c r="I3" s="536"/>
      <c r="J3" s="536"/>
      <c r="L3" s="464"/>
      <c r="M3" s="464"/>
    </row>
    <row r="4" spans="2:13" x14ac:dyDescent="0.25">
      <c r="B4" s="491" t="s">
        <v>249</v>
      </c>
      <c r="C4" s="491" t="s">
        <v>250</v>
      </c>
      <c r="D4" s="491"/>
      <c r="E4" s="491"/>
      <c r="F4" s="491"/>
      <c r="G4" s="491" t="s">
        <v>251</v>
      </c>
      <c r="H4" s="491"/>
      <c r="I4" s="491"/>
      <c r="J4" s="491"/>
    </row>
    <row r="5" spans="2:13" x14ac:dyDescent="0.25">
      <c r="B5" s="491"/>
      <c r="C5" s="50" t="s">
        <v>252</v>
      </c>
      <c r="D5" s="50" t="s">
        <v>253</v>
      </c>
      <c r="E5" s="50" t="s">
        <v>254</v>
      </c>
      <c r="F5" s="50" t="s">
        <v>22</v>
      </c>
      <c r="G5" s="50" t="s">
        <v>252</v>
      </c>
      <c r="H5" s="50" t="s">
        <v>253</v>
      </c>
      <c r="I5" s="50" t="s">
        <v>255</v>
      </c>
      <c r="J5" s="50" t="s">
        <v>22</v>
      </c>
    </row>
    <row r="6" spans="2:13" s="51" customFormat="1" x14ac:dyDescent="0.25">
      <c r="B6" s="70" t="s">
        <v>256</v>
      </c>
      <c r="C6" s="53">
        <v>445</v>
      </c>
      <c r="D6" s="53">
        <v>270</v>
      </c>
      <c r="E6" s="53">
        <v>88</v>
      </c>
      <c r="F6" s="53">
        <v>803</v>
      </c>
      <c r="G6" s="53">
        <v>270</v>
      </c>
      <c r="H6" s="53">
        <v>173</v>
      </c>
      <c r="I6" s="53">
        <v>54</v>
      </c>
      <c r="J6" s="53">
        <v>497</v>
      </c>
    </row>
    <row r="7" spans="2:13" s="51" customFormat="1" x14ac:dyDescent="0.25">
      <c r="B7" s="70" t="s">
        <v>257</v>
      </c>
      <c r="C7" s="53">
        <v>469</v>
      </c>
      <c r="D7" s="53">
        <v>203</v>
      </c>
      <c r="E7" s="53">
        <v>69</v>
      </c>
      <c r="F7" s="53">
        <v>741</v>
      </c>
      <c r="G7" s="53">
        <v>288</v>
      </c>
      <c r="H7" s="53">
        <v>127</v>
      </c>
      <c r="I7" s="53">
        <v>36</v>
      </c>
      <c r="J7" s="53">
        <v>451</v>
      </c>
    </row>
    <row r="8" spans="2:13" s="51" customFormat="1" x14ac:dyDescent="0.25">
      <c r="B8" s="70" t="s">
        <v>258</v>
      </c>
      <c r="C8" s="53">
        <v>402</v>
      </c>
      <c r="D8" s="53">
        <v>148</v>
      </c>
      <c r="E8" s="53">
        <v>37</v>
      </c>
      <c r="F8" s="53">
        <v>587</v>
      </c>
      <c r="G8" s="53">
        <v>228</v>
      </c>
      <c r="H8" s="53">
        <v>89</v>
      </c>
      <c r="I8" s="53">
        <v>27</v>
      </c>
      <c r="J8" s="53">
        <v>344</v>
      </c>
    </row>
    <row r="9" spans="2:13" s="51" customFormat="1" x14ac:dyDescent="0.25">
      <c r="B9" s="70" t="s">
        <v>259</v>
      </c>
      <c r="C9" s="53">
        <v>323</v>
      </c>
      <c r="D9" s="53">
        <v>120</v>
      </c>
      <c r="E9" s="53">
        <v>43</v>
      </c>
      <c r="F9" s="53">
        <v>486</v>
      </c>
      <c r="G9" s="53">
        <v>207</v>
      </c>
      <c r="H9" s="53">
        <v>77</v>
      </c>
      <c r="I9" s="53">
        <v>25</v>
      </c>
      <c r="J9" s="53">
        <v>309</v>
      </c>
    </row>
    <row r="10" spans="2:13" s="51" customFormat="1" x14ac:dyDescent="0.25">
      <c r="B10" s="70" t="s">
        <v>260</v>
      </c>
      <c r="C10" s="53">
        <v>143</v>
      </c>
      <c r="D10" s="53">
        <v>85</v>
      </c>
      <c r="E10" s="53">
        <v>16</v>
      </c>
      <c r="F10" s="53">
        <v>244</v>
      </c>
      <c r="G10" s="53">
        <v>81</v>
      </c>
      <c r="H10" s="53">
        <v>53</v>
      </c>
      <c r="I10" s="53">
        <v>8</v>
      </c>
      <c r="J10" s="53">
        <v>142</v>
      </c>
    </row>
    <row r="11" spans="2:13" s="51" customFormat="1" x14ac:dyDescent="0.25">
      <c r="B11" s="70" t="s">
        <v>261</v>
      </c>
      <c r="C11" s="53">
        <v>399</v>
      </c>
      <c r="D11" s="53">
        <v>220</v>
      </c>
      <c r="E11" s="53">
        <v>78</v>
      </c>
      <c r="F11" s="53">
        <v>697</v>
      </c>
      <c r="G11" s="53">
        <v>233</v>
      </c>
      <c r="H11" s="53">
        <v>136</v>
      </c>
      <c r="I11" s="53">
        <v>57</v>
      </c>
      <c r="J11" s="53">
        <v>426</v>
      </c>
    </row>
    <row r="12" spans="2:13" s="51" customFormat="1" x14ac:dyDescent="0.25">
      <c r="B12" s="70" t="s">
        <v>262</v>
      </c>
      <c r="C12" s="53">
        <v>219</v>
      </c>
      <c r="D12" s="53">
        <v>37</v>
      </c>
      <c r="E12" s="53">
        <v>24</v>
      </c>
      <c r="F12" s="53">
        <v>280</v>
      </c>
      <c r="G12" s="53">
        <v>142</v>
      </c>
      <c r="H12" s="53">
        <v>26</v>
      </c>
      <c r="I12" s="53">
        <v>16</v>
      </c>
      <c r="J12" s="53">
        <v>184</v>
      </c>
    </row>
    <row r="13" spans="2:13" s="51" customFormat="1" x14ac:dyDescent="0.25">
      <c r="B13" s="70" t="s">
        <v>263</v>
      </c>
      <c r="C13" s="53">
        <v>76</v>
      </c>
      <c r="D13" s="53">
        <v>27</v>
      </c>
      <c r="E13" s="53">
        <v>9</v>
      </c>
      <c r="F13" s="53">
        <v>112</v>
      </c>
      <c r="G13" s="53">
        <v>41</v>
      </c>
      <c r="H13" s="53">
        <v>16</v>
      </c>
      <c r="I13" s="53">
        <v>4</v>
      </c>
      <c r="J13" s="53">
        <v>61</v>
      </c>
    </row>
    <row r="14" spans="2:13" s="51" customFormat="1" x14ac:dyDescent="0.25">
      <c r="B14" s="342" t="s">
        <v>264</v>
      </c>
      <c r="C14" s="343">
        <v>2476</v>
      </c>
      <c r="D14" s="343">
        <v>1110</v>
      </c>
      <c r="E14" s="343">
        <v>364</v>
      </c>
      <c r="F14" s="343">
        <v>3950</v>
      </c>
      <c r="G14" s="343">
        <v>1490</v>
      </c>
      <c r="H14" s="343">
        <v>697</v>
      </c>
      <c r="I14" s="343">
        <v>227</v>
      </c>
      <c r="J14" s="343">
        <v>2414</v>
      </c>
    </row>
  </sheetData>
  <mergeCells count="6">
    <mergeCell ref="L2:M3"/>
    <mergeCell ref="B2:J2"/>
    <mergeCell ref="B3:J3"/>
    <mergeCell ref="B4:B5"/>
    <mergeCell ref="C4:F4"/>
    <mergeCell ref="G4:J4"/>
  </mergeCells>
  <hyperlinks>
    <hyperlink ref="L2:M3" location="'Table of Contents'!A1" display="Go To Table Of Contents" xr:uid="{CAF35A13-BAAA-494A-89DE-05893021A062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80D38-A11B-47EB-8C4D-9696BDA967D8}">
  <dimension ref="B1:K17"/>
  <sheetViews>
    <sheetView showGridLines="0" workbookViewId="0">
      <selection activeCell="J2" sqref="J2:K3"/>
    </sheetView>
  </sheetViews>
  <sheetFormatPr defaultRowHeight="15" x14ac:dyDescent="0.25"/>
  <cols>
    <col min="1" max="1" width="1.85546875" customWidth="1"/>
    <col min="2" max="2" width="20.85546875" style="24" customWidth="1"/>
    <col min="3" max="3" width="12.42578125" customWidth="1"/>
    <col min="4" max="4" width="13.42578125" customWidth="1"/>
    <col min="5" max="5" width="16" customWidth="1"/>
    <col min="6" max="6" width="15.5703125" customWidth="1"/>
    <col min="8" max="8" width="12.7109375" customWidth="1"/>
    <col min="9" max="9" width="2.28515625" customWidth="1"/>
    <col min="10" max="11" width="6.85546875" customWidth="1"/>
  </cols>
  <sheetData>
    <row r="1" spans="2:11" ht="12" customHeight="1" x14ac:dyDescent="0.25"/>
    <row r="2" spans="2:11" ht="15" customHeight="1" x14ac:dyDescent="0.25">
      <c r="B2" s="483" t="s">
        <v>374</v>
      </c>
      <c r="C2" s="483"/>
      <c r="D2" s="483"/>
      <c r="E2" s="483"/>
      <c r="F2" s="483"/>
      <c r="G2" s="483"/>
      <c r="H2" s="483"/>
      <c r="J2" s="464" t="s">
        <v>430</v>
      </c>
      <c r="K2" s="464"/>
    </row>
    <row r="3" spans="2:11" x14ac:dyDescent="0.25">
      <c r="B3" s="39"/>
      <c r="C3" s="38"/>
      <c r="D3" s="38"/>
      <c r="E3" s="2"/>
      <c r="F3" s="2"/>
      <c r="G3" s="2"/>
      <c r="H3" s="3" t="s">
        <v>1</v>
      </c>
      <c r="J3" s="464"/>
      <c r="K3" s="464"/>
    </row>
    <row r="4" spans="2:11" x14ac:dyDescent="0.25">
      <c r="B4" s="491" t="s">
        <v>265</v>
      </c>
      <c r="C4" s="466" t="s">
        <v>266</v>
      </c>
      <c r="D4" s="466" t="s">
        <v>267</v>
      </c>
      <c r="E4" s="491" t="s">
        <v>268</v>
      </c>
      <c r="F4" s="491"/>
      <c r="G4" s="491"/>
      <c r="H4" s="466" t="s">
        <v>269</v>
      </c>
    </row>
    <row r="5" spans="2:11" ht="63.75" x14ac:dyDescent="0.25">
      <c r="B5" s="466"/>
      <c r="C5" s="467"/>
      <c r="D5" s="467"/>
      <c r="E5" s="28" t="s">
        <v>270</v>
      </c>
      <c r="F5" s="28" t="s">
        <v>271</v>
      </c>
      <c r="G5" s="28" t="s">
        <v>272</v>
      </c>
      <c r="H5" s="467"/>
    </row>
    <row r="6" spans="2:11" ht="15.75" x14ac:dyDescent="0.25">
      <c r="B6" s="109" t="s">
        <v>720</v>
      </c>
      <c r="C6" s="53">
        <v>0</v>
      </c>
      <c r="D6" s="53">
        <v>977</v>
      </c>
      <c r="E6" s="53">
        <v>0</v>
      </c>
      <c r="F6" s="53">
        <v>0</v>
      </c>
      <c r="G6" s="53">
        <v>0</v>
      </c>
      <c r="H6" s="53">
        <v>977</v>
      </c>
    </row>
    <row r="7" spans="2:11" x14ac:dyDescent="0.25">
      <c r="B7" s="132" t="s">
        <v>273</v>
      </c>
      <c r="C7" s="53">
        <v>0</v>
      </c>
      <c r="D7" s="53">
        <v>96</v>
      </c>
      <c r="E7" s="53">
        <v>0</v>
      </c>
      <c r="F7" s="53">
        <v>0</v>
      </c>
      <c r="G7" s="53">
        <v>0</v>
      </c>
      <c r="H7" s="53">
        <v>96</v>
      </c>
    </row>
    <row r="8" spans="2:11" x14ac:dyDescent="0.25">
      <c r="B8" s="63" t="s">
        <v>11</v>
      </c>
      <c r="C8" s="53">
        <v>96</v>
      </c>
      <c r="D8" s="53">
        <v>1716</v>
      </c>
      <c r="E8" s="53">
        <v>0</v>
      </c>
      <c r="F8" s="53">
        <v>0</v>
      </c>
      <c r="G8" s="53">
        <v>0</v>
      </c>
      <c r="H8" s="53">
        <v>1812</v>
      </c>
    </row>
    <row r="9" spans="2:11" x14ac:dyDescent="0.25">
      <c r="B9" s="63" t="s">
        <v>12</v>
      </c>
      <c r="C9" s="53">
        <v>1812</v>
      </c>
      <c r="D9" s="53">
        <v>648</v>
      </c>
      <c r="E9" s="53">
        <v>4</v>
      </c>
      <c r="F9" s="53">
        <v>0</v>
      </c>
      <c r="G9" s="53">
        <v>0</v>
      </c>
      <c r="H9" s="53">
        <v>2456</v>
      </c>
    </row>
    <row r="10" spans="2:11" x14ac:dyDescent="0.25">
      <c r="B10" s="56" t="s">
        <v>306</v>
      </c>
      <c r="C10" s="53">
        <v>2456</v>
      </c>
      <c r="D10" s="53">
        <v>554</v>
      </c>
      <c r="E10" s="53">
        <v>0</v>
      </c>
      <c r="F10" s="53">
        <v>1</v>
      </c>
      <c r="G10" s="53">
        <v>5</v>
      </c>
      <c r="H10" s="53">
        <v>3004</v>
      </c>
    </row>
    <row r="11" spans="2:11" x14ac:dyDescent="0.25">
      <c r="B11" s="56" t="s">
        <v>369</v>
      </c>
      <c r="C11" s="53">
        <v>3004</v>
      </c>
      <c r="D11" s="53">
        <v>506</v>
      </c>
      <c r="E11" s="53">
        <v>0</v>
      </c>
      <c r="F11" s="53">
        <v>1</v>
      </c>
      <c r="G11" s="53">
        <v>5</v>
      </c>
      <c r="H11" s="53">
        <v>3504</v>
      </c>
    </row>
    <row r="12" spans="2:11" x14ac:dyDescent="0.25">
      <c r="B12" s="62" t="s">
        <v>357</v>
      </c>
      <c r="C12" s="53">
        <v>3504</v>
      </c>
      <c r="D12" s="53">
        <v>169</v>
      </c>
      <c r="E12" s="53">
        <v>0</v>
      </c>
      <c r="F12" s="53">
        <v>0</v>
      </c>
      <c r="G12" s="53">
        <v>3</v>
      </c>
      <c r="H12" s="53">
        <v>3670</v>
      </c>
    </row>
    <row r="13" spans="2:11" x14ac:dyDescent="0.25">
      <c r="B13" s="62" t="s">
        <v>463</v>
      </c>
      <c r="C13" s="53">
        <v>3670</v>
      </c>
      <c r="D13" s="53">
        <v>147</v>
      </c>
      <c r="E13" s="53">
        <v>0</v>
      </c>
      <c r="F13" s="53">
        <v>0</v>
      </c>
      <c r="G13" s="53">
        <v>1</v>
      </c>
      <c r="H13" s="53">
        <v>3816</v>
      </c>
    </row>
    <row r="14" spans="2:11" x14ac:dyDescent="0.25">
      <c r="B14" s="62" t="s">
        <v>473</v>
      </c>
      <c r="C14" s="53">
        <v>3816</v>
      </c>
      <c r="D14" s="53">
        <v>135</v>
      </c>
      <c r="E14" s="53">
        <v>1</v>
      </c>
      <c r="F14" s="53">
        <v>0</v>
      </c>
      <c r="G14" s="53">
        <v>0</v>
      </c>
      <c r="H14" s="53">
        <v>3950</v>
      </c>
    </row>
    <row r="15" spans="2:11" x14ac:dyDescent="0.25">
      <c r="B15" s="385" t="s">
        <v>22</v>
      </c>
      <c r="C15" s="386" t="s">
        <v>15</v>
      </c>
      <c r="D15" s="386">
        <v>3971</v>
      </c>
      <c r="E15" s="386">
        <v>5</v>
      </c>
      <c r="F15" s="386">
        <v>2</v>
      </c>
      <c r="G15" s="386">
        <v>14</v>
      </c>
      <c r="H15" s="386">
        <v>3950</v>
      </c>
    </row>
    <row r="16" spans="2:11" x14ac:dyDescent="0.25">
      <c r="B16" s="502" t="s">
        <v>721</v>
      </c>
      <c r="C16" s="502"/>
      <c r="D16" s="502"/>
      <c r="E16" s="502"/>
      <c r="F16" s="502"/>
      <c r="G16" s="502"/>
      <c r="H16" s="2"/>
    </row>
    <row r="17" spans="2:8" x14ac:dyDescent="0.25">
      <c r="B17" s="29"/>
      <c r="C17" s="2"/>
      <c r="D17" s="2"/>
      <c r="E17" s="2"/>
      <c r="F17" s="2"/>
      <c r="G17" s="2"/>
      <c r="H17" s="2"/>
    </row>
  </sheetData>
  <mergeCells count="8">
    <mergeCell ref="J2:K3"/>
    <mergeCell ref="B16:G16"/>
    <mergeCell ref="B2:H2"/>
    <mergeCell ref="B4:B5"/>
    <mergeCell ref="C4:C5"/>
    <mergeCell ref="D4:D5"/>
    <mergeCell ref="E4:G4"/>
    <mergeCell ref="H4:H5"/>
  </mergeCells>
  <hyperlinks>
    <hyperlink ref="J2:K3" location="'Table of Contents'!A1" display="Go To Table Of Contents" xr:uid="{673F7CD6-633E-4227-A399-28B69D7022E3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E408B-CAAB-461F-9B65-05BB5B7CD2C0}">
  <dimension ref="B1:H12"/>
  <sheetViews>
    <sheetView showGridLines="0" workbookViewId="0">
      <selection activeCell="G2" sqref="G2:H3"/>
    </sheetView>
  </sheetViews>
  <sheetFormatPr defaultRowHeight="15" x14ac:dyDescent="0.25"/>
  <cols>
    <col min="1" max="1" width="1.85546875" customWidth="1"/>
    <col min="2" max="2" width="33.42578125" style="24" customWidth="1"/>
    <col min="3" max="5" width="13.7109375" customWidth="1"/>
    <col min="6" max="6" width="4.42578125" customWidth="1"/>
    <col min="7" max="8" width="6.140625" customWidth="1"/>
  </cols>
  <sheetData>
    <row r="1" spans="2:8" ht="11.25" customHeight="1" x14ac:dyDescent="0.25"/>
    <row r="2" spans="2:8" ht="15" customHeight="1" x14ac:dyDescent="0.25">
      <c r="B2" s="483" t="s">
        <v>562</v>
      </c>
      <c r="C2" s="483"/>
      <c r="D2" s="483"/>
      <c r="E2" s="483"/>
      <c r="G2" s="464" t="s">
        <v>430</v>
      </c>
      <c r="H2" s="464"/>
    </row>
    <row r="3" spans="2:8" ht="15.75" x14ac:dyDescent="0.25">
      <c r="B3" s="40"/>
      <c r="C3" s="1"/>
      <c r="D3" s="1"/>
      <c r="E3" s="1"/>
      <c r="G3" s="464"/>
      <c r="H3" s="464"/>
    </row>
    <row r="4" spans="2:8" x14ac:dyDescent="0.25">
      <c r="B4" s="41" t="s">
        <v>274</v>
      </c>
      <c r="C4" s="537" t="s">
        <v>275</v>
      </c>
      <c r="D4" s="537"/>
      <c r="E4" s="537"/>
    </row>
    <row r="5" spans="2:8" x14ac:dyDescent="0.25">
      <c r="B5" s="61"/>
      <c r="C5" s="41" t="s">
        <v>276</v>
      </c>
      <c r="D5" s="94" t="s">
        <v>277</v>
      </c>
      <c r="E5" s="94" t="s">
        <v>22</v>
      </c>
    </row>
    <row r="6" spans="2:8" x14ac:dyDescent="0.25">
      <c r="B6" s="62" t="s">
        <v>278</v>
      </c>
      <c r="C6" s="53">
        <v>1985</v>
      </c>
      <c r="D6" s="53">
        <v>188</v>
      </c>
      <c r="E6" s="53">
        <v>2173</v>
      </c>
    </row>
    <row r="7" spans="2:8" x14ac:dyDescent="0.25">
      <c r="B7" s="62" t="s">
        <v>279</v>
      </c>
      <c r="C7" s="53">
        <v>564</v>
      </c>
      <c r="D7" s="53">
        <v>118</v>
      </c>
      <c r="E7" s="53">
        <v>682</v>
      </c>
    </row>
    <row r="8" spans="2:8" x14ac:dyDescent="0.25">
      <c r="B8" s="62" t="s">
        <v>280</v>
      </c>
      <c r="C8" s="53">
        <v>181</v>
      </c>
      <c r="D8" s="53">
        <v>17</v>
      </c>
      <c r="E8" s="53">
        <v>198</v>
      </c>
    </row>
    <row r="9" spans="2:8" x14ac:dyDescent="0.25">
      <c r="B9" s="62" t="s">
        <v>281</v>
      </c>
      <c r="C9" s="53">
        <v>218</v>
      </c>
      <c r="D9" s="53">
        <v>29</v>
      </c>
      <c r="E9" s="53">
        <v>247</v>
      </c>
    </row>
    <row r="10" spans="2:8" x14ac:dyDescent="0.25">
      <c r="B10" s="62" t="s">
        <v>282</v>
      </c>
      <c r="C10" s="53">
        <v>611</v>
      </c>
      <c r="D10" s="53">
        <v>25</v>
      </c>
      <c r="E10" s="53">
        <v>636</v>
      </c>
    </row>
    <row r="11" spans="2:8" x14ac:dyDescent="0.25">
      <c r="B11" s="2" t="s">
        <v>684</v>
      </c>
      <c r="C11" s="53">
        <v>13</v>
      </c>
      <c r="D11" s="53">
        <v>1</v>
      </c>
      <c r="E11" s="183">
        <v>14</v>
      </c>
    </row>
    <row r="12" spans="2:8" x14ac:dyDescent="0.25">
      <c r="B12" s="387" t="s">
        <v>22</v>
      </c>
      <c r="C12" s="388">
        <v>3572</v>
      </c>
      <c r="D12" s="388">
        <v>378</v>
      </c>
      <c r="E12" s="388">
        <v>3950</v>
      </c>
    </row>
  </sheetData>
  <mergeCells count="3">
    <mergeCell ref="B2:E2"/>
    <mergeCell ref="C4:E4"/>
    <mergeCell ref="G2:H3"/>
  </mergeCells>
  <hyperlinks>
    <hyperlink ref="G2:H3" location="'Table of Contents'!A1" display="Go To Table Of Contents" xr:uid="{E0F6AB68-4F9E-4958-BA61-4F8A8AE492E4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3F8C9-06BF-4C80-BD9E-2461206A842A}">
  <dimension ref="B2:M15"/>
  <sheetViews>
    <sheetView showGridLines="0" workbookViewId="0">
      <selection activeCell="L2" sqref="L2:M3"/>
    </sheetView>
  </sheetViews>
  <sheetFormatPr defaultRowHeight="15" x14ac:dyDescent="0.25"/>
  <cols>
    <col min="1" max="1" width="1.85546875" customWidth="1"/>
    <col min="2" max="2" width="16.85546875" customWidth="1"/>
    <col min="3" max="10" width="12.85546875" customWidth="1"/>
    <col min="11" max="11" width="3.5703125" customWidth="1"/>
    <col min="12" max="13" width="6.7109375" customWidth="1"/>
  </cols>
  <sheetData>
    <row r="2" spans="2:13" ht="15" customHeight="1" x14ac:dyDescent="0.25">
      <c r="B2" s="473" t="s">
        <v>564</v>
      </c>
      <c r="C2" s="473"/>
      <c r="D2" s="473"/>
      <c r="E2" s="473"/>
      <c r="F2" s="473"/>
      <c r="G2" s="473"/>
      <c r="H2" s="473"/>
      <c r="I2" s="473"/>
      <c r="J2" s="473"/>
      <c r="L2" s="464" t="s">
        <v>430</v>
      </c>
      <c r="M2" s="464"/>
    </row>
    <row r="3" spans="2:13" x14ac:dyDescent="0.25">
      <c r="B3" s="538" t="s">
        <v>1</v>
      </c>
      <c r="C3" s="538"/>
      <c r="D3" s="538"/>
      <c r="E3" s="538"/>
      <c r="F3" s="538"/>
      <c r="G3" s="538"/>
      <c r="H3" s="538"/>
      <c r="I3" s="538"/>
      <c r="J3" s="538"/>
      <c r="L3" s="464"/>
      <c r="M3" s="464"/>
    </row>
    <row r="4" spans="2:13" x14ac:dyDescent="0.25">
      <c r="B4" s="539" t="s">
        <v>283</v>
      </c>
      <c r="C4" s="466" t="s">
        <v>250</v>
      </c>
      <c r="D4" s="466"/>
      <c r="E4" s="466"/>
      <c r="F4" s="466"/>
      <c r="G4" s="466" t="s">
        <v>284</v>
      </c>
      <c r="H4" s="466"/>
      <c r="I4" s="466"/>
      <c r="J4" s="466"/>
    </row>
    <row r="5" spans="2:13" ht="18" customHeight="1" x14ac:dyDescent="0.25">
      <c r="B5" s="540"/>
      <c r="C5" s="94" t="s">
        <v>285</v>
      </c>
      <c r="D5" s="94" t="s">
        <v>253</v>
      </c>
      <c r="E5" s="94" t="s">
        <v>255</v>
      </c>
      <c r="F5" s="94" t="s">
        <v>22</v>
      </c>
      <c r="G5" s="94" t="s">
        <v>285</v>
      </c>
      <c r="H5" s="94" t="s">
        <v>253</v>
      </c>
      <c r="I5" s="94" t="s">
        <v>255</v>
      </c>
      <c r="J5" s="94" t="s">
        <v>22</v>
      </c>
    </row>
    <row r="6" spans="2:13" x14ac:dyDescent="0.25">
      <c r="B6" s="71" t="s">
        <v>465</v>
      </c>
      <c r="C6" s="53">
        <v>6</v>
      </c>
      <c r="D6" s="53">
        <v>7</v>
      </c>
      <c r="E6" s="53" t="s">
        <v>565</v>
      </c>
      <c r="F6" s="53">
        <v>13</v>
      </c>
      <c r="G6" s="53">
        <v>4</v>
      </c>
      <c r="H6" s="53">
        <v>2</v>
      </c>
      <c r="I6" s="53" t="s">
        <v>566</v>
      </c>
      <c r="J6" s="53">
        <v>6</v>
      </c>
    </row>
    <row r="7" spans="2:13" x14ac:dyDescent="0.25">
      <c r="B7" s="71" t="s">
        <v>355</v>
      </c>
      <c r="C7" s="53">
        <v>277</v>
      </c>
      <c r="D7" s="53">
        <v>75</v>
      </c>
      <c r="E7" s="53">
        <v>14</v>
      </c>
      <c r="F7" s="53">
        <v>366</v>
      </c>
      <c r="G7" s="53">
        <v>176</v>
      </c>
      <c r="H7" s="53">
        <v>51</v>
      </c>
      <c r="I7" s="53">
        <v>6</v>
      </c>
      <c r="J7" s="53">
        <v>233</v>
      </c>
    </row>
    <row r="8" spans="2:13" x14ac:dyDescent="0.25">
      <c r="B8" s="71" t="s">
        <v>286</v>
      </c>
      <c r="C8" s="53">
        <v>877</v>
      </c>
      <c r="D8" s="53">
        <v>384</v>
      </c>
      <c r="E8" s="53">
        <v>58</v>
      </c>
      <c r="F8" s="53">
        <v>1319</v>
      </c>
      <c r="G8" s="53">
        <v>565</v>
      </c>
      <c r="H8" s="53">
        <v>263</v>
      </c>
      <c r="I8" s="53">
        <v>34</v>
      </c>
      <c r="J8" s="53">
        <v>862</v>
      </c>
    </row>
    <row r="9" spans="2:13" x14ac:dyDescent="0.25">
      <c r="B9" s="71" t="s">
        <v>287</v>
      </c>
      <c r="C9" s="53">
        <v>757</v>
      </c>
      <c r="D9" s="53">
        <v>300</v>
      </c>
      <c r="E9" s="53">
        <v>90</v>
      </c>
      <c r="F9" s="53">
        <v>1147</v>
      </c>
      <c r="G9" s="53">
        <v>445</v>
      </c>
      <c r="H9" s="53">
        <v>199</v>
      </c>
      <c r="I9" s="53">
        <v>54</v>
      </c>
      <c r="J9" s="53">
        <v>698</v>
      </c>
    </row>
    <row r="10" spans="2:13" x14ac:dyDescent="0.25">
      <c r="B10" s="71" t="s">
        <v>288</v>
      </c>
      <c r="C10" s="53">
        <v>516</v>
      </c>
      <c r="D10" s="53">
        <v>304</v>
      </c>
      <c r="E10" s="53">
        <v>185</v>
      </c>
      <c r="F10" s="53">
        <v>1005</v>
      </c>
      <c r="G10" s="53">
        <v>300</v>
      </c>
      <c r="H10" s="53">
        <v>182</v>
      </c>
      <c r="I10" s="53">
        <v>133</v>
      </c>
      <c r="J10" s="53">
        <v>615</v>
      </c>
    </row>
    <row r="11" spans="2:13" x14ac:dyDescent="0.25">
      <c r="B11" s="71" t="s">
        <v>289</v>
      </c>
      <c r="C11" s="53">
        <v>40</v>
      </c>
      <c r="D11" s="53">
        <v>34</v>
      </c>
      <c r="E11" s="53">
        <v>14</v>
      </c>
      <c r="F11" s="53">
        <v>88</v>
      </c>
      <c r="G11" s="53" t="s">
        <v>15</v>
      </c>
      <c r="H11" s="53" t="s">
        <v>15</v>
      </c>
      <c r="I11" s="53" t="s">
        <v>15</v>
      </c>
      <c r="J11" s="53" t="s">
        <v>15</v>
      </c>
    </row>
    <row r="12" spans="2:13" x14ac:dyDescent="0.25">
      <c r="B12" s="71" t="s">
        <v>290</v>
      </c>
      <c r="C12" s="53">
        <v>2</v>
      </c>
      <c r="D12" s="53">
        <v>6</v>
      </c>
      <c r="E12" s="53">
        <v>3</v>
      </c>
      <c r="F12" s="53">
        <v>11</v>
      </c>
      <c r="G12" s="53" t="s">
        <v>15</v>
      </c>
      <c r="H12" s="53" t="s">
        <v>15</v>
      </c>
      <c r="I12" s="53" t="s">
        <v>15</v>
      </c>
      <c r="J12" s="53" t="s">
        <v>15</v>
      </c>
    </row>
    <row r="13" spans="2:13" x14ac:dyDescent="0.25">
      <c r="B13" s="71" t="s">
        <v>291</v>
      </c>
      <c r="C13" s="53">
        <v>1</v>
      </c>
      <c r="D13" s="53" t="s">
        <v>565</v>
      </c>
      <c r="E13" s="53" t="s">
        <v>566</v>
      </c>
      <c r="F13" s="53">
        <v>1</v>
      </c>
      <c r="G13" s="53" t="s">
        <v>15</v>
      </c>
      <c r="H13" s="53" t="s">
        <v>15</v>
      </c>
      <c r="I13" s="53" t="s">
        <v>15</v>
      </c>
      <c r="J13" s="53" t="s">
        <v>15</v>
      </c>
    </row>
    <row r="14" spans="2:13" x14ac:dyDescent="0.25">
      <c r="B14" s="342" t="s">
        <v>22</v>
      </c>
      <c r="C14" s="343">
        <v>2476</v>
      </c>
      <c r="D14" s="343">
        <v>1110</v>
      </c>
      <c r="E14" s="343">
        <v>364</v>
      </c>
      <c r="F14" s="343">
        <v>3950</v>
      </c>
      <c r="G14" s="343">
        <v>1490</v>
      </c>
      <c r="H14" s="343">
        <v>697</v>
      </c>
      <c r="I14" s="343">
        <v>227</v>
      </c>
      <c r="J14" s="343">
        <v>2414</v>
      </c>
    </row>
    <row r="15" spans="2:13" x14ac:dyDescent="0.25">
      <c r="B15" s="102" t="s">
        <v>563</v>
      </c>
    </row>
  </sheetData>
  <mergeCells count="6">
    <mergeCell ref="L2:M3"/>
    <mergeCell ref="B2:J2"/>
    <mergeCell ref="B3:J3"/>
    <mergeCell ref="B4:B5"/>
    <mergeCell ref="C4:F4"/>
    <mergeCell ref="G4:J4"/>
  </mergeCells>
  <hyperlinks>
    <hyperlink ref="L2:M3" location="'Table of Contents'!A1" display="Go To Table Of Contents" xr:uid="{D03CEBF9-0AF5-4111-B14D-D0F163EEB75D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60AA1-DDC0-4A28-8931-61B213355787}">
  <dimension ref="A2:F43"/>
  <sheetViews>
    <sheetView showGridLines="0" zoomScaleNormal="100" workbookViewId="0">
      <selection activeCell="E2" sqref="E2:F3"/>
    </sheetView>
  </sheetViews>
  <sheetFormatPr defaultRowHeight="15" x14ac:dyDescent="0.25"/>
  <cols>
    <col min="1" max="1" width="18.7109375" style="125" customWidth="1"/>
    <col min="2" max="2" width="37.7109375" customWidth="1"/>
    <col min="3" max="3" width="15.5703125" customWidth="1"/>
    <col min="4" max="4" width="4.140625" customWidth="1"/>
    <col min="5" max="5" width="6.7109375" customWidth="1"/>
    <col min="6" max="6" width="6.28515625" customWidth="1"/>
  </cols>
  <sheetData>
    <row r="2" spans="1:6" x14ac:dyDescent="0.25">
      <c r="A2" s="395" t="s">
        <v>567</v>
      </c>
      <c r="B2" s="396"/>
      <c r="C2" s="396"/>
      <c r="E2" s="460" t="s">
        <v>688</v>
      </c>
      <c r="F2" s="460"/>
    </row>
    <row r="3" spans="1:6" ht="15.6" customHeight="1" x14ac:dyDescent="0.25">
      <c r="A3" s="394"/>
      <c r="E3" s="460"/>
      <c r="F3" s="460"/>
    </row>
    <row r="4" spans="1:6" x14ac:dyDescent="0.25">
      <c r="A4" s="378" t="s">
        <v>568</v>
      </c>
      <c r="B4" s="378" t="s">
        <v>569</v>
      </c>
      <c r="C4" s="378" t="s">
        <v>275</v>
      </c>
    </row>
    <row r="5" spans="1:6" x14ac:dyDescent="0.25">
      <c r="A5" s="192" t="s">
        <v>619</v>
      </c>
      <c r="B5" s="192" t="s">
        <v>620</v>
      </c>
      <c r="C5" s="192" t="s">
        <v>621</v>
      </c>
    </row>
    <row r="6" spans="1:6" x14ac:dyDescent="0.25">
      <c r="A6" s="389" t="s">
        <v>256</v>
      </c>
      <c r="B6" s="296" t="s">
        <v>570</v>
      </c>
      <c r="C6" s="392">
        <v>193</v>
      </c>
    </row>
    <row r="7" spans="1:6" x14ac:dyDescent="0.25">
      <c r="A7" s="541" t="s">
        <v>571</v>
      </c>
      <c r="B7" s="292" t="s">
        <v>572</v>
      </c>
      <c r="C7" s="544">
        <v>54</v>
      </c>
    </row>
    <row r="8" spans="1:6" x14ac:dyDescent="0.25">
      <c r="A8" s="542"/>
      <c r="B8" s="109" t="s">
        <v>573</v>
      </c>
      <c r="C8" s="545"/>
    </row>
    <row r="9" spans="1:6" x14ac:dyDescent="0.25">
      <c r="A9" s="543"/>
      <c r="B9" s="293" t="s">
        <v>574</v>
      </c>
      <c r="C9" s="546"/>
    </row>
    <row r="10" spans="1:6" x14ac:dyDescent="0.25">
      <c r="A10" s="542" t="s">
        <v>575</v>
      </c>
      <c r="B10" s="109" t="s">
        <v>576</v>
      </c>
      <c r="C10" s="545">
        <v>45</v>
      </c>
    </row>
    <row r="11" spans="1:6" x14ac:dyDescent="0.25">
      <c r="A11" s="542"/>
      <c r="B11" s="109" t="s">
        <v>577</v>
      </c>
      <c r="C11" s="545"/>
    </row>
    <row r="12" spans="1:6" x14ac:dyDescent="0.25">
      <c r="A12" s="390" t="s">
        <v>578</v>
      </c>
      <c r="B12" s="294" t="s">
        <v>579</v>
      </c>
      <c r="C12" s="392">
        <v>13</v>
      </c>
    </row>
    <row r="13" spans="1:6" x14ac:dyDescent="0.25">
      <c r="A13" s="391" t="s">
        <v>580</v>
      </c>
      <c r="B13" s="109" t="s">
        <v>581</v>
      </c>
      <c r="C13" s="393">
        <v>30</v>
      </c>
    </row>
    <row r="14" spans="1:6" x14ac:dyDescent="0.25">
      <c r="A14" s="541" t="s">
        <v>582</v>
      </c>
      <c r="B14" s="292" t="s">
        <v>583</v>
      </c>
      <c r="C14" s="544">
        <v>98</v>
      </c>
    </row>
    <row r="15" spans="1:6" x14ac:dyDescent="0.25">
      <c r="A15" s="542"/>
      <c r="B15" s="109" t="s">
        <v>584</v>
      </c>
      <c r="C15" s="545"/>
    </row>
    <row r="16" spans="1:6" x14ac:dyDescent="0.25">
      <c r="A16" s="542"/>
      <c r="B16" s="109" t="s">
        <v>585</v>
      </c>
      <c r="C16" s="545"/>
    </row>
    <row r="17" spans="1:3" x14ac:dyDescent="0.25">
      <c r="A17" s="542"/>
      <c r="B17" s="109" t="s">
        <v>586</v>
      </c>
      <c r="C17" s="545"/>
    </row>
    <row r="18" spans="1:3" x14ac:dyDescent="0.25">
      <c r="A18" s="542"/>
      <c r="B18" s="109" t="s">
        <v>587</v>
      </c>
      <c r="C18" s="545"/>
    </row>
    <row r="19" spans="1:3" x14ac:dyDescent="0.25">
      <c r="A19" s="543"/>
      <c r="B19" s="293" t="s">
        <v>588</v>
      </c>
      <c r="C19" s="546"/>
    </row>
    <row r="20" spans="1:3" x14ac:dyDescent="0.25">
      <c r="A20" s="542" t="s">
        <v>589</v>
      </c>
      <c r="B20" s="109" t="s">
        <v>590</v>
      </c>
      <c r="C20" s="545">
        <v>17</v>
      </c>
    </row>
    <row r="21" spans="1:3" x14ac:dyDescent="0.25">
      <c r="A21" s="542"/>
      <c r="B21" s="109" t="s">
        <v>591</v>
      </c>
      <c r="C21" s="545"/>
    </row>
    <row r="22" spans="1:3" x14ac:dyDescent="0.25">
      <c r="A22" s="541" t="s">
        <v>260</v>
      </c>
      <c r="B22" s="292" t="s">
        <v>592</v>
      </c>
      <c r="C22" s="544">
        <v>85</v>
      </c>
    </row>
    <row r="23" spans="1:3" x14ac:dyDescent="0.25">
      <c r="A23" s="543"/>
      <c r="B23" s="293" t="s">
        <v>593</v>
      </c>
      <c r="C23" s="546"/>
    </row>
    <row r="24" spans="1:3" x14ac:dyDescent="0.25">
      <c r="A24" s="541" t="s">
        <v>594</v>
      </c>
      <c r="B24" s="292" t="s">
        <v>595</v>
      </c>
      <c r="C24" s="544">
        <v>3</v>
      </c>
    </row>
    <row r="25" spans="1:3" x14ac:dyDescent="0.25">
      <c r="A25" s="542"/>
      <c r="B25" s="109" t="s">
        <v>596</v>
      </c>
      <c r="C25" s="545"/>
    </row>
    <row r="26" spans="1:3" x14ac:dyDescent="0.25">
      <c r="A26" s="542"/>
      <c r="B26" s="109" t="s">
        <v>597</v>
      </c>
      <c r="C26" s="545"/>
    </row>
    <row r="27" spans="1:3" x14ac:dyDescent="0.25">
      <c r="A27" s="542"/>
      <c r="B27" s="109" t="s">
        <v>598</v>
      </c>
      <c r="C27" s="545"/>
    </row>
    <row r="28" spans="1:3" x14ac:dyDescent="0.25">
      <c r="A28" s="542"/>
      <c r="B28" s="109" t="s">
        <v>599</v>
      </c>
      <c r="C28" s="545"/>
    </row>
    <row r="29" spans="1:3" x14ac:dyDescent="0.25">
      <c r="A29" s="542"/>
      <c r="B29" s="109" t="s">
        <v>600</v>
      </c>
      <c r="C29" s="545"/>
    </row>
    <row r="30" spans="1:3" x14ac:dyDescent="0.25">
      <c r="A30" s="542"/>
      <c r="B30" s="109" t="s">
        <v>601</v>
      </c>
      <c r="C30" s="545"/>
    </row>
    <row r="31" spans="1:3" x14ac:dyDescent="0.25">
      <c r="A31" s="543"/>
      <c r="B31" s="293" t="s">
        <v>602</v>
      </c>
      <c r="C31" s="546"/>
    </row>
    <row r="32" spans="1:3" x14ac:dyDescent="0.25">
      <c r="A32" s="391" t="s">
        <v>603</v>
      </c>
      <c r="B32" s="109" t="s">
        <v>604</v>
      </c>
      <c r="C32" s="393">
        <v>83</v>
      </c>
    </row>
    <row r="33" spans="1:3" x14ac:dyDescent="0.25">
      <c r="A33" s="390" t="s">
        <v>605</v>
      </c>
      <c r="B33" s="294" t="s">
        <v>606</v>
      </c>
      <c r="C33" s="392">
        <v>17</v>
      </c>
    </row>
    <row r="34" spans="1:3" x14ac:dyDescent="0.25">
      <c r="A34" s="391" t="s">
        <v>607</v>
      </c>
      <c r="B34" s="109" t="s">
        <v>608</v>
      </c>
      <c r="C34" s="393">
        <v>23</v>
      </c>
    </row>
    <row r="35" spans="1:3" x14ac:dyDescent="0.25">
      <c r="A35" s="541" t="s">
        <v>609</v>
      </c>
      <c r="B35" s="292" t="s">
        <v>610</v>
      </c>
      <c r="C35" s="544">
        <v>22</v>
      </c>
    </row>
    <row r="36" spans="1:3" x14ac:dyDescent="0.25">
      <c r="A36" s="543"/>
      <c r="B36" s="293" t="s">
        <v>611</v>
      </c>
      <c r="C36" s="546"/>
    </row>
    <row r="37" spans="1:3" x14ac:dyDescent="0.25">
      <c r="A37" s="541" t="s">
        <v>612</v>
      </c>
      <c r="B37" s="292" t="s">
        <v>613</v>
      </c>
      <c r="C37" s="544">
        <v>90</v>
      </c>
    </row>
    <row r="38" spans="1:3" x14ac:dyDescent="0.25">
      <c r="A38" s="542"/>
      <c r="B38" s="109" t="s">
        <v>614</v>
      </c>
      <c r="C38" s="545"/>
    </row>
    <row r="39" spans="1:3" x14ac:dyDescent="0.25">
      <c r="A39" s="542"/>
      <c r="B39" s="109" t="s">
        <v>615</v>
      </c>
      <c r="C39" s="545"/>
    </row>
    <row r="40" spans="1:3" ht="25.5" x14ac:dyDescent="0.25">
      <c r="A40" s="543"/>
      <c r="B40" s="293" t="s">
        <v>616</v>
      </c>
      <c r="C40" s="546"/>
    </row>
    <row r="41" spans="1:3" x14ac:dyDescent="0.25">
      <c r="A41" s="542" t="s">
        <v>258</v>
      </c>
      <c r="B41" s="109" t="s">
        <v>617</v>
      </c>
      <c r="C41" s="545">
        <v>115</v>
      </c>
    </row>
    <row r="42" spans="1:3" x14ac:dyDescent="0.25">
      <c r="A42" s="542"/>
      <c r="B42" s="109" t="s">
        <v>618</v>
      </c>
      <c r="C42" s="545"/>
    </row>
    <row r="43" spans="1:3" x14ac:dyDescent="0.25">
      <c r="A43" s="547" t="s">
        <v>22</v>
      </c>
      <c r="B43" s="548"/>
      <c r="C43" s="343">
        <v>888</v>
      </c>
    </row>
  </sheetData>
  <mergeCells count="20">
    <mergeCell ref="E2:F3"/>
    <mergeCell ref="A7:A9"/>
    <mergeCell ref="C7:C9"/>
    <mergeCell ref="A10:A11"/>
    <mergeCell ref="C10:C11"/>
    <mergeCell ref="A14:A19"/>
    <mergeCell ref="C14:C19"/>
    <mergeCell ref="A20:A21"/>
    <mergeCell ref="C20:C21"/>
    <mergeCell ref="A22:A23"/>
    <mergeCell ref="C22:C23"/>
    <mergeCell ref="A24:A31"/>
    <mergeCell ref="C24:C31"/>
    <mergeCell ref="A43:B43"/>
    <mergeCell ref="A35:A36"/>
    <mergeCell ref="C35:C36"/>
    <mergeCell ref="A37:A40"/>
    <mergeCell ref="C37:C40"/>
    <mergeCell ref="A41:A42"/>
    <mergeCell ref="C41:C42"/>
  </mergeCells>
  <hyperlinks>
    <hyperlink ref="E2:F3" location="'Table of Contents'!A1" display="Go to table of Contents" xr:uid="{C2C474CD-3EF3-4630-9F8F-B5320E138742}"/>
  </hyperlinks>
  <pageMargins left="0.7" right="0.7" top="0.75" bottom="0.75" header="0.3" footer="0.3"/>
  <ignoredErrors>
    <ignoredError sqref="A5:C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72961-19CD-4C5F-A044-746207EAC6DE}">
  <dimension ref="B1:V61"/>
  <sheetViews>
    <sheetView showGridLines="0" zoomScaleNormal="100" workbookViewId="0">
      <selection activeCell="V2" sqref="V2:V3"/>
    </sheetView>
  </sheetViews>
  <sheetFormatPr defaultRowHeight="15" x14ac:dyDescent="0.25"/>
  <cols>
    <col min="1" max="1" width="1.7109375" customWidth="1"/>
    <col min="2" max="2" width="19.28515625" customWidth="1"/>
    <col min="3" max="3" width="17.28515625" customWidth="1"/>
    <col min="4" max="4" width="32.5703125" customWidth="1"/>
    <col min="5" max="5" width="2.28515625" customWidth="1"/>
    <col min="9" max="9" width="41.28515625" customWidth="1"/>
    <col min="10" max="10" width="1.7109375" customWidth="1"/>
    <col min="11" max="11" width="1.85546875" style="65" customWidth="1"/>
    <col min="12" max="12" width="1.85546875" customWidth="1"/>
    <col min="13" max="13" width="14.140625" style="24" customWidth="1"/>
    <col min="14" max="14" width="12.85546875" customWidth="1"/>
    <col min="15" max="15" width="12.5703125" customWidth="1"/>
    <col min="16" max="16" width="14.28515625" customWidth="1"/>
    <col min="17" max="17" width="14.7109375" customWidth="1"/>
    <col min="18" max="18" width="13.28515625" customWidth="1"/>
    <col min="19" max="19" width="14.85546875" customWidth="1"/>
    <col min="20" max="20" width="12.85546875" customWidth="1"/>
    <col min="21" max="21" width="2.42578125" customWidth="1"/>
    <col min="22" max="22" width="12.5703125" customWidth="1"/>
  </cols>
  <sheetData>
    <row r="1" spans="2:22" ht="12" customHeight="1" x14ac:dyDescent="0.25"/>
    <row r="2" spans="2:22" ht="15.75" x14ac:dyDescent="0.25">
      <c r="B2" s="430"/>
      <c r="C2" s="430"/>
      <c r="D2" s="430"/>
      <c r="F2" s="430"/>
      <c r="G2" s="430"/>
      <c r="H2" s="430"/>
      <c r="I2" s="430"/>
      <c r="J2" s="110"/>
      <c r="M2" s="431" t="s">
        <v>0</v>
      </c>
      <c r="N2" s="431"/>
      <c r="O2" s="431"/>
      <c r="P2" s="431"/>
      <c r="Q2" s="431"/>
      <c r="R2" s="431"/>
      <c r="S2" s="431"/>
      <c r="T2" s="431"/>
      <c r="V2" s="446" t="s">
        <v>430</v>
      </c>
    </row>
    <row r="3" spans="2:22" ht="30.75" customHeight="1" x14ac:dyDescent="0.25">
      <c r="M3" s="29"/>
      <c r="N3" s="2"/>
      <c r="O3" s="2"/>
      <c r="P3" s="2"/>
      <c r="Q3" s="2"/>
      <c r="R3" s="2"/>
      <c r="S3" s="2"/>
      <c r="T3" s="112" t="s">
        <v>1</v>
      </c>
      <c r="V3" s="446"/>
    </row>
    <row r="4" spans="2:22" ht="15" customHeight="1" x14ac:dyDescent="0.25">
      <c r="M4" s="432" t="s">
        <v>2</v>
      </c>
      <c r="N4" s="433" t="s">
        <v>3</v>
      </c>
      <c r="O4" s="433" t="s">
        <v>4</v>
      </c>
      <c r="P4" s="433" t="s">
        <v>470</v>
      </c>
      <c r="Q4" s="433"/>
      <c r="R4" s="433"/>
      <c r="S4" s="433"/>
      <c r="T4" s="433" t="s">
        <v>5</v>
      </c>
    </row>
    <row r="5" spans="2:22" ht="40.5" x14ac:dyDescent="0.25">
      <c r="M5" s="432"/>
      <c r="N5" s="434"/>
      <c r="O5" s="434"/>
      <c r="P5" s="7" t="s">
        <v>6</v>
      </c>
      <c r="Q5" s="7" t="s">
        <v>7</v>
      </c>
      <c r="R5" s="7" t="s">
        <v>8</v>
      </c>
      <c r="S5" s="7" t="s">
        <v>9</v>
      </c>
      <c r="T5" s="434"/>
    </row>
    <row r="6" spans="2:22" x14ac:dyDescent="0.25">
      <c r="M6" s="37" t="s">
        <v>10</v>
      </c>
      <c r="N6" s="4">
        <v>0</v>
      </c>
      <c r="O6" s="4">
        <v>37</v>
      </c>
      <c r="P6" s="4">
        <v>1</v>
      </c>
      <c r="Q6" s="4">
        <v>0</v>
      </c>
      <c r="R6" s="4">
        <v>0</v>
      </c>
      <c r="S6" s="4">
        <v>0</v>
      </c>
      <c r="T6" s="4">
        <v>36</v>
      </c>
    </row>
    <row r="7" spans="2:22" x14ac:dyDescent="0.25">
      <c r="M7" s="45" t="s">
        <v>11</v>
      </c>
      <c r="N7" s="5">
        <v>36</v>
      </c>
      <c r="O7" s="5">
        <v>706</v>
      </c>
      <c r="P7" s="5">
        <v>94</v>
      </c>
      <c r="Q7" s="5">
        <v>0</v>
      </c>
      <c r="R7" s="5">
        <v>20</v>
      </c>
      <c r="S7" s="5">
        <v>91</v>
      </c>
      <c r="T7" s="5">
        <v>537</v>
      </c>
    </row>
    <row r="8" spans="2:22" x14ac:dyDescent="0.25">
      <c r="M8" s="37" t="s">
        <v>12</v>
      </c>
      <c r="N8" s="4">
        <v>537</v>
      </c>
      <c r="O8" s="4">
        <v>1157</v>
      </c>
      <c r="P8" s="4">
        <v>153</v>
      </c>
      <c r="Q8" s="4">
        <v>97</v>
      </c>
      <c r="R8" s="4">
        <v>79</v>
      </c>
      <c r="S8" s="4">
        <v>306</v>
      </c>
      <c r="T8" s="4">
        <v>1059</v>
      </c>
    </row>
    <row r="9" spans="2:22" x14ac:dyDescent="0.25">
      <c r="M9" s="37" t="s">
        <v>306</v>
      </c>
      <c r="N9" s="4">
        <v>1059</v>
      </c>
      <c r="O9" s="4">
        <v>1986</v>
      </c>
      <c r="P9" s="4">
        <v>344</v>
      </c>
      <c r="Q9" s="4">
        <v>216</v>
      </c>
      <c r="R9" s="4">
        <v>138</v>
      </c>
      <c r="S9" s="4">
        <v>542</v>
      </c>
      <c r="T9" s="114">
        <v>1805</v>
      </c>
    </row>
    <row r="10" spans="2:22" x14ac:dyDescent="0.25">
      <c r="M10" s="37" t="s">
        <v>369</v>
      </c>
      <c r="N10" s="5">
        <v>1805</v>
      </c>
      <c r="O10" s="5">
        <v>538</v>
      </c>
      <c r="P10" s="5">
        <v>84</v>
      </c>
      <c r="Q10" s="5">
        <v>158</v>
      </c>
      <c r="R10" s="5">
        <v>122</v>
      </c>
      <c r="S10" s="5">
        <v>350</v>
      </c>
      <c r="T10" s="5">
        <v>1629</v>
      </c>
    </row>
    <row r="11" spans="2:22" x14ac:dyDescent="0.25">
      <c r="M11" s="37" t="s">
        <v>357</v>
      </c>
      <c r="N11" s="5">
        <v>1629</v>
      </c>
      <c r="O11" s="5">
        <v>141</v>
      </c>
      <c r="P11" s="5">
        <v>10</v>
      </c>
      <c r="Q11" s="5">
        <v>33</v>
      </c>
      <c r="R11" s="5">
        <v>45</v>
      </c>
      <c r="S11" s="5">
        <v>75</v>
      </c>
      <c r="T11" s="5">
        <v>1607</v>
      </c>
    </row>
    <row r="12" spans="2:22" x14ac:dyDescent="0.25">
      <c r="M12" s="37" t="s">
        <v>463</v>
      </c>
      <c r="N12" s="4">
        <v>1607</v>
      </c>
      <c r="O12" s="4">
        <v>186</v>
      </c>
      <c r="P12" s="4">
        <v>21</v>
      </c>
      <c r="Q12" s="4">
        <v>36</v>
      </c>
      <c r="R12" s="4">
        <v>18</v>
      </c>
      <c r="S12" s="4">
        <v>66</v>
      </c>
      <c r="T12" s="4">
        <v>1652</v>
      </c>
    </row>
    <row r="13" spans="2:22" x14ac:dyDescent="0.25">
      <c r="M13" s="580" t="s">
        <v>472</v>
      </c>
      <c r="N13" s="581">
        <v>1652</v>
      </c>
      <c r="O13" s="581">
        <v>195</v>
      </c>
      <c r="P13" s="581">
        <v>7</v>
      </c>
      <c r="Q13" s="581">
        <v>22</v>
      </c>
      <c r="R13" s="581">
        <v>35</v>
      </c>
      <c r="S13" s="581">
        <v>84</v>
      </c>
      <c r="T13" s="581">
        <v>1699</v>
      </c>
    </row>
    <row r="14" spans="2:22" x14ac:dyDescent="0.25">
      <c r="M14" s="212" t="s">
        <v>14</v>
      </c>
      <c r="N14" s="168" t="s">
        <v>15</v>
      </c>
      <c r="O14" s="168">
        <v>4946</v>
      </c>
      <c r="P14" s="168">
        <v>714</v>
      </c>
      <c r="Q14" s="168">
        <v>562</v>
      </c>
      <c r="R14" s="169">
        <v>457</v>
      </c>
      <c r="S14" s="169">
        <v>1514</v>
      </c>
      <c r="T14" s="169">
        <v>1699</v>
      </c>
    </row>
    <row r="15" spans="2:22" x14ac:dyDescent="0.25">
      <c r="M15" s="149" t="s">
        <v>638</v>
      </c>
      <c r="N15" s="148"/>
      <c r="O15" s="148"/>
      <c r="P15" s="147"/>
      <c r="Q15" s="145"/>
      <c r="R15" s="145"/>
      <c r="S15" s="145"/>
      <c r="T15" s="146"/>
    </row>
    <row r="16" spans="2:22" x14ac:dyDescent="0.25">
      <c r="M16" s="428" t="s">
        <v>16</v>
      </c>
      <c r="N16" s="428"/>
      <c r="O16" s="428"/>
      <c r="P16" s="428"/>
      <c r="Q16" s="428"/>
      <c r="R16" s="428"/>
      <c r="S16" s="6"/>
      <c r="T16" s="6"/>
    </row>
    <row r="17" spans="13:22" x14ac:dyDescent="0.25">
      <c r="M17" s="429" t="s">
        <v>461</v>
      </c>
      <c r="N17" s="429"/>
      <c r="O17" s="429"/>
      <c r="P17" s="429"/>
      <c r="Q17" s="429"/>
      <c r="R17" s="429"/>
      <c r="S17" s="429"/>
      <c r="T17" s="429"/>
    </row>
    <row r="19" spans="13:22" x14ac:dyDescent="0.25">
      <c r="M19" s="104"/>
      <c r="N19" s="105"/>
      <c r="O19" s="105"/>
      <c r="P19" s="105"/>
      <c r="Q19" s="105"/>
      <c r="R19" s="105"/>
      <c r="S19" s="105"/>
      <c r="T19" s="105"/>
    </row>
    <row r="20" spans="13:22" ht="15" customHeight="1" x14ac:dyDescent="0.25">
      <c r="M20" s="104"/>
      <c r="N20" s="104"/>
      <c r="O20" s="104"/>
      <c r="P20" s="104"/>
      <c r="Q20" s="104"/>
      <c r="R20" s="104"/>
      <c r="S20" s="104"/>
      <c r="T20" s="104"/>
      <c r="U20" s="302"/>
      <c r="V20" s="302"/>
    </row>
    <row r="21" spans="13:22" ht="15" customHeight="1" x14ac:dyDescent="0.25">
      <c r="M21" s="104"/>
      <c r="N21" s="104"/>
      <c r="O21" s="104"/>
      <c r="P21" s="104"/>
      <c r="Q21" s="104"/>
      <c r="R21" s="104"/>
      <c r="S21" s="104"/>
      <c r="T21" s="104"/>
      <c r="U21" s="302"/>
      <c r="V21" s="302"/>
    </row>
    <row r="22" spans="13:22" x14ac:dyDescent="0.25">
      <c r="M22" s="104"/>
      <c r="N22" s="104"/>
      <c r="O22" s="104"/>
      <c r="P22" s="104"/>
      <c r="Q22" s="104"/>
      <c r="R22" s="104"/>
      <c r="S22" s="104"/>
      <c r="T22" s="104"/>
      <c r="U22" s="302">
        <f>1514/3247*100</f>
        <v>46.627656298121344</v>
      </c>
      <c r="V22" s="302"/>
    </row>
    <row r="23" spans="13:22" x14ac:dyDescent="0.25">
      <c r="M23" s="104"/>
      <c r="N23" s="104"/>
      <c r="O23" s="104"/>
      <c r="P23" s="104"/>
      <c r="Q23" s="104"/>
      <c r="R23" s="104"/>
      <c r="S23" s="104"/>
      <c r="T23" s="104"/>
      <c r="U23" s="302" t="s">
        <v>9</v>
      </c>
      <c r="V23" s="302"/>
    </row>
    <row r="24" spans="13:22" x14ac:dyDescent="0.25">
      <c r="M24" s="104"/>
      <c r="N24" s="104"/>
      <c r="O24" s="104"/>
      <c r="P24" s="104"/>
      <c r="Q24" s="104"/>
      <c r="R24" s="104"/>
      <c r="S24" s="104"/>
      <c r="T24" s="104"/>
      <c r="U24" s="303">
        <v>46.627656298121344</v>
      </c>
      <c r="V24" s="302"/>
    </row>
    <row r="25" spans="13:22" x14ac:dyDescent="0.25">
      <c r="M25" s="104"/>
      <c r="N25" s="104"/>
      <c r="O25" s="104"/>
      <c r="P25" s="104"/>
      <c r="Q25" s="104"/>
      <c r="R25" s="104"/>
      <c r="S25" s="104"/>
      <c r="T25" s="104"/>
      <c r="U25" s="302"/>
      <c r="V25" s="302"/>
    </row>
    <row r="26" spans="13:22" x14ac:dyDescent="0.25">
      <c r="M26" s="104"/>
      <c r="N26" s="104"/>
      <c r="O26" s="104"/>
      <c r="P26" s="104"/>
      <c r="Q26" s="104"/>
      <c r="R26" s="104"/>
      <c r="S26" s="104"/>
      <c r="T26" s="104"/>
      <c r="U26" s="302"/>
      <c r="V26" s="302"/>
    </row>
    <row r="27" spans="13:22" x14ac:dyDescent="0.25">
      <c r="M27" s="104"/>
      <c r="N27" s="104"/>
      <c r="O27" s="104"/>
      <c r="P27" s="104"/>
      <c r="Q27" s="104"/>
      <c r="R27" s="104"/>
      <c r="S27" s="104"/>
      <c r="T27" s="104"/>
      <c r="U27" s="302"/>
      <c r="V27" s="302"/>
    </row>
    <row r="28" spans="13:22" x14ac:dyDescent="0.25">
      <c r="M28" s="104"/>
      <c r="N28" s="104"/>
      <c r="O28" s="104"/>
      <c r="P28" s="104"/>
      <c r="Q28" s="104"/>
      <c r="R28" s="104"/>
      <c r="S28" s="104"/>
      <c r="T28" s="104"/>
      <c r="U28" s="302"/>
      <c r="V28" s="302"/>
    </row>
    <row r="29" spans="13:22" x14ac:dyDescent="0.25">
      <c r="M29" s="104"/>
      <c r="N29" s="104"/>
      <c r="O29" s="104"/>
      <c r="P29" s="104"/>
      <c r="Q29" s="104"/>
      <c r="R29" s="104"/>
      <c r="S29" s="104"/>
      <c r="T29" s="104"/>
      <c r="U29" s="302"/>
      <c r="V29" s="302"/>
    </row>
    <row r="30" spans="13:22" x14ac:dyDescent="0.25">
      <c r="M30" s="104"/>
      <c r="N30" s="104"/>
      <c r="O30" s="104"/>
      <c r="P30" s="104"/>
      <c r="Q30" s="104"/>
      <c r="R30" s="104"/>
      <c r="S30" s="104"/>
      <c r="T30" s="104"/>
      <c r="U30" s="302"/>
      <c r="V30" s="302"/>
    </row>
    <row r="31" spans="13:22" x14ac:dyDescent="0.25">
      <c r="M31" s="104"/>
      <c r="N31" s="104"/>
      <c r="O31" s="104"/>
      <c r="P31" s="104"/>
      <c r="Q31" s="104"/>
      <c r="R31" s="104"/>
      <c r="S31" s="104"/>
      <c r="T31" s="104"/>
      <c r="U31" s="302"/>
      <c r="V31" s="302"/>
    </row>
    <row r="32" spans="13:22" x14ac:dyDescent="0.25">
      <c r="M32" s="104"/>
      <c r="N32" s="104"/>
      <c r="O32" s="104"/>
      <c r="P32" s="104"/>
      <c r="Q32" s="104"/>
      <c r="R32" s="104"/>
      <c r="S32" s="104"/>
      <c r="T32" s="104"/>
      <c r="U32" s="302"/>
      <c r="V32" s="302"/>
    </row>
    <row r="33" spans="13:22" x14ac:dyDescent="0.25">
      <c r="M33" s="104"/>
      <c r="N33" s="104"/>
      <c r="O33" s="104"/>
      <c r="P33" s="104"/>
      <c r="Q33" s="104"/>
      <c r="R33" s="104"/>
      <c r="S33" s="104"/>
      <c r="T33" s="104"/>
      <c r="U33" s="302"/>
      <c r="V33" s="302"/>
    </row>
    <row r="34" spans="13:22" x14ac:dyDescent="0.25">
      <c r="M34" s="104"/>
      <c r="N34" s="104"/>
      <c r="O34" s="104"/>
      <c r="P34" s="104"/>
      <c r="Q34" s="104"/>
      <c r="R34" s="104"/>
      <c r="S34" s="104"/>
      <c r="T34" s="104"/>
      <c r="U34" s="302"/>
      <c r="V34" s="302"/>
    </row>
    <row r="35" spans="13:22" x14ac:dyDescent="0.25">
      <c r="M35" s="104"/>
      <c r="N35" s="104"/>
      <c r="O35" s="104"/>
      <c r="P35" s="104"/>
      <c r="Q35" s="104"/>
      <c r="R35" s="104"/>
      <c r="S35" s="104"/>
      <c r="T35" s="104"/>
      <c r="U35" s="302"/>
      <c r="V35" s="302"/>
    </row>
    <row r="36" spans="13:22" x14ac:dyDescent="0.25">
      <c r="M36" s="104"/>
      <c r="N36" s="104"/>
      <c r="O36" s="104"/>
      <c r="P36" s="104"/>
      <c r="Q36" s="104"/>
      <c r="R36" s="104"/>
      <c r="S36" s="104"/>
      <c r="T36" s="104"/>
      <c r="U36" s="302"/>
      <c r="V36" s="302"/>
    </row>
    <row r="37" spans="13:22" x14ac:dyDescent="0.25">
      <c r="M37" s="104"/>
      <c r="N37" s="104"/>
      <c r="O37" s="104"/>
      <c r="P37" s="104"/>
      <c r="Q37" s="104"/>
      <c r="R37" s="104"/>
      <c r="S37" s="104"/>
      <c r="T37" s="104"/>
      <c r="U37" s="302"/>
      <c r="V37" s="302"/>
    </row>
    <row r="38" spans="13:22" x14ac:dyDescent="0.25">
      <c r="M38" s="104"/>
      <c r="N38" s="104"/>
      <c r="O38" s="104"/>
      <c r="P38" s="104"/>
      <c r="Q38" s="104"/>
      <c r="R38" s="104"/>
      <c r="S38" s="104"/>
      <c r="T38" s="104"/>
      <c r="U38" s="302"/>
      <c r="V38" s="302"/>
    </row>
    <row r="39" spans="13:22" x14ac:dyDescent="0.25">
      <c r="M39" s="104"/>
      <c r="N39" s="104"/>
      <c r="O39" s="104"/>
      <c r="P39" s="104"/>
      <c r="Q39" s="104"/>
      <c r="R39" s="104"/>
      <c r="S39" s="104"/>
      <c r="T39" s="104"/>
      <c r="U39" s="302"/>
      <c r="V39" s="302"/>
    </row>
    <row r="40" spans="13:22" x14ac:dyDescent="0.25">
      <c r="M40" s="104"/>
      <c r="N40" s="104"/>
      <c r="O40" s="104"/>
      <c r="P40" s="104"/>
      <c r="Q40" s="104"/>
      <c r="R40" s="104"/>
      <c r="S40" s="104"/>
      <c r="T40" s="104"/>
      <c r="U40" s="302"/>
      <c r="V40" s="302"/>
    </row>
    <row r="41" spans="13:22" x14ac:dyDescent="0.25">
      <c r="M41" s="104"/>
      <c r="N41" s="104"/>
      <c r="O41" s="104"/>
      <c r="P41" s="104"/>
      <c r="Q41" s="104"/>
      <c r="R41" s="104"/>
      <c r="S41" s="104"/>
      <c r="T41" s="104"/>
      <c r="U41" s="302"/>
      <c r="V41" s="302"/>
    </row>
    <row r="42" spans="13:22" x14ac:dyDescent="0.25">
      <c r="M42" s="104"/>
      <c r="N42" s="104"/>
      <c r="O42" s="104"/>
      <c r="P42" s="104"/>
      <c r="Q42" s="104"/>
      <c r="R42" s="104"/>
      <c r="S42" s="104"/>
      <c r="T42" s="104"/>
      <c r="U42" s="302"/>
      <c r="V42" s="302"/>
    </row>
    <row r="43" spans="13:22" x14ac:dyDescent="0.25">
      <c r="M43" s="579"/>
      <c r="N43" s="578"/>
      <c r="O43" s="578"/>
      <c r="P43" s="578"/>
      <c r="Q43" s="578"/>
      <c r="R43" s="578"/>
      <c r="S43" s="578"/>
      <c r="T43" s="578"/>
      <c r="U43" s="302"/>
      <c r="V43" s="302"/>
    </row>
    <row r="44" spans="13:22" x14ac:dyDescent="0.25">
      <c r="M44" s="301"/>
      <c r="N44" s="302"/>
      <c r="O44" s="302"/>
      <c r="P44" s="302"/>
      <c r="Q44" s="302"/>
      <c r="R44" s="302"/>
      <c r="S44" s="302"/>
      <c r="T44" s="302"/>
      <c r="U44" s="302"/>
      <c r="V44" s="302"/>
    </row>
    <row r="45" spans="13:22" x14ac:dyDescent="0.25">
      <c r="M45" s="301"/>
      <c r="N45" s="302"/>
      <c r="O45" s="302"/>
      <c r="P45" s="302"/>
      <c r="Q45" s="302"/>
      <c r="R45" s="302"/>
      <c r="S45" s="302"/>
      <c r="T45" s="302"/>
      <c r="U45" s="302"/>
      <c r="V45" s="302"/>
    </row>
    <row r="46" spans="13:22" x14ac:dyDescent="0.25">
      <c r="M46" s="301"/>
      <c r="N46" s="302"/>
      <c r="O46" s="302"/>
      <c r="P46" s="302"/>
      <c r="Q46" s="302"/>
      <c r="R46" s="302"/>
      <c r="S46" s="302"/>
      <c r="T46" s="302"/>
      <c r="U46" s="302"/>
      <c r="V46" s="302"/>
    </row>
    <row r="47" spans="13:22" x14ac:dyDescent="0.25">
      <c r="M47" s="301"/>
      <c r="N47" s="302"/>
      <c r="O47" s="302"/>
      <c r="P47" s="302"/>
      <c r="Q47" s="302"/>
      <c r="R47" s="302"/>
      <c r="S47" s="302"/>
      <c r="T47" s="302"/>
      <c r="U47" s="302"/>
      <c r="V47" s="302"/>
    </row>
    <row r="48" spans="13:22" x14ac:dyDescent="0.25">
      <c r="M48" s="301"/>
      <c r="N48" s="302"/>
      <c r="O48" s="302"/>
      <c r="P48" s="302"/>
      <c r="Q48" s="302"/>
      <c r="R48" s="302"/>
      <c r="S48" s="302"/>
      <c r="T48" s="302"/>
      <c r="U48" s="302"/>
      <c r="V48" s="302"/>
    </row>
    <row r="49" spans="13:22" x14ac:dyDescent="0.25">
      <c r="M49" s="301"/>
      <c r="N49" s="302"/>
      <c r="O49" s="302"/>
      <c r="P49" s="302"/>
      <c r="Q49" s="302"/>
      <c r="R49" s="302"/>
      <c r="S49" s="302"/>
      <c r="T49" s="302"/>
      <c r="U49" s="302"/>
      <c r="V49" s="302"/>
    </row>
    <row r="50" spans="13:22" x14ac:dyDescent="0.25">
      <c r="M50" s="301"/>
      <c r="N50" s="302"/>
      <c r="O50" s="302"/>
      <c r="P50" s="302"/>
      <c r="Q50" s="302"/>
      <c r="R50" s="302"/>
      <c r="S50" s="302"/>
      <c r="T50" s="302"/>
      <c r="U50" s="302"/>
      <c r="V50" s="302"/>
    </row>
    <row r="51" spans="13:22" x14ac:dyDescent="0.25">
      <c r="M51" s="301"/>
      <c r="N51" s="302"/>
      <c r="O51" s="302"/>
      <c r="P51" s="302"/>
      <c r="Q51" s="302"/>
      <c r="R51" s="302"/>
      <c r="S51" s="302"/>
      <c r="T51" s="302"/>
      <c r="U51" s="302"/>
      <c r="V51" s="302"/>
    </row>
    <row r="52" spans="13:22" x14ac:dyDescent="0.25">
      <c r="M52" s="301"/>
      <c r="N52" s="302"/>
      <c r="O52" s="302"/>
      <c r="P52" s="302"/>
      <c r="Q52" s="302"/>
      <c r="R52" s="302"/>
      <c r="S52" s="302"/>
      <c r="T52" s="302"/>
      <c r="U52" s="302"/>
      <c r="V52" s="302"/>
    </row>
    <row r="53" spans="13:22" x14ac:dyDescent="0.25">
      <c r="M53" s="301"/>
      <c r="N53" s="302"/>
      <c r="O53" s="302"/>
      <c r="P53" s="302"/>
      <c r="Q53" s="302"/>
      <c r="R53" s="302"/>
      <c r="S53" s="302"/>
      <c r="T53" s="302"/>
      <c r="U53" s="302"/>
      <c r="V53" s="302"/>
    </row>
    <row r="54" spans="13:22" x14ac:dyDescent="0.25">
      <c r="M54" s="301"/>
      <c r="N54" s="302"/>
      <c r="O54" s="302"/>
      <c r="P54" s="302"/>
      <c r="Q54" s="302"/>
      <c r="R54" s="302"/>
      <c r="S54" s="302"/>
      <c r="T54" s="302"/>
      <c r="U54" s="302"/>
      <c r="V54" s="302"/>
    </row>
    <row r="55" spans="13:22" x14ac:dyDescent="0.25">
      <c r="M55" s="301"/>
      <c r="N55" s="302"/>
      <c r="O55" s="302"/>
      <c r="P55" s="302"/>
      <c r="Q55" s="302"/>
      <c r="R55" s="302"/>
      <c r="S55" s="302"/>
      <c r="T55" s="302"/>
      <c r="U55" s="302"/>
      <c r="V55" s="302"/>
    </row>
    <row r="56" spans="13:22" x14ac:dyDescent="0.25">
      <c r="M56" s="301"/>
      <c r="N56" s="302"/>
      <c r="O56" s="302"/>
      <c r="P56" s="302"/>
      <c r="Q56" s="302"/>
      <c r="R56" s="302"/>
      <c r="S56" s="302"/>
      <c r="T56" s="302"/>
      <c r="U56" s="302"/>
      <c r="V56" s="302"/>
    </row>
    <row r="57" spans="13:22" x14ac:dyDescent="0.25">
      <c r="M57" s="301"/>
      <c r="N57" s="302"/>
      <c r="O57" s="302"/>
      <c r="P57" s="302"/>
      <c r="Q57" s="302"/>
      <c r="R57" s="302"/>
      <c r="S57" s="302"/>
      <c r="T57" s="302"/>
      <c r="U57" s="302"/>
      <c r="V57" s="302"/>
    </row>
    <row r="58" spans="13:22" x14ac:dyDescent="0.25">
      <c r="M58" s="301"/>
      <c r="N58" s="302"/>
      <c r="O58" s="302"/>
      <c r="P58" s="302"/>
      <c r="Q58" s="302"/>
      <c r="R58" s="302"/>
      <c r="S58" s="302"/>
      <c r="T58" s="302"/>
      <c r="U58" s="302"/>
      <c r="V58" s="302"/>
    </row>
    <row r="59" spans="13:22" x14ac:dyDescent="0.25">
      <c r="M59" s="301"/>
      <c r="N59" s="302"/>
      <c r="O59" s="302"/>
      <c r="P59" s="302"/>
      <c r="Q59" s="302"/>
      <c r="R59" s="302"/>
      <c r="S59" s="302"/>
      <c r="T59" s="302"/>
      <c r="U59" s="302"/>
      <c r="V59" s="302"/>
    </row>
    <row r="60" spans="13:22" x14ac:dyDescent="0.25">
      <c r="M60" s="301"/>
      <c r="N60" s="302"/>
      <c r="O60" s="302"/>
      <c r="P60" s="302"/>
      <c r="Q60" s="302"/>
      <c r="R60" s="302"/>
      <c r="S60" s="302"/>
      <c r="T60" s="302"/>
      <c r="U60" s="302"/>
      <c r="V60" s="302"/>
    </row>
    <row r="61" spans="13:22" x14ac:dyDescent="0.25">
      <c r="M61" s="301"/>
      <c r="N61" s="302"/>
      <c r="O61" s="302"/>
      <c r="P61" s="302"/>
      <c r="Q61" s="302"/>
      <c r="R61" s="302"/>
      <c r="S61" s="302"/>
      <c r="T61" s="302"/>
      <c r="U61" s="302"/>
      <c r="V61" s="302"/>
    </row>
  </sheetData>
  <mergeCells count="11">
    <mergeCell ref="V2:V3"/>
    <mergeCell ref="M4:M5"/>
    <mergeCell ref="N4:N5"/>
    <mergeCell ref="O4:O5"/>
    <mergeCell ref="P4:S4"/>
    <mergeCell ref="T4:T5"/>
    <mergeCell ref="M16:R16"/>
    <mergeCell ref="M17:T17"/>
    <mergeCell ref="B2:D2"/>
    <mergeCell ref="F2:I2"/>
    <mergeCell ref="M2:T2"/>
  </mergeCells>
  <hyperlinks>
    <hyperlink ref="V2:V3" location="'Table of Contents'!A1" display="Go to Table of Contents" xr:uid="{2E8ACA3B-FA10-48B7-86D1-F0BA282A8D30}"/>
  </hyperlinks>
  <pageMargins left="0.7" right="0.7" top="0.75" bottom="0.75" header="0.3" footer="0.3"/>
  <pageSetup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F718C-338A-418F-98A2-5460055CA75A}">
  <dimension ref="B1:R12"/>
  <sheetViews>
    <sheetView showGridLines="0" workbookViewId="0">
      <selection activeCell="Q2" sqref="Q2:R3"/>
    </sheetView>
  </sheetViews>
  <sheetFormatPr defaultRowHeight="15" x14ac:dyDescent="0.25"/>
  <cols>
    <col min="1" max="1" width="1.85546875" customWidth="1"/>
    <col min="9" max="9" width="9.140625" customWidth="1"/>
    <col min="10" max="10" width="1.85546875" customWidth="1"/>
    <col min="11" max="11" width="1.85546875" style="64" customWidth="1"/>
    <col min="12" max="12" width="1.85546875" customWidth="1"/>
    <col min="13" max="13" width="23.42578125" customWidth="1"/>
    <col min="14" max="14" width="20.28515625" customWidth="1"/>
    <col min="15" max="15" width="20.140625" customWidth="1"/>
    <col min="16" max="16" width="3.140625" customWidth="1"/>
    <col min="17" max="18" width="6.140625" customWidth="1"/>
  </cols>
  <sheetData>
    <row r="1" spans="2:18" ht="11.25" customHeight="1" x14ac:dyDescent="0.25"/>
    <row r="2" spans="2:18" ht="15.75" customHeight="1" x14ac:dyDescent="0.25">
      <c r="B2" s="430"/>
      <c r="C2" s="430"/>
      <c r="D2" s="430"/>
      <c r="E2" s="430"/>
      <c r="F2" s="430"/>
      <c r="G2" s="430"/>
      <c r="H2" s="430"/>
      <c r="I2" s="430"/>
      <c r="M2" s="473" t="s">
        <v>623</v>
      </c>
      <c r="N2" s="473"/>
      <c r="O2" s="473"/>
      <c r="Q2" s="464" t="s">
        <v>430</v>
      </c>
      <c r="R2" s="464"/>
    </row>
    <row r="3" spans="2:18" x14ac:dyDescent="0.25">
      <c r="M3" s="42"/>
      <c r="Q3" s="464"/>
      <c r="R3" s="464"/>
    </row>
    <row r="4" spans="2:18" ht="19.899999999999999" customHeight="1" x14ac:dyDescent="0.25">
      <c r="M4" s="516" t="s">
        <v>104</v>
      </c>
      <c r="N4" s="550" t="s">
        <v>18</v>
      </c>
      <c r="O4" s="551"/>
    </row>
    <row r="5" spans="2:18" ht="34.9" customHeight="1" x14ac:dyDescent="0.25">
      <c r="M5" s="549"/>
      <c r="N5" s="32" t="s">
        <v>292</v>
      </c>
      <c r="O5" s="32" t="s">
        <v>293</v>
      </c>
      <c r="P5" s="302"/>
      <c r="Q5" s="302"/>
    </row>
    <row r="6" spans="2:18" x14ac:dyDescent="0.25">
      <c r="M6" s="126" t="s">
        <v>93</v>
      </c>
      <c r="N6" s="127">
        <v>114</v>
      </c>
      <c r="O6" s="127">
        <v>277</v>
      </c>
      <c r="P6" s="338">
        <f>N6/O6</f>
        <v>0.41155234657039713</v>
      </c>
      <c r="Q6" s="302"/>
    </row>
    <row r="7" spans="2:18" x14ac:dyDescent="0.25">
      <c r="M7" s="126" t="s">
        <v>92</v>
      </c>
      <c r="N7" s="127">
        <v>592</v>
      </c>
      <c r="O7" s="127">
        <v>1778</v>
      </c>
      <c r="P7" s="338">
        <f>N7/O7</f>
        <v>0.3329583802024747</v>
      </c>
      <c r="Q7" s="302"/>
    </row>
    <row r="8" spans="2:18" x14ac:dyDescent="0.25">
      <c r="M8" s="126" t="s">
        <v>91</v>
      </c>
      <c r="N8" s="127">
        <v>382</v>
      </c>
      <c r="O8" s="127">
        <v>1830</v>
      </c>
      <c r="P8" s="338">
        <f>N8/O8</f>
        <v>0.20874316939890711</v>
      </c>
      <c r="Q8" s="302"/>
    </row>
    <row r="9" spans="2:18" x14ac:dyDescent="0.25">
      <c r="M9" s="398" t="s">
        <v>22</v>
      </c>
      <c r="N9" s="397">
        <v>1088</v>
      </c>
      <c r="O9" s="397">
        <v>3885</v>
      </c>
      <c r="P9" s="338">
        <f>N9/O9</f>
        <v>0.28005148005148006</v>
      </c>
      <c r="Q9" s="302"/>
    </row>
    <row r="10" spans="2:18" x14ac:dyDescent="0.25">
      <c r="P10" s="302"/>
      <c r="Q10" s="302"/>
    </row>
    <row r="11" spans="2:18" x14ac:dyDescent="0.25">
      <c r="P11" s="302"/>
      <c r="Q11" s="302"/>
    </row>
    <row r="12" spans="2:18" x14ac:dyDescent="0.25">
      <c r="P12" s="302"/>
      <c r="Q12" s="302"/>
    </row>
  </sheetData>
  <mergeCells count="5">
    <mergeCell ref="M2:O2"/>
    <mergeCell ref="M4:M5"/>
    <mergeCell ref="N4:O4"/>
    <mergeCell ref="B2:I2"/>
    <mergeCell ref="Q2:R3"/>
  </mergeCells>
  <hyperlinks>
    <hyperlink ref="Q2:R3" location="'Table of Contents'!A1" display="Go To Table Of Contents" xr:uid="{7E1AC37C-B3E0-481F-8380-75C3C6E13F2C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E1DC2-F0B1-40C2-9C39-32C768FF8B8A}">
  <dimension ref="B1:H14"/>
  <sheetViews>
    <sheetView showGridLines="0" workbookViewId="0">
      <selection activeCell="G2" sqref="G2:H3"/>
    </sheetView>
  </sheetViews>
  <sheetFormatPr defaultRowHeight="15" x14ac:dyDescent="0.25"/>
  <cols>
    <col min="1" max="1" width="1.85546875" customWidth="1"/>
    <col min="2" max="2" width="23.42578125" style="24" customWidth="1"/>
    <col min="3" max="3" width="14" customWidth="1"/>
    <col min="4" max="4" width="15.28515625" customWidth="1"/>
    <col min="5" max="5" width="13.28515625" customWidth="1"/>
    <col min="6" max="6" width="4.28515625" customWidth="1"/>
    <col min="7" max="8" width="6" customWidth="1"/>
  </cols>
  <sheetData>
    <row r="1" spans="2:8" ht="11.25" customHeight="1" x14ac:dyDescent="0.25"/>
    <row r="2" spans="2:8" ht="15" customHeight="1" x14ac:dyDescent="0.25">
      <c r="B2" s="473" t="s">
        <v>622</v>
      </c>
      <c r="C2" s="473"/>
      <c r="D2" s="473"/>
      <c r="E2" s="473"/>
      <c r="G2" s="464" t="s">
        <v>430</v>
      </c>
      <c r="H2" s="464"/>
    </row>
    <row r="3" spans="2:8" x14ac:dyDescent="0.25">
      <c r="B3" s="29"/>
      <c r="C3" s="2"/>
      <c r="D3" s="2"/>
      <c r="E3" s="2"/>
      <c r="G3" s="464"/>
      <c r="H3" s="464"/>
    </row>
    <row r="4" spans="2:8" x14ac:dyDescent="0.25">
      <c r="B4" s="491" t="s">
        <v>294</v>
      </c>
      <c r="C4" s="491" t="s">
        <v>295</v>
      </c>
      <c r="D4" s="491"/>
      <c r="E4" s="491"/>
    </row>
    <row r="5" spans="2:8" ht="25.5" x14ac:dyDescent="0.25">
      <c r="B5" s="466"/>
      <c r="C5" s="28" t="s">
        <v>296</v>
      </c>
      <c r="D5" s="28" t="s">
        <v>297</v>
      </c>
      <c r="E5" s="28" t="s">
        <v>298</v>
      </c>
    </row>
    <row r="6" spans="2:8" x14ac:dyDescent="0.25">
      <c r="B6" s="54" t="s">
        <v>273</v>
      </c>
      <c r="C6" s="53">
        <v>3</v>
      </c>
      <c r="D6" s="53">
        <v>0</v>
      </c>
      <c r="E6" s="53">
        <v>3</v>
      </c>
    </row>
    <row r="7" spans="2:8" x14ac:dyDescent="0.25">
      <c r="B7" s="54" t="s">
        <v>11</v>
      </c>
      <c r="C7" s="53">
        <v>73</v>
      </c>
      <c r="D7" s="53">
        <v>1</v>
      </c>
      <c r="E7" s="53">
        <v>75</v>
      </c>
    </row>
    <row r="8" spans="2:8" x14ac:dyDescent="0.25">
      <c r="B8" s="54" t="s">
        <v>12</v>
      </c>
      <c r="C8" s="53">
        <v>13</v>
      </c>
      <c r="D8" s="53">
        <v>40</v>
      </c>
      <c r="E8" s="53">
        <v>48</v>
      </c>
    </row>
    <row r="9" spans="2:8" x14ac:dyDescent="0.25">
      <c r="B9" s="54" t="s">
        <v>306</v>
      </c>
      <c r="C9" s="108">
        <v>23</v>
      </c>
      <c r="D9" s="108">
        <v>2</v>
      </c>
      <c r="E9" s="108">
        <v>69</v>
      </c>
    </row>
    <row r="10" spans="2:8" x14ac:dyDescent="0.25">
      <c r="B10" s="54" t="s">
        <v>369</v>
      </c>
      <c r="C10" s="108">
        <v>14</v>
      </c>
      <c r="D10" s="108">
        <v>0</v>
      </c>
      <c r="E10" s="108">
        <v>83</v>
      </c>
    </row>
    <row r="11" spans="2:8" x14ac:dyDescent="0.25">
      <c r="B11" s="109" t="s">
        <v>357</v>
      </c>
      <c r="C11" s="53">
        <v>1</v>
      </c>
      <c r="D11" s="53">
        <v>0</v>
      </c>
      <c r="E11" s="53">
        <v>84</v>
      </c>
    </row>
    <row r="12" spans="2:8" x14ac:dyDescent="0.25">
      <c r="B12" s="109" t="s">
        <v>463</v>
      </c>
      <c r="C12" s="53">
        <v>4</v>
      </c>
      <c r="D12" s="53">
        <v>2</v>
      </c>
      <c r="E12" s="53">
        <v>86</v>
      </c>
    </row>
    <row r="13" spans="2:8" x14ac:dyDescent="0.25">
      <c r="B13" s="109" t="s">
        <v>472</v>
      </c>
      <c r="C13" s="53">
        <v>1</v>
      </c>
      <c r="D13" s="53">
        <v>0</v>
      </c>
      <c r="E13" s="53">
        <v>87</v>
      </c>
    </row>
    <row r="14" spans="2:8" x14ac:dyDescent="0.25">
      <c r="B14" s="342" t="s">
        <v>22</v>
      </c>
      <c r="C14" s="343">
        <v>132</v>
      </c>
      <c r="D14" s="343">
        <v>45</v>
      </c>
      <c r="E14" s="343">
        <v>87</v>
      </c>
    </row>
  </sheetData>
  <mergeCells count="4">
    <mergeCell ref="B2:E2"/>
    <mergeCell ref="B4:B5"/>
    <mergeCell ref="C4:E4"/>
    <mergeCell ref="G2:H3"/>
  </mergeCells>
  <hyperlinks>
    <hyperlink ref="G2:H3" location="'Table of Contents'!A1" display="Go To Table Of Contents" xr:uid="{B09882C6-94DB-435E-9166-E6BA7DBBDB0F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CF0D0-4B34-4A21-B788-D61AF4CED11A}">
  <dimension ref="B1:K16"/>
  <sheetViews>
    <sheetView showGridLines="0" workbookViewId="0">
      <selection activeCell="J2" sqref="J2:K3"/>
    </sheetView>
  </sheetViews>
  <sheetFormatPr defaultRowHeight="15" x14ac:dyDescent="0.25"/>
  <cols>
    <col min="1" max="1" width="1.85546875" customWidth="1"/>
    <col min="2" max="2" width="17" style="24" customWidth="1"/>
    <col min="3" max="8" width="15" customWidth="1"/>
    <col min="9" max="9" width="3.85546875" customWidth="1"/>
    <col min="10" max="11" width="6" customWidth="1"/>
  </cols>
  <sheetData>
    <row r="1" spans="2:11" ht="11.25" customHeight="1" x14ac:dyDescent="0.25"/>
    <row r="2" spans="2:11" ht="15" customHeight="1" x14ac:dyDescent="0.25">
      <c r="B2" s="473" t="s">
        <v>373</v>
      </c>
      <c r="C2" s="473"/>
      <c r="D2" s="473"/>
      <c r="E2" s="473"/>
      <c r="F2" s="473"/>
      <c r="G2" s="473"/>
      <c r="H2" s="473"/>
      <c r="J2" s="464" t="s">
        <v>430</v>
      </c>
      <c r="K2" s="464"/>
    </row>
    <row r="3" spans="2:11" x14ac:dyDescent="0.25">
      <c r="B3" s="29"/>
      <c r="C3" s="2"/>
      <c r="D3" s="2"/>
      <c r="E3" s="2"/>
      <c r="J3" s="464"/>
      <c r="K3" s="464"/>
    </row>
    <row r="4" spans="2:11" ht="15.6" customHeight="1" x14ac:dyDescent="0.25">
      <c r="B4" s="491" t="s">
        <v>180</v>
      </c>
      <c r="C4" s="552" t="s">
        <v>299</v>
      </c>
      <c r="D4" s="553"/>
      <c r="E4" s="553"/>
      <c r="F4" s="553"/>
      <c r="G4" s="553"/>
      <c r="H4" s="553"/>
    </row>
    <row r="5" spans="2:11" ht="63.75" x14ac:dyDescent="0.25">
      <c r="B5" s="466"/>
      <c r="C5" s="28" t="s">
        <v>300</v>
      </c>
      <c r="D5" s="28" t="s">
        <v>301</v>
      </c>
      <c r="E5" s="28" t="s">
        <v>302</v>
      </c>
      <c r="F5" s="28" t="s">
        <v>303</v>
      </c>
      <c r="G5" s="28" t="s">
        <v>304</v>
      </c>
      <c r="H5" s="28" t="s">
        <v>305</v>
      </c>
    </row>
    <row r="6" spans="2:11" x14ac:dyDescent="0.25">
      <c r="B6" s="58" t="s">
        <v>12</v>
      </c>
      <c r="C6" s="401">
        <v>16</v>
      </c>
      <c r="D6" s="401" t="s">
        <v>624</v>
      </c>
      <c r="E6" s="401">
        <v>7</v>
      </c>
      <c r="F6" s="401">
        <v>100</v>
      </c>
      <c r="G6" s="401">
        <v>4</v>
      </c>
      <c r="H6" s="401">
        <v>11</v>
      </c>
    </row>
    <row r="7" spans="2:11" x14ac:dyDescent="0.25">
      <c r="B7" s="58" t="s">
        <v>306</v>
      </c>
      <c r="C7" s="401">
        <v>11</v>
      </c>
      <c r="D7" s="401">
        <v>30</v>
      </c>
      <c r="E7" s="401">
        <v>9</v>
      </c>
      <c r="F7" s="401">
        <v>157</v>
      </c>
      <c r="G7" s="401">
        <v>9</v>
      </c>
      <c r="H7" s="401">
        <v>127</v>
      </c>
    </row>
    <row r="8" spans="2:11" x14ac:dyDescent="0.25">
      <c r="B8" s="59" t="s">
        <v>369</v>
      </c>
      <c r="C8" s="401">
        <v>14</v>
      </c>
      <c r="D8" s="401">
        <v>193</v>
      </c>
      <c r="E8" s="401">
        <v>66</v>
      </c>
      <c r="F8" s="401">
        <v>102</v>
      </c>
      <c r="G8" s="401">
        <v>42</v>
      </c>
      <c r="H8" s="401">
        <v>102</v>
      </c>
    </row>
    <row r="9" spans="2:11" x14ac:dyDescent="0.25">
      <c r="B9" s="58" t="s">
        <v>357</v>
      </c>
      <c r="C9" s="401">
        <v>8</v>
      </c>
      <c r="D9" s="401">
        <v>23</v>
      </c>
      <c r="E9" s="401">
        <v>7</v>
      </c>
      <c r="F9" s="401">
        <v>10</v>
      </c>
      <c r="G9" s="401">
        <v>4</v>
      </c>
      <c r="H9" s="401">
        <v>0</v>
      </c>
    </row>
    <row r="10" spans="2:11" x14ac:dyDescent="0.25">
      <c r="B10" s="58" t="s">
        <v>463</v>
      </c>
      <c r="C10" s="401">
        <v>3</v>
      </c>
      <c r="D10" s="401">
        <v>25</v>
      </c>
      <c r="E10" s="401">
        <v>12</v>
      </c>
      <c r="F10" s="401">
        <v>21</v>
      </c>
      <c r="G10" s="401">
        <v>4</v>
      </c>
      <c r="H10" s="401">
        <v>5</v>
      </c>
    </row>
    <row r="11" spans="2:11" x14ac:dyDescent="0.25">
      <c r="B11" s="58" t="s">
        <v>472</v>
      </c>
      <c r="C11" s="401">
        <v>4</v>
      </c>
      <c r="D11" s="401">
        <v>38</v>
      </c>
      <c r="E11" s="401">
        <v>23</v>
      </c>
      <c r="F11" s="401">
        <v>22</v>
      </c>
      <c r="G11" s="401">
        <v>7</v>
      </c>
      <c r="H11" s="401">
        <v>0</v>
      </c>
    </row>
    <row r="12" spans="2:11" x14ac:dyDescent="0.25">
      <c r="B12" s="342" t="s">
        <v>22</v>
      </c>
      <c r="C12" s="402">
        <f>SUM(C6:C11)</f>
        <v>56</v>
      </c>
      <c r="D12" s="402">
        <v>309</v>
      </c>
      <c r="E12" s="402">
        <v>124</v>
      </c>
      <c r="F12" s="402">
        <v>412</v>
      </c>
      <c r="G12" s="402">
        <v>70</v>
      </c>
      <c r="H12" s="402">
        <v>245</v>
      </c>
    </row>
    <row r="16" spans="2:11" x14ac:dyDescent="0.25">
      <c r="B16" s="43"/>
    </row>
  </sheetData>
  <mergeCells count="4">
    <mergeCell ref="B2:H2"/>
    <mergeCell ref="B4:B5"/>
    <mergeCell ref="C4:H4"/>
    <mergeCell ref="J2:K3"/>
  </mergeCells>
  <hyperlinks>
    <hyperlink ref="J2:K3" location="'Table of Contents'!A1" display="Go To Table Of Contents" xr:uid="{4A73B7AB-B18A-4C4E-A8F9-BCF4A04C1128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1B591-12FE-44A9-8806-24502069F862}">
  <dimension ref="B2:I12"/>
  <sheetViews>
    <sheetView showGridLines="0" workbookViewId="0">
      <selection activeCell="H2" sqref="H2:I3"/>
    </sheetView>
  </sheetViews>
  <sheetFormatPr defaultColWidth="8.7109375" defaultRowHeight="14.45" customHeight="1" x14ac:dyDescent="0.25"/>
  <cols>
    <col min="1" max="1" width="1.85546875" style="1" customWidth="1"/>
    <col min="2" max="2" width="33.42578125" style="46" customWidth="1"/>
    <col min="3" max="3" width="11.42578125" style="1" customWidth="1"/>
    <col min="4" max="4" width="10.5703125" style="1" customWidth="1"/>
    <col min="5" max="5" width="11.5703125" style="1" customWidth="1"/>
    <col min="6" max="6" width="11.28515625" style="1" customWidth="1"/>
    <col min="7" max="7" width="3.28515625" style="1" customWidth="1"/>
    <col min="8" max="9" width="6.28515625" style="1" customWidth="1"/>
    <col min="10" max="16384" width="8.7109375" style="1"/>
  </cols>
  <sheetData>
    <row r="2" spans="2:9" ht="14.45" customHeight="1" x14ac:dyDescent="0.25">
      <c r="B2" s="554" t="s">
        <v>371</v>
      </c>
      <c r="C2" s="554"/>
      <c r="D2" s="554"/>
      <c r="E2" s="554"/>
      <c r="F2" s="554"/>
      <c r="H2" s="464" t="s">
        <v>430</v>
      </c>
      <c r="I2" s="464"/>
    </row>
    <row r="3" spans="2:9" ht="14.45" customHeight="1" x14ac:dyDescent="0.25">
      <c r="B3" s="538"/>
      <c r="C3" s="538"/>
      <c r="D3" s="538"/>
      <c r="E3" s="538"/>
      <c r="F3" s="538"/>
      <c r="H3" s="464"/>
      <c r="I3" s="464"/>
    </row>
    <row r="4" spans="2:9" ht="14.45" customHeight="1" x14ac:dyDescent="0.25">
      <c r="B4" s="555" t="s">
        <v>180</v>
      </c>
      <c r="C4" s="557" t="s">
        <v>307</v>
      </c>
      <c r="D4" s="558"/>
      <c r="E4" s="558"/>
      <c r="F4" s="559"/>
    </row>
    <row r="5" spans="2:9" ht="14.45" customHeight="1" x14ac:dyDescent="0.25">
      <c r="B5" s="556"/>
      <c r="C5" s="117" t="s">
        <v>252</v>
      </c>
      <c r="D5" s="117" t="s">
        <v>253</v>
      </c>
      <c r="E5" s="117" t="s">
        <v>254</v>
      </c>
      <c r="F5" s="117" t="s">
        <v>22</v>
      </c>
    </row>
    <row r="6" spans="2:9" ht="14.45" customHeight="1" x14ac:dyDescent="0.25">
      <c r="B6" s="70" t="s">
        <v>466</v>
      </c>
      <c r="C6" s="130">
        <v>1160</v>
      </c>
      <c r="D6" s="130">
        <v>695</v>
      </c>
      <c r="E6" s="131">
        <v>320</v>
      </c>
      <c r="F6" s="53">
        <v>2175</v>
      </c>
    </row>
    <row r="7" spans="2:9" ht="14.45" customHeight="1" x14ac:dyDescent="0.25">
      <c r="B7" s="70" t="s">
        <v>369</v>
      </c>
      <c r="C7" s="130">
        <v>18465</v>
      </c>
      <c r="D7" s="130">
        <v>8746</v>
      </c>
      <c r="E7" s="131">
        <v>4647</v>
      </c>
      <c r="F7" s="53">
        <v>31858</v>
      </c>
    </row>
    <row r="8" spans="2:9" ht="14.45" customHeight="1" x14ac:dyDescent="0.25">
      <c r="B8" s="70" t="s">
        <v>357</v>
      </c>
      <c r="C8" s="130">
        <v>5510</v>
      </c>
      <c r="D8" s="130">
        <v>2100</v>
      </c>
      <c r="E8" s="131">
        <v>971</v>
      </c>
      <c r="F8" s="53">
        <v>8581</v>
      </c>
    </row>
    <row r="9" spans="2:9" ht="14.45" customHeight="1" x14ac:dyDescent="0.25">
      <c r="B9" s="70" t="s">
        <v>463</v>
      </c>
      <c r="C9" s="130">
        <v>1910</v>
      </c>
      <c r="D9" s="130">
        <v>1314</v>
      </c>
      <c r="E9" s="131">
        <v>780</v>
      </c>
      <c r="F9" s="53">
        <v>4004</v>
      </c>
    </row>
    <row r="10" spans="2:9" ht="14.45" customHeight="1" x14ac:dyDescent="0.25">
      <c r="B10" s="70" t="s">
        <v>472</v>
      </c>
      <c r="C10" s="130">
        <v>3354</v>
      </c>
      <c r="D10" s="130">
        <v>3191</v>
      </c>
      <c r="E10" s="131">
        <v>1104</v>
      </c>
      <c r="F10" s="53">
        <v>7649</v>
      </c>
    </row>
    <row r="11" spans="2:9" ht="14.45" customHeight="1" x14ac:dyDescent="0.25">
      <c r="B11" s="400" t="s">
        <v>22</v>
      </c>
      <c r="C11" s="399">
        <v>30399</v>
      </c>
      <c r="D11" s="399">
        <v>16046</v>
      </c>
      <c r="E11" s="399">
        <v>7822</v>
      </c>
      <c r="F11" s="399">
        <v>54267</v>
      </c>
    </row>
    <row r="12" spans="2:9" ht="14.45" customHeight="1" x14ac:dyDescent="0.25">
      <c r="B12" s="283" t="s">
        <v>689</v>
      </c>
      <c r="C12" s="282">
        <v>12.2</v>
      </c>
      <c r="D12" s="282">
        <v>14.4</v>
      </c>
      <c r="E12" s="282">
        <v>21.4</v>
      </c>
      <c r="F12" s="282">
        <v>13.7</v>
      </c>
    </row>
  </sheetData>
  <mergeCells count="5">
    <mergeCell ref="B2:F2"/>
    <mergeCell ref="B3:F3"/>
    <mergeCell ref="B4:B5"/>
    <mergeCell ref="C4:F4"/>
    <mergeCell ref="H2:I3"/>
  </mergeCells>
  <hyperlinks>
    <hyperlink ref="H2:I3" location="'Table of Contents'!A1" display="Go To Table Of Contents" xr:uid="{C22EB37C-1755-42F3-8865-04F97EA2569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AEC4C-C3B0-42D4-B6E4-DA6A9E00CAD9}">
  <dimension ref="B2:AN33"/>
  <sheetViews>
    <sheetView showGridLines="0" zoomScaleNormal="100" workbookViewId="0">
      <selection activeCell="AG2" sqref="AG2:AH3"/>
    </sheetView>
  </sheetViews>
  <sheetFormatPr defaultRowHeight="15" x14ac:dyDescent="0.25"/>
  <cols>
    <col min="1" max="1" width="1.85546875" customWidth="1"/>
    <col min="14" max="14" width="1.85546875" customWidth="1"/>
    <col min="15" max="15" width="1.85546875" style="64" customWidth="1"/>
    <col min="16" max="16" width="1.85546875" customWidth="1"/>
    <col min="17" max="17" width="15.7109375" style="43" bestFit="1" customWidth="1"/>
    <col min="18" max="18" width="7.85546875" style="66" bestFit="1" customWidth="1"/>
    <col min="19" max="19" width="6.140625" style="66" bestFit="1" customWidth="1"/>
    <col min="20" max="20" width="10" style="66" bestFit="1" customWidth="1"/>
    <col min="21" max="21" width="7.85546875" style="66" bestFit="1" customWidth="1"/>
    <col min="22" max="22" width="10.28515625" style="43" customWidth="1"/>
    <col min="23" max="23" width="10.85546875" style="43" customWidth="1"/>
    <col min="24" max="24" width="10.5703125" style="43" customWidth="1"/>
    <col min="25" max="25" width="10.5703125" style="43" bestFit="1" customWidth="1"/>
    <col min="26" max="26" width="10" style="43" customWidth="1"/>
    <col min="27" max="27" width="8.7109375" style="43" customWidth="1"/>
    <col min="28" max="28" width="12" style="43" bestFit="1" customWidth="1"/>
    <col min="29" max="29" width="12.28515625" style="43" bestFit="1" customWidth="1"/>
    <col min="30" max="30" width="12" style="43" customWidth="1"/>
    <col min="31" max="31" width="12.42578125" style="43" customWidth="1"/>
    <col min="32" max="32" width="2.85546875" style="66" customWidth="1"/>
    <col min="33" max="33" width="6.42578125" style="66" customWidth="1"/>
    <col min="34" max="34" width="7.28515625" style="66" customWidth="1"/>
    <col min="35" max="35" width="9.140625" style="66"/>
    <col min="36" max="36" width="18.5703125" style="66" customWidth="1"/>
    <col min="37" max="40" width="9.140625" style="66"/>
  </cols>
  <sheetData>
    <row r="2" spans="2:37" ht="15.75" customHeight="1" x14ac:dyDescent="0.25"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Q2" s="456" t="s">
        <v>372</v>
      </c>
      <c r="R2" s="456"/>
      <c r="S2" s="456"/>
      <c r="T2" s="456"/>
      <c r="U2" s="456"/>
      <c r="V2" s="456"/>
      <c r="W2" s="456"/>
      <c r="X2" s="456"/>
      <c r="Y2" s="456"/>
      <c r="Z2" s="456"/>
      <c r="AA2" s="456"/>
      <c r="AB2" s="456"/>
      <c r="AC2" s="456"/>
      <c r="AD2" s="456"/>
      <c r="AE2" s="456"/>
      <c r="AG2" s="464" t="s">
        <v>430</v>
      </c>
      <c r="AH2" s="464"/>
    </row>
    <row r="3" spans="2:37" ht="15" customHeight="1" x14ac:dyDescent="0.25">
      <c r="Q3" s="569" t="s">
        <v>308</v>
      </c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G3" s="464"/>
      <c r="AH3" s="464"/>
    </row>
    <row r="4" spans="2:37" ht="48" customHeight="1" x14ac:dyDescent="0.25">
      <c r="Q4" s="491" t="s">
        <v>309</v>
      </c>
      <c r="R4" s="512" t="s">
        <v>310</v>
      </c>
      <c r="S4" s="512"/>
      <c r="T4" s="512" t="s">
        <v>311</v>
      </c>
      <c r="U4" s="512"/>
      <c r="V4" s="512" t="s">
        <v>312</v>
      </c>
      <c r="W4" s="512"/>
      <c r="X4" s="512" t="s">
        <v>313</v>
      </c>
      <c r="Y4" s="512"/>
      <c r="Z4" s="570" t="s">
        <v>314</v>
      </c>
      <c r="AA4" s="571"/>
      <c r="AB4" s="491" t="s">
        <v>315</v>
      </c>
      <c r="AC4" s="552" t="s">
        <v>316</v>
      </c>
      <c r="AD4" s="553"/>
      <c r="AE4" s="552" t="s">
        <v>317</v>
      </c>
    </row>
    <row r="5" spans="2:37" x14ac:dyDescent="0.25">
      <c r="Q5" s="491"/>
      <c r="R5" s="512"/>
      <c r="S5" s="512"/>
      <c r="T5" s="512"/>
      <c r="U5" s="512"/>
      <c r="V5" s="512"/>
      <c r="W5" s="512"/>
      <c r="X5" s="512"/>
      <c r="Y5" s="512"/>
      <c r="Z5" s="572"/>
      <c r="AA5" s="573"/>
      <c r="AB5" s="491"/>
      <c r="AC5" s="561"/>
      <c r="AD5" s="562"/>
      <c r="AE5" s="552"/>
    </row>
    <row r="6" spans="2:37" ht="27.75" customHeight="1" x14ac:dyDescent="0.25">
      <c r="Q6" s="466"/>
      <c r="R6" s="217" t="s">
        <v>318</v>
      </c>
      <c r="S6" s="217" t="s">
        <v>319</v>
      </c>
      <c r="T6" s="217" t="s">
        <v>318</v>
      </c>
      <c r="U6" s="217" t="s">
        <v>319</v>
      </c>
      <c r="V6" s="213" t="s">
        <v>318</v>
      </c>
      <c r="W6" s="213" t="s">
        <v>319</v>
      </c>
      <c r="X6" s="213" t="s">
        <v>318</v>
      </c>
      <c r="Y6" s="213" t="s">
        <v>319</v>
      </c>
      <c r="Z6" s="213" t="s">
        <v>318</v>
      </c>
      <c r="AA6" s="213" t="s">
        <v>319</v>
      </c>
      <c r="AB6" s="213" t="s">
        <v>320</v>
      </c>
      <c r="AC6" s="213" t="s">
        <v>400</v>
      </c>
      <c r="AD6" s="213" t="s">
        <v>447</v>
      </c>
      <c r="AE6" s="552"/>
    </row>
    <row r="7" spans="2:37" x14ac:dyDescent="0.25">
      <c r="Q7" s="194" t="s">
        <v>12</v>
      </c>
      <c r="R7" s="195">
        <v>173</v>
      </c>
      <c r="S7" s="193" t="s">
        <v>15</v>
      </c>
      <c r="T7" s="193">
        <v>114</v>
      </c>
      <c r="U7" s="193">
        <v>169</v>
      </c>
      <c r="V7" s="193">
        <v>1266445</v>
      </c>
      <c r="W7" s="193">
        <v>230</v>
      </c>
      <c r="X7" s="193">
        <v>1955230</v>
      </c>
      <c r="Y7" s="193">
        <v>316</v>
      </c>
      <c r="Z7" s="193">
        <v>4114988</v>
      </c>
      <c r="AA7" s="193">
        <v>16224</v>
      </c>
      <c r="AB7" s="193">
        <v>15148</v>
      </c>
      <c r="AC7" s="193">
        <v>13799</v>
      </c>
      <c r="AD7" s="196">
        <v>48428</v>
      </c>
      <c r="AE7" s="193">
        <v>54</v>
      </c>
    </row>
    <row r="8" spans="2:37" x14ac:dyDescent="0.25">
      <c r="Q8" s="360" t="s">
        <v>306</v>
      </c>
      <c r="R8" s="361">
        <v>267</v>
      </c>
      <c r="S8" s="361" t="s">
        <v>15</v>
      </c>
      <c r="T8" s="361">
        <v>381</v>
      </c>
      <c r="U8" s="361">
        <v>543</v>
      </c>
      <c r="V8" s="361">
        <v>6551739</v>
      </c>
      <c r="W8" s="361">
        <v>6191</v>
      </c>
      <c r="X8" s="361">
        <v>9417317</v>
      </c>
      <c r="Y8" s="361">
        <v>167719</v>
      </c>
      <c r="Z8" s="361">
        <v>7873689</v>
      </c>
      <c r="AA8" s="361">
        <v>31910</v>
      </c>
      <c r="AB8" s="362">
        <v>73332</v>
      </c>
      <c r="AC8" s="362">
        <v>109726</v>
      </c>
      <c r="AD8" s="362">
        <v>118428</v>
      </c>
      <c r="AE8" s="362">
        <v>240075</v>
      </c>
    </row>
    <row r="9" spans="2:37" x14ac:dyDescent="0.25">
      <c r="Q9" s="197" t="s">
        <v>369</v>
      </c>
      <c r="R9" s="193">
        <v>289</v>
      </c>
      <c r="S9" s="193" t="s">
        <v>15</v>
      </c>
      <c r="T9" s="193">
        <v>621</v>
      </c>
      <c r="U9" s="193">
        <v>675</v>
      </c>
      <c r="V9" s="193">
        <v>8988348</v>
      </c>
      <c r="W9" s="193">
        <v>9066</v>
      </c>
      <c r="X9" s="193">
        <v>14565545</v>
      </c>
      <c r="Y9" s="193">
        <v>292206</v>
      </c>
      <c r="Z9" s="193">
        <v>13195075</v>
      </c>
      <c r="AA9" s="193">
        <v>36770</v>
      </c>
      <c r="AB9" s="193">
        <v>139980</v>
      </c>
      <c r="AC9" s="193">
        <v>283839</v>
      </c>
      <c r="AD9" s="193">
        <v>499957</v>
      </c>
      <c r="AE9" s="362">
        <v>442584</v>
      </c>
    </row>
    <row r="10" spans="2:37" x14ac:dyDescent="0.25">
      <c r="Q10" s="197" t="s">
        <v>359</v>
      </c>
      <c r="R10" s="193">
        <v>293</v>
      </c>
      <c r="S10" s="193" t="s">
        <v>15</v>
      </c>
      <c r="T10" s="193">
        <v>664</v>
      </c>
      <c r="U10" s="193">
        <v>703</v>
      </c>
      <c r="V10" s="193">
        <v>9503546</v>
      </c>
      <c r="W10" s="193">
        <v>9358</v>
      </c>
      <c r="X10" s="193">
        <v>15606182</v>
      </c>
      <c r="Y10" s="193">
        <v>292544</v>
      </c>
      <c r="Z10" s="193">
        <v>13739606</v>
      </c>
      <c r="AA10" s="193">
        <v>40086</v>
      </c>
      <c r="AB10" s="193">
        <v>153103</v>
      </c>
      <c r="AC10" s="193">
        <v>346752</v>
      </c>
      <c r="AD10" s="193">
        <v>486540</v>
      </c>
      <c r="AE10" s="362">
        <v>447972</v>
      </c>
    </row>
    <row r="11" spans="2:37" x14ac:dyDescent="0.25">
      <c r="Q11" s="197" t="s">
        <v>467</v>
      </c>
      <c r="R11" s="193">
        <v>304</v>
      </c>
      <c r="S11" s="193" t="s">
        <v>15</v>
      </c>
      <c r="T11" s="193">
        <v>673</v>
      </c>
      <c r="U11" s="193">
        <v>743</v>
      </c>
      <c r="V11" s="193">
        <v>7879779</v>
      </c>
      <c r="W11" s="193">
        <v>5833</v>
      </c>
      <c r="X11" s="193">
        <v>12051173</v>
      </c>
      <c r="Y11" s="193">
        <v>89816</v>
      </c>
      <c r="Z11" s="193">
        <v>13659037</v>
      </c>
      <c r="AA11" s="193">
        <v>36766</v>
      </c>
      <c r="AB11" s="193">
        <v>168717</v>
      </c>
      <c r="AC11" s="193">
        <v>407831</v>
      </c>
      <c r="AD11" s="193">
        <v>579200</v>
      </c>
      <c r="AE11" s="362">
        <v>272284</v>
      </c>
    </row>
    <row r="12" spans="2:37" x14ac:dyDescent="0.25">
      <c r="P12" s="190"/>
      <c r="Q12" s="284" t="s">
        <v>625</v>
      </c>
      <c r="R12" s="285">
        <v>304</v>
      </c>
      <c r="S12" s="286" t="s">
        <v>15</v>
      </c>
      <c r="T12" s="285">
        <v>685</v>
      </c>
      <c r="U12" s="285">
        <v>762</v>
      </c>
      <c r="V12" s="284">
        <v>8562267</v>
      </c>
      <c r="W12" s="284">
        <v>5714</v>
      </c>
      <c r="X12" s="284">
        <v>12695004</v>
      </c>
      <c r="Y12" s="284">
        <v>144466</v>
      </c>
      <c r="Z12" s="284">
        <v>14186403</v>
      </c>
      <c r="AA12" s="284">
        <v>42258</v>
      </c>
      <c r="AB12" s="284">
        <v>196993</v>
      </c>
      <c r="AC12" s="284">
        <v>462263</v>
      </c>
      <c r="AD12" s="284">
        <v>690028</v>
      </c>
      <c r="AE12" s="284">
        <v>315076</v>
      </c>
    </row>
    <row r="13" spans="2:37" ht="15" customHeight="1" x14ac:dyDescent="0.25">
      <c r="Q13" s="287" t="s">
        <v>690</v>
      </c>
      <c r="R13" s="198"/>
      <c r="S13" s="198"/>
      <c r="T13" s="564"/>
      <c r="U13" s="564"/>
      <c r="V13" s="564"/>
      <c r="W13" s="564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  <c r="AK13" s="564"/>
    </row>
    <row r="14" spans="2:37" x14ac:dyDescent="0.25">
      <c r="Q14" s="198"/>
      <c r="R14" s="198"/>
      <c r="S14" s="198"/>
      <c r="T14" s="564"/>
      <c r="U14" s="564"/>
      <c r="V14" s="564"/>
      <c r="W14" s="564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  <c r="AK14" s="564"/>
    </row>
    <row r="15" spans="2:37" ht="25.5" customHeight="1" x14ac:dyDescent="0.25">
      <c r="Q15" s="309"/>
      <c r="R15" s="563"/>
      <c r="S15" s="563"/>
      <c r="T15" s="330"/>
      <c r="U15" s="563"/>
      <c r="V15" s="563"/>
      <c r="W15" s="563"/>
      <c r="X15" s="563"/>
      <c r="Y15" s="563"/>
      <c r="Z15" s="352"/>
      <c r="AA15" s="198"/>
      <c r="AB15" s="198"/>
      <c r="AC15" s="199"/>
      <c r="AD15" s="199"/>
      <c r="AE15" s="200"/>
      <c r="AF15" s="564"/>
      <c r="AG15" s="564"/>
      <c r="AH15" s="201"/>
      <c r="AI15" s="565"/>
      <c r="AJ15" s="565"/>
      <c r="AK15" s="202"/>
    </row>
    <row r="16" spans="2:37" x14ac:dyDescent="0.25">
      <c r="Q16" s="309"/>
      <c r="R16" s="563"/>
      <c r="S16" s="563"/>
      <c r="T16" s="330"/>
      <c r="U16" s="563"/>
      <c r="V16" s="563"/>
      <c r="W16" s="563"/>
      <c r="X16" s="563"/>
      <c r="Y16" s="563"/>
      <c r="Z16" s="352"/>
      <c r="AA16" s="198"/>
      <c r="AB16" s="198"/>
      <c r="AC16" s="198"/>
      <c r="AD16" s="198"/>
      <c r="AE16" s="198"/>
      <c r="AF16" s="566"/>
      <c r="AG16" s="566"/>
      <c r="AH16" s="198"/>
      <c r="AI16" s="566"/>
      <c r="AJ16" s="566"/>
      <c r="AK16" s="202"/>
    </row>
    <row r="17" spans="17:37" ht="78" x14ac:dyDescent="0.25">
      <c r="Q17" s="309" t="s">
        <v>309</v>
      </c>
      <c r="R17" s="333" t="s">
        <v>318</v>
      </c>
      <c r="S17" s="333" t="s">
        <v>319</v>
      </c>
      <c r="T17" s="353" t="s">
        <v>401</v>
      </c>
      <c r="U17" s="333" t="s">
        <v>318</v>
      </c>
      <c r="V17" s="333" t="s">
        <v>319</v>
      </c>
      <c r="W17" s="309" t="s">
        <v>402</v>
      </c>
      <c r="X17" s="333" t="s">
        <v>403</v>
      </c>
      <c r="Y17" s="333" t="s">
        <v>695</v>
      </c>
      <c r="Z17" s="352"/>
      <c r="AA17" s="198"/>
      <c r="AB17" s="198"/>
      <c r="AC17" s="198"/>
      <c r="AD17" s="198"/>
      <c r="AE17" s="198"/>
      <c r="AF17" s="566"/>
      <c r="AG17" s="566"/>
      <c r="AH17" s="198"/>
      <c r="AI17" s="566"/>
      <c r="AJ17" s="566"/>
      <c r="AK17" s="202"/>
    </row>
    <row r="18" spans="17:37" x14ac:dyDescent="0.25">
      <c r="Q18" s="354" t="s">
        <v>12</v>
      </c>
      <c r="R18" s="355">
        <v>19.552299999999999</v>
      </c>
      <c r="S18" s="355">
        <v>3.16E-3</v>
      </c>
      <c r="T18" s="355">
        <f>(+R18+S18)</f>
        <v>19.55546</v>
      </c>
      <c r="U18" s="355">
        <v>41.149880000000003</v>
      </c>
      <c r="V18" s="355">
        <v>0.16224</v>
      </c>
      <c r="W18" s="355">
        <v>0.15148</v>
      </c>
      <c r="X18" s="355">
        <v>0.13799</v>
      </c>
      <c r="Y18" s="355">
        <v>0.48427999999999999</v>
      </c>
      <c r="Z18" s="352"/>
      <c r="AA18" s="198"/>
      <c r="AB18" s="198"/>
      <c r="AC18" s="198"/>
      <c r="AD18" s="198"/>
      <c r="AE18" s="198"/>
      <c r="AF18" s="566"/>
      <c r="AG18" s="566"/>
      <c r="AH18" s="198"/>
      <c r="AI18" s="568"/>
      <c r="AJ18" s="568"/>
      <c r="AK18" s="202"/>
    </row>
    <row r="19" spans="17:37" x14ac:dyDescent="0.25">
      <c r="Q19" s="354" t="s">
        <v>306</v>
      </c>
      <c r="R19" s="355">
        <v>94.17</v>
      </c>
      <c r="S19" s="355">
        <v>1.68</v>
      </c>
      <c r="T19" s="355">
        <v>94.17</v>
      </c>
      <c r="U19" s="355">
        <v>78.739999999999995</v>
      </c>
      <c r="V19" s="355">
        <v>0.32</v>
      </c>
      <c r="W19" s="355">
        <v>0.73</v>
      </c>
      <c r="X19" s="355">
        <v>1.0900000000000001</v>
      </c>
      <c r="Y19" s="355">
        <v>1.18</v>
      </c>
      <c r="Z19" s="356"/>
      <c r="AA19" s="198"/>
      <c r="AB19" s="203"/>
      <c r="AC19" s="198"/>
      <c r="AD19" s="198"/>
      <c r="AE19" s="203"/>
      <c r="AF19" s="566"/>
      <c r="AG19" s="566"/>
      <c r="AH19" s="198"/>
      <c r="AI19" s="568"/>
      <c r="AJ19" s="568"/>
      <c r="AK19" s="202"/>
    </row>
    <row r="20" spans="17:37" x14ac:dyDescent="0.25">
      <c r="Q20" s="357" t="s">
        <v>369</v>
      </c>
      <c r="R20" s="355">
        <v>107.21829</v>
      </c>
      <c r="S20" s="355">
        <v>2.0456799999999999</v>
      </c>
      <c r="T20" s="355">
        <v>145.6</v>
      </c>
      <c r="U20" s="355">
        <v>98.55538</v>
      </c>
      <c r="V20" s="355">
        <v>0.33151000000000003</v>
      </c>
      <c r="W20" s="355">
        <v>1.39</v>
      </c>
      <c r="X20" s="355">
        <v>2.83</v>
      </c>
      <c r="Y20" s="355">
        <v>4.99</v>
      </c>
      <c r="Z20" s="356"/>
      <c r="AA20" s="560"/>
      <c r="AB20" s="560"/>
      <c r="AC20" s="198"/>
      <c r="AD20" s="560"/>
      <c r="AE20" s="560"/>
      <c r="AF20" s="566"/>
      <c r="AG20" s="566"/>
      <c r="AH20" s="198"/>
      <c r="AI20" s="568"/>
      <c r="AJ20" s="568"/>
      <c r="AK20" s="202"/>
    </row>
    <row r="21" spans="17:37" x14ac:dyDescent="0.25">
      <c r="Q21" s="357" t="s">
        <v>359</v>
      </c>
      <c r="R21" s="355">
        <v>121.26772</v>
      </c>
      <c r="S21" s="355">
        <v>2.0695700000000001</v>
      </c>
      <c r="T21" s="355">
        <v>156.06</v>
      </c>
      <c r="U21" s="355">
        <v>122.99081</v>
      </c>
      <c r="V21" s="355">
        <v>0.34373999999999999</v>
      </c>
      <c r="W21" s="355">
        <v>1.53</v>
      </c>
      <c r="X21" s="355">
        <v>3.46</v>
      </c>
      <c r="Y21" s="355">
        <v>4.8600000000000003</v>
      </c>
      <c r="Z21" s="356"/>
      <c r="AA21" s="560"/>
      <c r="AB21" s="560"/>
      <c r="AC21" s="198"/>
      <c r="AD21" s="560"/>
      <c r="AE21" s="560"/>
      <c r="AF21" s="566"/>
      <c r="AG21" s="566"/>
      <c r="AH21" s="198"/>
      <c r="AI21" s="567"/>
      <c r="AJ21" s="567"/>
      <c r="AK21" s="202"/>
    </row>
    <row r="22" spans="17:37" x14ac:dyDescent="0.25">
      <c r="Q22" s="357" t="s">
        <v>467</v>
      </c>
      <c r="R22" s="355">
        <v>136.66166000000001</v>
      </c>
      <c r="S22" s="355">
        <v>2.5395500000000002</v>
      </c>
      <c r="T22" s="355">
        <v>120.51</v>
      </c>
      <c r="U22" s="355">
        <v>128.75496000000001</v>
      </c>
      <c r="V22" s="355">
        <v>0.35803000000000001</v>
      </c>
      <c r="W22" s="355">
        <v>1.68</v>
      </c>
      <c r="X22" s="355">
        <v>4.07</v>
      </c>
      <c r="Y22" s="355">
        <v>5.79</v>
      </c>
      <c r="Z22" s="356"/>
      <c r="AA22" s="560"/>
      <c r="AB22" s="560"/>
      <c r="AC22" s="198"/>
      <c r="AD22" s="560"/>
      <c r="AE22" s="560"/>
      <c r="AF22" s="566"/>
      <c r="AG22" s="566"/>
      <c r="AH22" s="198"/>
      <c r="AI22" s="566"/>
      <c r="AJ22" s="566"/>
      <c r="AK22" s="202"/>
    </row>
    <row r="23" spans="17:37" x14ac:dyDescent="0.25">
      <c r="Q23" s="357" t="s">
        <v>626</v>
      </c>
      <c r="R23" s="355"/>
      <c r="S23" s="355"/>
      <c r="T23" s="355">
        <v>128.38999999999999</v>
      </c>
      <c r="U23" s="355"/>
      <c r="V23" s="355"/>
      <c r="W23" s="355">
        <v>1.96</v>
      </c>
      <c r="X23" s="355">
        <v>4.62</v>
      </c>
      <c r="Y23" s="355">
        <v>6.9</v>
      </c>
      <c r="Z23" s="356"/>
      <c r="AA23" s="204"/>
      <c r="AB23" s="204"/>
      <c r="AC23" s="205"/>
      <c r="AD23" s="204"/>
      <c r="AE23" s="204"/>
      <c r="AF23" s="205"/>
      <c r="AG23" s="205"/>
      <c r="AH23" s="205"/>
      <c r="AI23" s="205"/>
      <c r="AJ23" s="205"/>
      <c r="AK23" s="205"/>
    </row>
    <row r="24" spans="17:37" x14ac:dyDescent="0.25">
      <c r="Q24" s="358"/>
      <c r="R24" s="356"/>
      <c r="S24" s="356"/>
      <c r="T24" s="356"/>
      <c r="U24" s="356"/>
      <c r="V24" s="356"/>
      <c r="W24" s="356"/>
      <c r="X24" s="356"/>
      <c r="Y24" s="356"/>
      <c r="Z24" s="356"/>
      <c r="AA24" s="204"/>
      <c r="AB24" s="204"/>
      <c r="AC24" s="205"/>
      <c r="AD24" s="204"/>
      <c r="AE24" s="204"/>
      <c r="AF24" s="205"/>
      <c r="AG24" s="205"/>
      <c r="AH24" s="205"/>
      <c r="AI24" s="205"/>
      <c r="AJ24" s="205"/>
      <c r="AK24" s="205"/>
    </row>
    <row r="25" spans="17:37" x14ac:dyDescent="0.25">
      <c r="Q25" s="302"/>
      <c r="R25" s="302"/>
      <c r="S25" s="302"/>
      <c r="T25" s="302"/>
      <c r="U25" s="302"/>
      <c r="V25" s="302"/>
      <c r="W25" s="302"/>
      <c r="X25" s="302"/>
      <c r="Y25" s="302"/>
      <c r="Z25" s="302"/>
      <c r="AA25" s="66"/>
      <c r="AB25" s="66"/>
      <c r="AC25" s="66"/>
      <c r="AD25" s="66"/>
      <c r="AE25" s="66"/>
    </row>
    <row r="26" spans="17:37" x14ac:dyDescent="0.25">
      <c r="Q26" s="301"/>
      <c r="R26" s="302"/>
      <c r="S26" s="302"/>
      <c r="T26" s="302"/>
      <c r="U26" s="302"/>
      <c r="V26" s="301"/>
      <c r="W26" s="301"/>
      <c r="X26" s="301"/>
      <c r="Y26" s="301"/>
      <c r="Z26" s="301"/>
    </row>
    <row r="27" spans="17:37" x14ac:dyDescent="0.25">
      <c r="Q27" s="359" t="s">
        <v>12</v>
      </c>
      <c r="R27" s="356">
        <v>0.15148</v>
      </c>
      <c r="S27" s="302"/>
      <c r="T27" s="302"/>
      <c r="U27" s="302"/>
      <c r="V27" s="301"/>
      <c r="W27" s="301"/>
      <c r="X27" s="301"/>
      <c r="Y27" s="301"/>
      <c r="Z27" s="301"/>
    </row>
    <row r="28" spans="17:37" x14ac:dyDescent="0.25">
      <c r="Q28" s="359" t="s">
        <v>306</v>
      </c>
      <c r="R28" s="356">
        <v>0.73</v>
      </c>
      <c r="S28" s="302"/>
      <c r="T28" s="302"/>
      <c r="U28" s="302"/>
      <c r="V28" s="301"/>
      <c r="W28" s="301"/>
      <c r="X28" s="301"/>
      <c r="Y28" s="301"/>
      <c r="Z28" s="301"/>
    </row>
    <row r="29" spans="17:37" x14ac:dyDescent="0.25">
      <c r="Q29" s="358" t="s">
        <v>321</v>
      </c>
      <c r="R29" s="356">
        <v>1.0684</v>
      </c>
      <c r="S29" s="302"/>
      <c r="T29" s="302"/>
      <c r="U29" s="302"/>
      <c r="V29" s="301"/>
      <c r="W29" s="301"/>
      <c r="X29" s="301"/>
      <c r="Y29" s="301"/>
      <c r="Z29" s="301"/>
    </row>
    <row r="30" spans="17:37" x14ac:dyDescent="0.25">
      <c r="Q30" s="358" t="s">
        <v>322</v>
      </c>
      <c r="R30" s="356">
        <v>1.20896</v>
      </c>
      <c r="S30" s="302"/>
      <c r="T30" s="302"/>
      <c r="U30" s="302"/>
      <c r="V30" s="301"/>
      <c r="W30" s="301"/>
      <c r="X30" s="301"/>
      <c r="Y30" s="301"/>
      <c r="Z30" s="301"/>
    </row>
    <row r="31" spans="17:37" x14ac:dyDescent="0.25">
      <c r="Q31" s="358" t="s">
        <v>323</v>
      </c>
      <c r="R31" s="356">
        <v>1.2983899999999999</v>
      </c>
      <c r="S31" s="302"/>
      <c r="T31" s="302"/>
      <c r="U31" s="302"/>
      <c r="V31" s="301"/>
      <c r="W31" s="301"/>
      <c r="X31" s="301"/>
      <c r="Y31" s="301"/>
      <c r="Z31" s="301"/>
    </row>
    <row r="32" spans="17:37" x14ac:dyDescent="0.25">
      <c r="Q32" s="358" t="s">
        <v>324</v>
      </c>
      <c r="R32" s="356">
        <v>1.3997999999999999</v>
      </c>
      <c r="S32" s="302"/>
      <c r="T32" s="302"/>
      <c r="U32" s="302"/>
      <c r="V32" s="301"/>
      <c r="W32" s="301"/>
      <c r="X32" s="301"/>
      <c r="Y32" s="301"/>
      <c r="Z32" s="301"/>
    </row>
    <row r="33" spans="17:26" x14ac:dyDescent="0.25">
      <c r="Q33" s="358" t="s">
        <v>359</v>
      </c>
      <c r="R33" s="356">
        <v>1.5310299999999999</v>
      </c>
      <c r="S33" s="302"/>
      <c r="T33" s="302"/>
      <c r="U33" s="302"/>
      <c r="V33" s="301"/>
      <c r="W33" s="301"/>
      <c r="X33" s="301"/>
      <c r="Y33" s="301"/>
      <c r="Z33" s="301"/>
    </row>
  </sheetData>
  <mergeCells count="47">
    <mergeCell ref="AF18:AG18"/>
    <mergeCell ref="AI18:AJ18"/>
    <mergeCell ref="AE4:AE6"/>
    <mergeCell ref="Q2:AE2"/>
    <mergeCell ref="Q3:AE3"/>
    <mergeCell ref="Q4:Q6"/>
    <mergeCell ref="R4:S5"/>
    <mergeCell ref="T4:U5"/>
    <mergeCell ref="V4:W5"/>
    <mergeCell ref="X4:Y5"/>
    <mergeCell ref="Z4:AA5"/>
    <mergeCell ref="AB4:AB5"/>
    <mergeCell ref="AF17:AG17"/>
    <mergeCell ref="AG13:AI14"/>
    <mergeCell ref="AJ13:AK14"/>
    <mergeCell ref="AF15:AG15"/>
    <mergeCell ref="AA20:AB20"/>
    <mergeCell ref="AF20:AG20"/>
    <mergeCell ref="AI20:AJ20"/>
    <mergeCell ref="AF19:AG19"/>
    <mergeCell ref="AI19:AJ19"/>
    <mergeCell ref="AF22:AG22"/>
    <mergeCell ref="AI22:AJ22"/>
    <mergeCell ref="AA21:AB21"/>
    <mergeCell ref="AF21:AG21"/>
    <mergeCell ref="AI21:AJ21"/>
    <mergeCell ref="AI15:AJ15"/>
    <mergeCell ref="AF16:AG16"/>
    <mergeCell ref="AI16:AJ16"/>
    <mergeCell ref="AI17:AJ17"/>
    <mergeCell ref="AG2:AH3"/>
    <mergeCell ref="B2:M2"/>
    <mergeCell ref="AD20:AE20"/>
    <mergeCell ref="AD21:AE21"/>
    <mergeCell ref="AD22:AE22"/>
    <mergeCell ref="AC4:AD5"/>
    <mergeCell ref="R15:S16"/>
    <mergeCell ref="U15:V16"/>
    <mergeCell ref="W15:W16"/>
    <mergeCell ref="X15:Y16"/>
    <mergeCell ref="T13:U14"/>
    <mergeCell ref="V13:X14"/>
    <mergeCell ref="Y13:AA14"/>
    <mergeCell ref="AB13:AD13"/>
    <mergeCell ref="AB14:AD14"/>
    <mergeCell ref="AE13:AF14"/>
    <mergeCell ref="AA22:AB22"/>
  </mergeCells>
  <hyperlinks>
    <hyperlink ref="AG2:AH3" location="'Table of Contents'!A1" display="Go To Table Of Contents" xr:uid="{86963890-9F59-4B3E-92E0-1AF4195E911E}"/>
  </hyperlink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D38C8-C1F5-41E3-9B42-316C5968E5D7}">
  <dimension ref="B1:I23"/>
  <sheetViews>
    <sheetView showGridLines="0" zoomScale="90" zoomScaleNormal="90" workbookViewId="0">
      <selection activeCell="H2" sqref="H2:I3"/>
    </sheetView>
  </sheetViews>
  <sheetFormatPr defaultRowHeight="15" x14ac:dyDescent="0.25"/>
  <cols>
    <col min="1" max="1" width="1.85546875" customWidth="1"/>
    <col min="2" max="2" width="43.140625" style="24" customWidth="1"/>
    <col min="3" max="6" width="14.7109375" customWidth="1"/>
    <col min="7" max="7" width="3.7109375" customWidth="1"/>
    <col min="8" max="9" width="7" customWidth="1"/>
  </cols>
  <sheetData>
    <row r="1" spans="2:9" ht="12" customHeight="1" x14ac:dyDescent="0.25"/>
    <row r="2" spans="2:9" ht="15" customHeight="1" x14ac:dyDescent="0.25">
      <c r="B2" s="554" t="s">
        <v>627</v>
      </c>
      <c r="C2" s="554"/>
      <c r="D2" s="554"/>
      <c r="E2" s="554"/>
      <c r="F2" s="554"/>
      <c r="H2" s="464" t="s">
        <v>430</v>
      </c>
      <c r="I2" s="464"/>
    </row>
    <row r="3" spans="2:9" x14ac:dyDescent="0.25">
      <c r="B3" s="575" t="s">
        <v>1</v>
      </c>
      <c r="C3" s="575"/>
      <c r="D3" s="575"/>
      <c r="E3" s="575"/>
      <c r="F3" s="575"/>
      <c r="H3" s="464"/>
      <c r="I3" s="464"/>
    </row>
    <row r="4" spans="2:9" ht="18" customHeight="1" x14ac:dyDescent="0.25">
      <c r="B4" s="555" t="s">
        <v>325</v>
      </c>
      <c r="C4" s="555" t="s">
        <v>326</v>
      </c>
      <c r="D4" s="555"/>
      <c r="E4" s="555"/>
      <c r="F4" s="555" t="s">
        <v>22</v>
      </c>
    </row>
    <row r="5" spans="2:9" ht="28.5" customHeight="1" x14ac:dyDescent="0.25">
      <c r="B5" s="556"/>
      <c r="C5" s="96" t="s">
        <v>327</v>
      </c>
      <c r="D5" s="96" t="s">
        <v>328</v>
      </c>
      <c r="E5" s="96" t="s">
        <v>329</v>
      </c>
      <c r="F5" s="556"/>
    </row>
    <row r="6" spans="2:9" x14ac:dyDescent="0.25">
      <c r="B6" s="71" t="s">
        <v>330</v>
      </c>
      <c r="C6" s="72">
        <v>66</v>
      </c>
      <c r="D6" s="72">
        <v>13</v>
      </c>
      <c r="E6" s="72">
        <v>14</v>
      </c>
      <c r="F6" s="53">
        <v>93</v>
      </c>
    </row>
    <row r="7" spans="2:9" x14ac:dyDescent="0.25">
      <c r="B7" s="71" t="s">
        <v>331</v>
      </c>
      <c r="C7" s="72">
        <v>1360</v>
      </c>
      <c r="D7" s="72">
        <v>216</v>
      </c>
      <c r="E7" s="72">
        <v>156</v>
      </c>
      <c r="F7" s="53">
        <v>1732</v>
      </c>
    </row>
    <row r="8" spans="2:9" x14ac:dyDescent="0.25">
      <c r="B8" s="71" t="s">
        <v>332</v>
      </c>
      <c r="C8" s="127">
        <v>0</v>
      </c>
      <c r="D8" s="127">
        <v>0</v>
      </c>
      <c r="E8" s="72">
        <v>215</v>
      </c>
      <c r="F8" s="53">
        <v>215</v>
      </c>
    </row>
    <row r="9" spans="2:9" x14ac:dyDescent="0.25">
      <c r="B9" s="71" t="s">
        <v>333</v>
      </c>
      <c r="C9" s="72">
        <v>159</v>
      </c>
      <c r="D9" s="72">
        <v>46</v>
      </c>
      <c r="E9" s="72">
        <v>50</v>
      </c>
      <c r="F9" s="53">
        <v>255</v>
      </c>
    </row>
    <row r="10" spans="2:9" x14ac:dyDescent="0.25">
      <c r="B10" s="71" t="s">
        <v>334</v>
      </c>
      <c r="C10" s="72">
        <v>31</v>
      </c>
      <c r="D10" s="72">
        <v>23</v>
      </c>
      <c r="E10" s="72">
        <v>268</v>
      </c>
      <c r="F10" s="53">
        <v>322</v>
      </c>
    </row>
    <row r="11" spans="2:9" x14ac:dyDescent="0.25">
      <c r="B11" s="71" t="s">
        <v>335</v>
      </c>
      <c r="C11" s="127" t="s">
        <v>15</v>
      </c>
      <c r="D11" s="127" t="s">
        <v>15</v>
      </c>
      <c r="E11" s="72">
        <v>886</v>
      </c>
      <c r="F11" s="53">
        <v>886</v>
      </c>
    </row>
    <row r="12" spans="2:9" x14ac:dyDescent="0.25">
      <c r="B12" s="71" t="s">
        <v>336</v>
      </c>
      <c r="C12" s="72">
        <v>307</v>
      </c>
      <c r="D12" s="72">
        <v>51</v>
      </c>
      <c r="E12" s="72">
        <v>118</v>
      </c>
      <c r="F12" s="53">
        <v>476</v>
      </c>
    </row>
    <row r="13" spans="2:9" x14ac:dyDescent="0.25">
      <c r="B13" s="71" t="s">
        <v>337</v>
      </c>
      <c r="C13" s="72">
        <v>198</v>
      </c>
      <c r="D13" s="72">
        <v>60</v>
      </c>
      <c r="E13" s="127" t="s">
        <v>15</v>
      </c>
      <c r="F13" s="53">
        <v>258</v>
      </c>
    </row>
    <row r="14" spans="2:9" x14ac:dyDescent="0.25">
      <c r="B14" s="71" t="s">
        <v>338</v>
      </c>
      <c r="C14" s="127" t="s">
        <v>15</v>
      </c>
      <c r="D14" s="127" t="s">
        <v>15</v>
      </c>
      <c r="E14" s="72">
        <v>2</v>
      </c>
      <c r="F14" s="53">
        <v>2</v>
      </c>
    </row>
    <row r="15" spans="2:9" x14ac:dyDescent="0.25">
      <c r="B15" s="71" t="s">
        <v>339</v>
      </c>
      <c r="C15" s="72">
        <v>105</v>
      </c>
      <c r="D15" s="72">
        <v>34</v>
      </c>
      <c r="E15" s="72">
        <v>3</v>
      </c>
      <c r="F15" s="53">
        <v>142</v>
      </c>
    </row>
    <row r="16" spans="2:9" x14ac:dyDescent="0.25">
      <c r="B16" s="71" t="s">
        <v>340</v>
      </c>
      <c r="C16" s="72">
        <v>51</v>
      </c>
      <c r="D16" s="72">
        <v>18</v>
      </c>
      <c r="E16" s="72">
        <v>42</v>
      </c>
      <c r="F16" s="53">
        <v>111</v>
      </c>
    </row>
    <row r="17" spans="2:6" x14ac:dyDescent="0.25">
      <c r="B17" s="71" t="s">
        <v>341</v>
      </c>
      <c r="C17" s="53">
        <v>1</v>
      </c>
      <c r="D17" s="108">
        <v>0</v>
      </c>
      <c r="E17" s="53">
        <v>1</v>
      </c>
      <c r="F17" s="53">
        <v>2</v>
      </c>
    </row>
    <row r="18" spans="2:6" x14ac:dyDescent="0.25">
      <c r="B18" s="71" t="s">
        <v>342</v>
      </c>
      <c r="C18" s="53">
        <v>7</v>
      </c>
      <c r="D18" s="53">
        <v>3</v>
      </c>
      <c r="E18" s="53">
        <v>16</v>
      </c>
      <c r="F18" s="53">
        <v>26</v>
      </c>
    </row>
    <row r="19" spans="2:6" x14ac:dyDescent="0.25">
      <c r="B19" s="71" t="s">
        <v>343</v>
      </c>
      <c r="C19" s="53">
        <v>3</v>
      </c>
      <c r="D19" s="108">
        <v>0</v>
      </c>
      <c r="E19" s="53">
        <v>8</v>
      </c>
      <c r="F19" s="53">
        <v>11</v>
      </c>
    </row>
    <row r="20" spans="2:6" x14ac:dyDescent="0.25">
      <c r="B20" s="71" t="s">
        <v>344</v>
      </c>
      <c r="C20" s="53">
        <v>1</v>
      </c>
      <c r="D20" s="108">
        <v>0</v>
      </c>
      <c r="E20" s="108">
        <v>0</v>
      </c>
      <c r="F20" s="53">
        <v>1</v>
      </c>
    </row>
    <row r="21" spans="2:6" x14ac:dyDescent="0.25">
      <c r="B21" s="71" t="s">
        <v>345</v>
      </c>
      <c r="C21" s="53">
        <v>4</v>
      </c>
      <c r="D21" s="53">
        <v>1</v>
      </c>
      <c r="E21" s="53">
        <v>3</v>
      </c>
      <c r="F21" s="108">
        <v>8</v>
      </c>
    </row>
    <row r="22" spans="2:6" ht="15.75" customHeight="1" x14ac:dyDescent="0.25">
      <c r="B22" s="400" t="s">
        <v>22</v>
      </c>
      <c r="C22" s="399">
        <v>2293</v>
      </c>
      <c r="D22" s="399">
        <v>465</v>
      </c>
      <c r="E22" s="399">
        <v>1782</v>
      </c>
      <c r="F22" s="399">
        <v>4540</v>
      </c>
    </row>
    <row r="23" spans="2:6" x14ac:dyDescent="0.25">
      <c r="B23" s="574" t="s">
        <v>448</v>
      </c>
      <c r="C23" s="574"/>
      <c r="D23" s="574"/>
      <c r="E23" s="574"/>
      <c r="F23" s="574"/>
    </row>
  </sheetData>
  <mergeCells count="7">
    <mergeCell ref="H2:I3"/>
    <mergeCell ref="B23:F23"/>
    <mergeCell ref="B2:F2"/>
    <mergeCell ref="B3:F3"/>
    <mergeCell ref="B4:B5"/>
    <mergeCell ref="C4:E4"/>
    <mergeCell ref="F4:F5"/>
  </mergeCells>
  <hyperlinks>
    <hyperlink ref="H2:I3" location="'Table of Contents'!A1" display="Go To Table Of Contents" xr:uid="{892BCD64-6E49-459B-9FF5-BC6F425E746F}"/>
  </hyperlink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D9F82-6DE0-4C2E-AF6E-2A875FCE33D8}">
  <dimension ref="B1:I21"/>
  <sheetViews>
    <sheetView showGridLines="0" workbookViewId="0">
      <selection activeCell="H2" sqref="H2:I3"/>
    </sheetView>
  </sheetViews>
  <sheetFormatPr defaultRowHeight="15" x14ac:dyDescent="0.25"/>
  <cols>
    <col min="1" max="1" width="1.85546875" customWidth="1"/>
    <col min="2" max="2" width="40.28515625" style="24" customWidth="1"/>
    <col min="3" max="6" width="15.5703125" customWidth="1"/>
    <col min="7" max="7" width="4.7109375" customWidth="1"/>
    <col min="8" max="9" width="7" customWidth="1"/>
  </cols>
  <sheetData>
    <row r="1" spans="2:9" ht="12" customHeight="1" x14ac:dyDescent="0.25"/>
    <row r="2" spans="2:9" ht="15" customHeight="1" x14ac:dyDescent="0.25">
      <c r="B2" s="576" t="s">
        <v>628</v>
      </c>
      <c r="C2" s="576"/>
      <c r="D2" s="576"/>
      <c r="E2" s="576"/>
      <c r="F2" s="576"/>
      <c r="H2" s="464" t="s">
        <v>430</v>
      </c>
      <c r="I2" s="464"/>
    </row>
    <row r="3" spans="2:9" x14ac:dyDescent="0.25">
      <c r="B3" s="538" t="s">
        <v>1</v>
      </c>
      <c r="C3" s="538"/>
      <c r="D3" s="538"/>
      <c r="E3" s="538"/>
      <c r="F3" s="538"/>
      <c r="H3" s="464"/>
      <c r="I3" s="464"/>
    </row>
    <row r="4" spans="2:9" x14ac:dyDescent="0.25">
      <c r="B4" s="555" t="s">
        <v>325</v>
      </c>
      <c r="C4" s="555" t="s">
        <v>346</v>
      </c>
      <c r="D4" s="555" t="s">
        <v>347</v>
      </c>
      <c r="E4" s="555"/>
      <c r="F4" s="555"/>
    </row>
    <row r="5" spans="2:9" ht="25.5" x14ac:dyDescent="0.25">
      <c r="B5" s="556"/>
      <c r="C5" s="556"/>
      <c r="D5" s="44" t="s">
        <v>327</v>
      </c>
      <c r="E5" s="44" t="s">
        <v>328</v>
      </c>
      <c r="F5" s="44" t="s">
        <v>329</v>
      </c>
    </row>
    <row r="6" spans="2:9" x14ac:dyDescent="0.25">
      <c r="B6" s="71" t="s">
        <v>330</v>
      </c>
      <c r="C6" s="403">
        <v>3</v>
      </c>
      <c r="D6" s="403">
        <v>3</v>
      </c>
      <c r="E6" s="403">
        <v>2</v>
      </c>
      <c r="F6" s="403">
        <v>2</v>
      </c>
    </row>
    <row r="7" spans="2:9" x14ac:dyDescent="0.25">
      <c r="B7" s="128" t="s">
        <v>331</v>
      </c>
      <c r="C7" s="403">
        <v>19</v>
      </c>
      <c r="D7" s="403">
        <v>15</v>
      </c>
      <c r="E7" s="403">
        <v>13</v>
      </c>
      <c r="F7" s="403">
        <v>16</v>
      </c>
    </row>
    <row r="8" spans="2:9" x14ac:dyDescent="0.25">
      <c r="B8" s="128" t="s">
        <v>332</v>
      </c>
      <c r="C8" s="403">
        <v>2</v>
      </c>
      <c r="D8" s="403">
        <v>0</v>
      </c>
      <c r="E8" s="403">
        <v>0</v>
      </c>
      <c r="F8" s="403">
        <v>2</v>
      </c>
    </row>
    <row r="9" spans="2:9" x14ac:dyDescent="0.25">
      <c r="B9" s="128" t="s">
        <v>348</v>
      </c>
      <c r="C9" s="403">
        <v>2</v>
      </c>
      <c r="D9" s="403">
        <v>2</v>
      </c>
      <c r="E9" s="403">
        <v>2</v>
      </c>
      <c r="F9" s="403">
        <v>1</v>
      </c>
    </row>
    <row r="10" spans="2:9" x14ac:dyDescent="0.25">
      <c r="B10" s="128" t="s">
        <v>334</v>
      </c>
      <c r="C10" s="403">
        <v>11</v>
      </c>
      <c r="D10" s="403">
        <v>4</v>
      </c>
      <c r="E10" s="403">
        <v>5</v>
      </c>
      <c r="F10" s="403">
        <v>11</v>
      </c>
    </row>
    <row r="11" spans="2:9" x14ac:dyDescent="0.25">
      <c r="B11" s="128" t="s">
        <v>335</v>
      </c>
      <c r="C11" s="403">
        <v>10</v>
      </c>
      <c r="D11" s="403" t="s">
        <v>15</v>
      </c>
      <c r="E11" s="403" t="s">
        <v>15</v>
      </c>
      <c r="F11" s="403">
        <v>10</v>
      </c>
    </row>
    <row r="12" spans="2:9" x14ac:dyDescent="0.25">
      <c r="B12" s="128" t="s">
        <v>336</v>
      </c>
      <c r="C12" s="403">
        <v>2</v>
      </c>
      <c r="D12" s="403">
        <v>2</v>
      </c>
      <c r="E12" s="403">
        <v>2</v>
      </c>
      <c r="F12" s="403">
        <v>2</v>
      </c>
    </row>
    <row r="13" spans="2:9" x14ac:dyDescent="0.25">
      <c r="B13" s="128" t="s">
        <v>337</v>
      </c>
      <c r="C13" s="403">
        <v>1</v>
      </c>
      <c r="D13" s="403">
        <v>1</v>
      </c>
      <c r="E13" s="403">
        <v>1</v>
      </c>
      <c r="F13" s="403" t="s">
        <v>15</v>
      </c>
    </row>
    <row r="14" spans="2:9" x14ac:dyDescent="0.25">
      <c r="B14" s="128" t="s">
        <v>349</v>
      </c>
      <c r="C14" s="403">
        <v>1</v>
      </c>
      <c r="D14" s="403">
        <v>1</v>
      </c>
      <c r="E14" s="403">
        <v>1</v>
      </c>
      <c r="F14" s="403">
        <v>0</v>
      </c>
    </row>
    <row r="15" spans="2:9" x14ac:dyDescent="0.25">
      <c r="B15" s="128" t="s">
        <v>350</v>
      </c>
      <c r="C15" s="403">
        <v>2</v>
      </c>
      <c r="D15" s="403">
        <v>1</v>
      </c>
      <c r="E15" s="403">
        <v>1</v>
      </c>
      <c r="F15" s="403">
        <v>2</v>
      </c>
    </row>
    <row r="16" spans="2:9" x14ac:dyDescent="0.25">
      <c r="B16" s="128" t="s">
        <v>342</v>
      </c>
      <c r="C16" s="403">
        <v>1</v>
      </c>
      <c r="D16" s="403">
        <v>1</v>
      </c>
      <c r="E16" s="403">
        <v>1</v>
      </c>
      <c r="F16" s="403">
        <v>1</v>
      </c>
    </row>
    <row r="17" spans="2:6" x14ac:dyDescent="0.25">
      <c r="B17" s="128" t="s">
        <v>343</v>
      </c>
      <c r="C17" s="403">
        <v>3</v>
      </c>
      <c r="D17" s="403">
        <v>3</v>
      </c>
      <c r="E17" s="403">
        <v>3</v>
      </c>
      <c r="F17" s="403">
        <v>2</v>
      </c>
    </row>
    <row r="18" spans="2:6" x14ac:dyDescent="0.25">
      <c r="B18" s="400" t="s">
        <v>22</v>
      </c>
      <c r="C18" s="399">
        <v>57</v>
      </c>
      <c r="D18" s="399">
        <v>33</v>
      </c>
      <c r="E18" s="399">
        <v>31</v>
      </c>
      <c r="F18" s="399">
        <v>49</v>
      </c>
    </row>
    <row r="19" spans="2:6" x14ac:dyDescent="0.25">
      <c r="B19" s="574" t="s">
        <v>448</v>
      </c>
      <c r="C19" s="574"/>
      <c r="D19" s="574"/>
      <c r="E19" s="574"/>
      <c r="F19" s="574"/>
    </row>
    <row r="21" spans="2:6" x14ac:dyDescent="0.25">
      <c r="F21" s="55"/>
    </row>
  </sheetData>
  <mergeCells count="7">
    <mergeCell ref="B19:F19"/>
    <mergeCell ref="H2:I3"/>
    <mergeCell ref="B2:F2"/>
    <mergeCell ref="B3:F3"/>
    <mergeCell ref="B4:B5"/>
    <mergeCell ref="C4:C5"/>
    <mergeCell ref="D4:F4"/>
  </mergeCells>
  <hyperlinks>
    <hyperlink ref="H2:I3" location="'Table of Contents'!A1" display="Go To Table Of Contents" xr:uid="{152A56BD-F52E-4186-B30B-D5A78C16C713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7B92E-5654-441D-A72F-8E8C4CAD5164}">
  <dimension ref="B1:I12"/>
  <sheetViews>
    <sheetView showGridLines="0" zoomScaleNormal="100" workbookViewId="0">
      <selection activeCell="H2" sqref="H2:I3"/>
    </sheetView>
  </sheetViews>
  <sheetFormatPr defaultRowHeight="15" x14ac:dyDescent="0.25"/>
  <cols>
    <col min="1" max="1" width="1.85546875" customWidth="1"/>
    <col min="2" max="2" width="14.42578125" style="24" customWidth="1"/>
    <col min="3" max="6" width="15" customWidth="1"/>
    <col min="7" max="7" width="3.85546875" customWidth="1"/>
    <col min="8" max="9" width="6.7109375" customWidth="1"/>
  </cols>
  <sheetData>
    <row r="1" spans="2:9" ht="12" customHeight="1" x14ac:dyDescent="0.25"/>
    <row r="2" spans="2:9" ht="15" customHeight="1" x14ac:dyDescent="0.25">
      <c r="B2" s="554" t="s">
        <v>629</v>
      </c>
      <c r="C2" s="554"/>
      <c r="D2" s="554"/>
      <c r="E2" s="554"/>
      <c r="F2" s="554"/>
      <c r="H2" s="464" t="s">
        <v>430</v>
      </c>
      <c r="I2" s="464"/>
    </row>
    <row r="3" spans="2:9" x14ac:dyDescent="0.25">
      <c r="B3" s="577" t="s">
        <v>351</v>
      </c>
      <c r="C3" s="577"/>
      <c r="D3" s="577"/>
      <c r="E3" s="577"/>
      <c r="F3" s="577"/>
      <c r="H3" s="464"/>
      <c r="I3" s="464"/>
    </row>
    <row r="4" spans="2:9" ht="25.5" x14ac:dyDescent="0.25">
      <c r="B4" s="44" t="s">
        <v>265</v>
      </c>
      <c r="C4" s="44" t="s">
        <v>327</v>
      </c>
      <c r="D4" s="44" t="s">
        <v>328</v>
      </c>
      <c r="E4" s="44" t="s">
        <v>329</v>
      </c>
      <c r="F4" s="44" t="s">
        <v>22</v>
      </c>
    </row>
    <row r="5" spans="2:9" x14ac:dyDescent="0.25">
      <c r="B5" s="71" t="s">
        <v>352</v>
      </c>
      <c r="C5" s="403">
        <v>0</v>
      </c>
      <c r="D5" s="403">
        <v>0</v>
      </c>
      <c r="E5" s="403">
        <v>0</v>
      </c>
      <c r="F5" s="403">
        <v>0</v>
      </c>
    </row>
    <row r="6" spans="2:9" x14ac:dyDescent="0.25">
      <c r="B6" s="71" t="s">
        <v>353</v>
      </c>
      <c r="C6" s="403">
        <v>781</v>
      </c>
      <c r="D6" s="403">
        <v>121</v>
      </c>
      <c r="E6" s="403">
        <v>284</v>
      </c>
      <c r="F6" s="403">
        <v>1186</v>
      </c>
    </row>
    <row r="7" spans="2:9" x14ac:dyDescent="0.25">
      <c r="B7" s="71" t="s">
        <v>360</v>
      </c>
      <c r="C7" s="403">
        <v>848</v>
      </c>
      <c r="D7" s="403">
        <v>204</v>
      </c>
      <c r="E7" s="403">
        <v>792</v>
      </c>
      <c r="F7" s="403">
        <v>1844</v>
      </c>
    </row>
    <row r="8" spans="2:9" x14ac:dyDescent="0.25">
      <c r="B8" s="128" t="s">
        <v>468</v>
      </c>
      <c r="C8" s="403">
        <v>409</v>
      </c>
      <c r="D8" s="403">
        <v>82</v>
      </c>
      <c r="E8" s="403">
        <v>446</v>
      </c>
      <c r="F8" s="403">
        <v>937</v>
      </c>
    </row>
    <row r="9" spans="2:9" x14ac:dyDescent="0.25">
      <c r="B9" s="128" t="s">
        <v>357</v>
      </c>
      <c r="C9" s="403">
        <v>95</v>
      </c>
      <c r="D9" s="403">
        <v>25</v>
      </c>
      <c r="E9" s="403">
        <v>86</v>
      </c>
      <c r="F9" s="403">
        <v>206</v>
      </c>
    </row>
    <row r="10" spans="2:9" x14ac:dyDescent="0.25">
      <c r="B10" s="128" t="s">
        <v>463</v>
      </c>
      <c r="C10" s="403">
        <v>84</v>
      </c>
      <c r="D10" s="403">
        <v>19</v>
      </c>
      <c r="E10" s="403">
        <v>91</v>
      </c>
      <c r="F10" s="403">
        <v>194</v>
      </c>
    </row>
    <row r="11" spans="2:9" x14ac:dyDescent="0.25">
      <c r="B11" s="128" t="s">
        <v>472</v>
      </c>
      <c r="C11" s="403">
        <v>77</v>
      </c>
      <c r="D11" s="403">
        <v>14</v>
      </c>
      <c r="E11" s="403">
        <v>83</v>
      </c>
      <c r="F11" s="403">
        <v>174</v>
      </c>
    </row>
    <row r="12" spans="2:9" x14ac:dyDescent="0.25">
      <c r="B12" s="400" t="s">
        <v>22</v>
      </c>
      <c r="C12" s="404">
        <v>2294</v>
      </c>
      <c r="D12" s="404">
        <v>465</v>
      </c>
      <c r="E12" s="404">
        <v>1782</v>
      </c>
      <c r="F12" s="404">
        <v>4541</v>
      </c>
    </row>
  </sheetData>
  <mergeCells count="3">
    <mergeCell ref="B2:F2"/>
    <mergeCell ref="B3:F3"/>
    <mergeCell ref="H2:I3"/>
  </mergeCells>
  <hyperlinks>
    <hyperlink ref="H2:I3" location="'Table of Contents'!A1" display="Go To Table Of Contents" xr:uid="{4E6DEA1B-E3ED-4BA9-9DDA-5590D2DF6879}"/>
  </hyperlink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CA143-CE55-40B9-9F91-876DFE78553C}">
  <dimension ref="B1:I13"/>
  <sheetViews>
    <sheetView showGridLines="0" zoomScaleNormal="100" workbookViewId="0">
      <selection activeCell="H2" sqref="H2:I3"/>
    </sheetView>
  </sheetViews>
  <sheetFormatPr defaultRowHeight="15" x14ac:dyDescent="0.25"/>
  <cols>
    <col min="1" max="1" width="1.85546875" customWidth="1"/>
    <col min="2" max="2" width="24.7109375" style="24" customWidth="1"/>
    <col min="3" max="3" width="11.28515625" customWidth="1"/>
    <col min="4" max="4" width="10" customWidth="1"/>
    <col min="5" max="5" width="12.28515625" customWidth="1"/>
    <col min="6" max="6" width="12.7109375" customWidth="1"/>
    <col min="7" max="7" width="3.85546875" customWidth="1"/>
    <col min="8" max="9" width="6.7109375" customWidth="1"/>
  </cols>
  <sheetData>
    <row r="1" spans="2:9" ht="11.25" customHeight="1" x14ac:dyDescent="0.25"/>
    <row r="2" spans="2:9" ht="15" customHeight="1" x14ac:dyDescent="0.25">
      <c r="B2" s="473" t="s">
        <v>630</v>
      </c>
      <c r="C2" s="473"/>
      <c r="D2" s="473"/>
      <c r="E2" s="473"/>
      <c r="F2" s="473"/>
      <c r="H2" s="464" t="s">
        <v>430</v>
      </c>
      <c r="I2" s="464"/>
    </row>
    <row r="3" spans="2:9" x14ac:dyDescent="0.25">
      <c r="B3" s="538" t="s">
        <v>1</v>
      </c>
      <c r="C3" s="538"/>
      <c r="D3" s="538"/>
      <c r="E3" s="538"/>
      <c r="F3" s="538"/>
      <c r="H3" s="464"/>
      <c r="I3" s="464"/>
    </row>
    <row r="4" spans="2:9" ht="38.25" x14ac:dyDescent="0.25">
      <c r="B4" s="28" t="s">
        <v>249</v>
      </c>
      <c r="C4" s="28" t="s">
        <v>327</v>
      </c>
      <c r="D4" s="28" t="s">
        <v>328</v>
      </c>
      <c r="E4" s="28" t="s">
        <v>329</v>
      </c>
      <c r="F4" s="28" t="s">
        <v>22</v>
      </c>
    </row>
    <row r="5" spans="2:9" x14ac:dyDescent="0.25">
      <c r="B5" s="128" t="s">
        <v>256</v>
      </c>
      <c r="C5" s="403">
        <v>78</v>
      </c>
      <c r="D5" s="403">
        <v>34</v>
      </c>
      <c r="E5" s="403">
        <v>213</v>
      </c>
      <c r="F5" s="403">
        <v>325</v>
      </c>
    </row>
    <row r="6" spans="2:9" ht="16.5" customHeight="1" x14ac:dyDescent="0.25">
      <c r="B6" s="128" t="s">
        <v>257</v>
      </c>
      <c r="C6" s="403">
        <v>360</v>
      </c>
      <c r="D6" s="403">
        <v>72</v>
      </c>
      <c r="E6" s="403">
        <v>307</v>
      </c>
      <c r="F6" s="403">
        <v>739</v>
      </c>
    </row>
    <row r="7" spans="2:9" x14ac:dyDescent="0.25">
      <c r="B7" s="128" t="s">
        <v>258</v>
      </c>
      <c r="C7" s="403">
        <v>112</v>
      </c>
      <c r="D7" s="403">
        <v>50</v>
      </c>
      <c r="E7" s="403">
        <v>274</v>
      </c>
      <c r="F7" s="403">
        <v>436</v>
      </c>
    </row>
    <row r="8" spans="2:9" x14ac:dyDescent="0.25">
      <c r="B8" s="128" t="s">
        <v>259</v>
      </c>
      <c r="C8" s="403">
        <v>642</v>
      </c>
      <c r="D8" s="403">
        <v>126</v>
      </c>
      <c r="E8" s="403">
        <v>289</v>
      </c>
      <c r="F8" s="403">
        <v>1057</v>
      </c>
    </row>
    <row r="9" spans="2:9" x14ac:dyDescent="0.25">
      <c r="B9" s="128" t="s">
        <v>260</v>
      </c>
      <c r="C9" s="403">
        <v>112</v>
      </c>
      <c r="D9" s="403">
        <v>41</v>
      </c>
      <c r="E9" s="403">
        <v>135</v>
      </c>
      <c r="F9" s="403">
        <v>288</v>
      </c>
    </row>
    <row r="10" spans="2:9" ht="15.75" customHeight="1" x14ac:dyDescent="0.25">
      <c r="B10" s="128" t="s">
        <v>261</v>
      </c>
      <c r="C10" s="403">
        <v>928</v>
      </c>
      <c r="D10" s="403">
        <v>121</v>
      </c>
      <c r="E10" s="403">
        <v>429</v>
      </c>
      <c r="F10" s="403">
        <v>1478</v>
      </c>
    </row>
    <row r="11" spans="2:9" x14ac:dyDescent="0.25">
      <c r="B11" s="128" t="s">
        <v>262</v>
      </c>
      <c r="C11" s="403">
        <v>26</v>
      </c>
      <c r="D11" s="403">
        <v>14</v>
      </c>
      <c r="E11" s="403">
        <v>103</v>
      </c>
      <c r="F11" s="403">
        <v>143</v>
      </c>
    </row>
    <row r="12" spans="2:9" x14ac:dyDescent="0.25">
      <c r="B12" s="128" t="s">
        <v>263</v>
      </c>
      <c r="C12" s="403">
        <v>35</v>
      </c>
      <c r="D12" s="403">
        <v>7</v>
      </c>
      <c r="E12" s="403">
        <v>32</v>
      </c>
      <c r="F12" s="403">
        <v>74</v>
      </c>
    </row>
    <row r="13" spans="2:9" x14ac:dyDescent="0.25">
      <c r="B13" s="342" t="s">
        <v>14</v>
      </c>
      <c r="C13" s="402">
        <v>2293</v>
      </c>
      <c r="D13" s="402">
        <v>465</v>
      </c>
      <c r="E13" s="402">
        <v>1782</v>
      </c>
      <c r="F13" s="402">
        <v>4540</v>
      </c>
    </row>
  </sheetData>
  <mergeCells count="3">
    <mergeCell ref="B2:F2"/>
    <mergeCell ref="B3:F3"/>
    <mergeCell ref="H2:I3"/>
  </mergeCells>
  <hyperlinks>
    <hyperlink ref="H2:I3" location="'Table of Contents'!A1" display="Go To Table Of Contents" xr:uid="{9803DCBB-DAA1-4D39-B752-F59965609695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68BC-0ECC-4F07-88D0-FDD1ED3DA1E5}">
  <dimension ref="B1:I12"/>
  <sheetViews>
    <sheetView showGridLines="0" zoomScaleNormal="100" workbookViewId="0">
      <selection activeCell="H2" sqref="H2:I3"/>
    </sheetView>
  </sheetViews>
  <sheetFormatPr defaultRowHeight="15" x14ac:dyDescent="0.25"/>
  <cols>
    <col min="1" max="1" width="1.85546875" customWidth="1"/>
    <col min="2" max="2" width="14" customWidth="1"/>
    <col min="3" max="3" width="15" customWidth="1"/>
    <col min="4" max="4" width="12.140625" customWidth="1"/>
    <col min="5" max="5" width="18" customWidth="1"/>
    <col min="6" max="6" width="13.85546875" customWidth="1"/>
    <col min="7" max="7" width="3.28515625" customWidth="1"/>
    <col min="8" max="9" width="7" customWidth="1"/>
  </cols>
  <sheetData>
    <row r="1" spans="2:9" ht="12" customHeight="1" x14ac:dyDescent="0.25"/>
    <row r="2" spans="2:9" ht="15" customHeight="1" x14ac:dyDescent="0.25">
      <c r="B2" s="473" t="s">
        <v>631</v>
      </c>
      <c r="C2" s="473"/>
      <c r="D2" s="473"/>
      <c r="E2" s="473"/>
      <c r="F2" s="473"/>
      <c r="H2" s="464" t="s">
        <v>430</v>
      </c>
      <c r="I2" s="464"/>
    </row>
    <row r="3" spans="2:9" x14ac:dyDescent="0.25">
      <c r="B3" s="523" t="s">
        <v>1</v>
      </c>
      <c r="C3" s="523"/>
      <c r="D3" s="523"/>
      <c r="E3" s="523"/>
      <c r="F3" s="523"/>
      <c r="H3" s="464"/>
      <c r="I3" s="464"/>
    </row>
    <row r="4" spans="2:9" ht="25.5" x14ac:dyDescent="0.25">
      <c r="B4" s="28" t="s">
        <v>722</v>
      </c>
      <c r="C4" s="44" t="s">
        <v>327</v>
      </c>
      <c r="D4" s="44" t="s">
        <v>328</v>
      </c>
      <c r="E4" s="44" t="s">
        <v>329</v>
      </c>
      <c r="F4" s="28" t="s">
        <v>22</v>
      </c>
    </row>
    <row r="5" spans="2:9" x14ac:dyDescent="0.25">
      <c r="B5" s="128" t="s">
        <v>354</v>
      </c>
      <c r="C5" s="403">
        <v>165</v>
      </c>
      <c r="D5" s="403">
        <v>8</v>
      </c>
      <c r="E5" s="403">
        <v>128</v>
      </c>
      <c r="F5" s="403">
        <v>301</v>
      </c>
    </row>
    <row r="6" spans="2:9" x14ac:dyDescent="0.25">
      <c r="B6" s="128" t="s">
        <v>355</v>
      </c>
      <c r="C6" s="403">
        <v>368</v>
      </c>
      <c r="D6" s="403">
        <v>67</v>
      </c>
      <c r="E6" s="403">
        <v>715</v>
      </c>
      <c r="F6" s="403">
        <v>1150</v>
      </c>
    </row>
    <row r="7" spans="2:9" x14ac:dyDescent="0.25">
      <c r="B7" s="128" t="s">
        <v>286</v>
      </c>
      <c r="C7" s="403">
        <v>539</v>
      </c>
      <c r="D7" s="403">
        <v>102</v>
      </c>
      <c r="E7" s="403">
        <v>518</v>
      </c>
      <c r="F7" s="403">
        <v>1159</v>
      </c>
    </row>
    <row r="8" spans="2:9" x14ac:dyDescent="0.25">
      <c r="B8" s="128" t="s">
        <v>287</v>
      </c>
      <c r="C8" s="403">
        <v>922</v>
      </c>
      <c r="D8" s="403">
        <v>144</v>
      </c>
      <c r="E8" s="403">
        <v>283</v>
      </c>
      <c r="F8" s="403">
        <v>1349</v>
      </c>
    </row>
    <row r="9" spans="2:9" x14ac:dyDescent="0.25">
      <c r="B9" s="128" t="s">
        <v>288</v>
      </c>
      <c r="C9" s="403">
        <v>259</v>
      </c>
      <c r="D9" s="403">
        <v>96</v>
      </c>
      <c r="E9" s="403">
        <v>133</v>
      </c>
      <c r="F9" s="403">
        <v>488</v>
      </c>
    </row>
    <row r="10" spans="2:9" x14ac:dyDescent="0.25">
      <c r="B10" s="128" t="s">
        <v>289</v>
      </c>
      <c r="C10" s="403">
        <v>38</v>
      </c>
      <c r="D10" s="403">
        <v>46</v>
      </c>
      <c r="E10" s="403">
        <v>5</v>
      </c>
      <c r="F10" s="403">
        <v>89</v>
      </c>
    </row>
    <row r="11" spans="2:9" x14ac:dyDescent="0.25">
      <c r="B11" s="128" t="s">
        <v>356</v>
      </c>
      <c r="C11" s="403">
        <v>2</v>
      </c>
      <c r="D11" s="403">
        <v>2</v>
      </c>
      <c r="E11" s="403">
        <v>0</v>
      </c>
      <c r="F11" s="403">
        <v>4</v>
      </c>
    </row>
    <row r="12" spans="2:9" x14ac:dyDescent="0.25">
      <c r="B12" s="342" t="s">
        <v>22</v>
      </c>
      <c r="C12" s="402">
        <v>2293</v>
      </c>
      <c r="D12" s="402">
        <v>465</v>
      </c>
      <c r="E12" s="402">
        <v>1782</v>
      </c>
      <c r="F12" s="402">
        <v>4540</v>
      </c>
    </row>
  </sheetData>
  <mergeCells count="3">
    <mergeCell ref="B2:F2"/>
    <mergeCell ref="B3:F3"/>
    <mergeCell ref="H2:I3"/>
  </mergeCells>
  <hyperlinks>
    <hyperlink ref="H2:I3" location="'Table of Contents'!A1" display="Go To Table Of Contents" xr:uid="{FE5D4B7C-60EC-47C2-AF72-5A4240AF44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455BD-C7A2-4B22-BD95-17323A9013AB}">
  <dimension ref="B1:AC56"/>
  <sheetViews>
    <sheetView showGridLines="0" zoomScaleNormal="100" workbookViewId="0">
      <selection activeCell="AB2" sqref="AB2:AC3"/>
    </sheetView>
  </sheetViews>
  <sheetFormatPr defaultRowHeight="15" x14ac:dyDescent="0.25"/>
  <cols>
    <col min="1" max="1" width="1.85546875" customWidth="1"/>
    <col min="5" max="5" width="15.28515625" customWidth="1"/>
    <col min="7" max="7" width="16.42578125" customWidth="1"/>
    <col min="8" max="8" width="3.28515625" style="66" customWidth="1"/>
    <col min="14" max="14" width="9" customWidth="1"/>
    <col min="15" max="15" width="14" customWidth="1"/>
    <col min="16" max="16" width="1.85546875" customWidth="1"/>
    <col min="17" max="17" width="1.85546875" style="64" customWidth="1"/>
    <col min="18" max="18" width="1.85546875" customWidth="1"/>
    <col min="19" max="19" width="48.28515625" style="24" customWidth="1"/>
    <col min="20" max="20" width="14.42578125" style="43" customWidth="1"/>
    <col min="21" max="21" width="13.5703125" style="43" customWidth="1"/>
    <col min="22" max="22" width="13.7109375" style="43" customWidth="1"/>
    <col min="23" max="23" width="14.5703125" style="43" customWidth="1"/>
    <col min="24" max="24" width="17.7109375" style="43" customWidth="1"/>
    <col min="25" max="25" width="11.28515625" style="24" customWidth="1"/>
    <col min="26" max="26" width="13.28515625" style="24" customWidth="1"/>
    <col min="27" max="27" width="3.5703125" customWidth="1"/>
    <col min="28" max="28" width="6" customWidth="1"/>
    <col min="29" max="29" width="8" customWidth="1"/>
  </cols>
  <sheetData>
    <row r="1" spans="2:29" ht="12" customHeight="1" x14ac:dyDescent="0.25"/>
    <row r="2" spans="2:29" ht="15.75" x14ac:dyDescent="0.25">
      <c r="B2" s="435"/>
      <c r="C2" s="435"/>
      <c r="D2" s="435"/>
      <c r="E2" s="435"/>
      <c r="F2" s="435"/>
      <c r="G2" s="435"/>
      <c r="H2" s="67"/>
      <c r="I2" s="435"/>
      <c r="J2" s="435"/>
      <c r="K2" s="435"/>
      <c r="L2" s="435"/>
      <c r="M2" s="435"/>
      <c r="N2" s="435"/>
      <c r="O2" s="435"/>
      <c r="S2" s="437" t="s">
        <v>683</v>
      </c>
      <c r="T2" s="437"/>
      <c r="U2" s="437"/>
      <c r="V2" s="437"/>
      <c r="W2" s="437"/>
      <c r="X2" s="437"/>
      <c r="Y2" s="437"/>
      <c r="Z2" s="437"/>
      <c r="AB2" s="446" t="s">
        <v>430</v>
      </c>
      <c r="AC2" s="446"/>
    </row>
    <row r="3" spans="2:29" ht="28.5" customHeight="1" x14ac:dyDescent="0.25">
      <c r="S3" s="433" t="s">
        <v>17</v>
      </c>
      <c r="T3" s="439" t="s">
        <v>18</v>
      </c>
      <c r="U3" s="440"/>
      <c r="V3" s="440"/>
      <c r="W3" s="440"/>
      <c r="X3" s="440"/>
      <c r="Y3" s="440"/>
      <c r="Z3" s="441"/>
      <c r="AB3" s="446"/>
      <c r="AC3" s="446"/>
    </row>
    <row r="4" spans="2:29" x14ac:dyDescent="0.25">
      <c r="S4" s="438"/>
      <c r="T4" s="438" t="s">
        <v>4</v>
      </c>
      <c r="U4" s="442" t="s">
        <v>19</v>
      </c>
      <c r="V4" s="442"/>
      <c r="W4" s="442"/>
      <c r="X4" s="442"/>
      <c r="Y4" s="442"/>
      <c r="Z4" s="443" t="s">
        <v>20</v>
      </c>
    </row>
    <row r="5" spans="2:29" ht="40.5" x14ac:dyDescent="0.25">
      <c r="S5" s="434"/>
      <c r="T5" s="434"/>
      <c r="U5" s="7" t="s">
        <v>6</v>
      </c>
      <c r="V5" s="7" t="s">
        <v>21</v>
      </c>
      <c r="W5" s="7" t="s">
        <v>8</v>
      </c>
      <c r="X5" s="7" t="s">
        <v>9</v>
      </c>
      <c r="Y5" s="9" t="s">
        <v>22</v>
      </c>
      <c r="Z5" s="444"/>
    </row>
    <row r="6" spans="2:29" ht="18" customHeight="1" x14ac:dyDescent="0.25">
      <c r="S6" s="363" t="s">
        <v>23</v>
      </c>
      <c r="T6" s="364">
        <f>SUM(T7:T15)</f>
        <v>1994</v>
      </c>
      <c r="U6" s="364">
        <f t="shared" ref="U6:X6" si="0">SUM(U7:U15)</f>
        <v>251</v>
      </c>
      <c r="V6" s="364">
        <f t="shared" si="0"/>
        <v>224</v>
      </c>
      <c r="W6" s="364">
        <f t="shared" si="0"/>
        <v>230</v>
      </c>
      <c r="X6" s="364">
        <f t="shared" si="0"/>
        <v>654</v>
      </c>
      <c r="Y6" s="365">
        <f>SUM(U6:X6)</f>
        <v>1359</v>
      </c>
      <c r="Z6" s="366">
        <f>T6-Y6</f>
        <v>635</v>
      </c>
      <c r="AB6" s="298">
        <f>SUM(U6:V6)</f>
        <v>475</v>
      </c>
    </row>
    <row r="7" spans="2:29" ht="18.75" customHeight="1" x14ac:dyDescent="0.25">
      <c r="S7" s="142" t="s">
        <v>24</v>
      </c>
      <c r="T7" s="170">
        <v>255</v>
      </c>
      <c r="U7" s="173">
        <v>28</v>
      </c>
      <c r="V7" s="173">
        <v>27</v>
      </c>
      <c r="W7" s="173">
        <v>28</v>
      </c>
      <c r="X7" s="173">
        <v>80</v>
      </c>
      <c r="Y7" s="171">
        <f t="shared" ref="Y7:Y15" si="1">SUM(U7:X7)</f>
        <v>163</v>
      </c>
      <c r="Z7" s="172">
        <f t="shared" ref="Z7:Z15" si="2">T7-Y7</f>
        <v>92</v>
      </c>
      <c r="AB7" s="298"/>
    </row>
    <row r="8" spans="2:29" ht="17.25" customHeight="1" x14ac:dyDescent="0.25">
      <c r="S8" s="143" t="s">
        <v>25</v>
      </c>
      <c r="T8" s="170">
        <v>202</v>
      </c>
      <c r="U8" s="173">
        <v>28</v>
      </c>
      <c r="V8" s="173">
        <v>30</v>
      </c>
      <c r="W8" s="173">
        <v>27</v>
      </c>
      <c r="X8" s="173">
        <v>60</v>
      </c>
      <c r="Y8" s="171">
        <f t="shared" si="1"/>
        <v>145</v>
      </c>
      <c r="Z8" s="172">
        <f t="shared" si="2"/>
        <v>57</v>
      </c>
      <c r="AB8" s="298"/>
    </row>
    <row r="9" spans="2:29" ht="20.25" customHeight="1" x14ac:dyDescent="0.25">
      <c r="S9" s="142" t="s">
        <v>26</v>
      </c>
      <c r="T9" s="170">
        <v>151</v>
      </c>
      <c r="U9" s="173">
        <v>21</v>
      </c>
      <c r="V9" s="173">
        <v>8</v>
      </c>
      <c r="W9" s="173">
        <v>9</v>
      </c>
      <c r="X9" s="173">
        <v>66</v>
      </c>
      <c r="Y9" s="171">
        <f t="shared" si="1"/>
        <v>104</v>
      </c>
      <c r="Z9" s="172">
        <f t="shared" si="2"/>
        <v>47</v>
      </c>
      <c r="AB9" s="298"/>
    </row>
    <row r="10" spans="2:29" ht="16.5" customHeight="1" x14ac:dyDescent="0.25">
      <c r="S10" s="143" t="s">
        <v>27</v>
      </c>
      <c r="T10" s="170">
        <v>104</v>
      </c>
      <c r="U10" s="173">
        <v>12</v>
      </c>
      <c r="V10" s="173">
        <v>17</v>
      </c>
      <c r="W10" s="173">
        <v>10</v>
      </c>
      <c r="X10" s="173">
        <v>41</v>
      </c>
      <c r="Y10" s="171">
        <f t="shared" si="1"/>
        <v>80</v>
      </c>
      <c r="Z10" s="172">
        <f t="shared" si="2"/>
        <v>24</v>
      </c>
      <c r="AB10" s="298"/>
    </row>
    <row r="11" spans="2:29" ht="15" customHeight="1" x14ac:dyDescent="0.25">
      <c r="S11" s="142" t="s">
        <v>28</v>
      </c>
      <c r="T11" s="170">
        <v>227</v>
      </c>
      <c r="U11" s="173">
        <v>36</v>
      </c>
      <c r="V11" s="173">
        <v>32</v>
      </c>
      <c r="W11" s="173">
        <v>20</v>
      </c>
      <c r="X11" s="173">
        <v>66</v>
      </c>
      <c r="Y11" s="171">
        <f t="shared" si="1"/>
        <v>154</v>
      </c>
      <c r="Z11" s="172">
        <f t="shared" si="2"/>
        <v>73</v>
      </c>
      <c r="AB11" s="298"/>
    </row>
    <row r="12" spans="2:29" ht="15" customHeight="1" x14ac:dyDescent="0.25">
      <c r="S12" s="143" t="s">
        <v>29</v>
      </c>
      <c r="T12" s="170">
        <v>344</v>
      </c>
      <c r="U12" s="173">
        <v>42</v>
      </c>
      <c r="V12" s="173">
        <v>38</v>
      </c>
      <c r="W12" s="173">
        <v>27</v>
      </c>
      <c r="X12" s="173">
        <v>133</v>
      </c>
      <c r="Y12" s="171">
        <f t="shared" si="1"/>
        <v>240</v>
      </c>
      <c r="Z12" s="172">
        <f t="shared" si="2"/>
        <v>104</v>
      </c>
      <c r="AB12" s="298"/>
    </row>
    <row r="13" spans="2:29" ht="18.75" customHeight="1" x14ac:dyDescent="0.25">
      <c r="S13" s="142" t="s">
        <v>30</v>
      </c>
      <c r="T13" s="170">
        <v>233</v>
      </c>
      <c r="U13" s="173">
        <v>28</v>
      </c>
      <c r="V13" s="173">
        <v>29</v>
      </c>
      <c r="W13" s="173">
        <v>30</v>
      </c>
      <c r="X13" s="173">
        <v>64</v>
      </c>
      <c r="Y13" s="171">
        <f t="shared" si="1"/>
        <v>151</v>
      </c>
      <c r="Z13" s="172">
        <f t="shared" si="2"/>
        <v>82</v>
      </c>
      <c r="AB13" s="298"/>
    </row>
    <row r="14" spans="2:29" ht="15.75" customHeight="1" x14ac:dyDescent="0.25">
      <c r="S14" s="143" t="s">
        <v>31</v>
      </c>
      <c r="T14" s="170">
        <v>339</v>
      </c>
      <c r="U14" s="173">
        <v>39</v>
      </c>
      <c r="V14" s="173">
        <v>25</v>
      </c>
      <c r="W14" s="173">
        <v>56</v>
      </c>
      <c r="X14" s="173">
        <v>108</v>
      </c>
      <c r="Y14" s="171">
        <f t="shared" si="1"/>
        <v>228</v>
      </c>
      <c r="Z14" s="172">
        <f t="shared" si="2"/>
        <v>111</v>
      </c>
      <c r="AB14" s="298"/>
    </row>
    <row r="15" spans="2:29" x14ac:dyDescent="0.25">
      <c r="S15" s="367" t="s">
        <v>32</v>
      </c>
      <c r="T15" s="364">
        <v>139</v>
      </c>
      <c r="U15" s="368">
        <v>17</v>
      </c>
      <c r="V15" s="368">
        <v>18</v>
      </c>
      <c r="W15" s="368">
        <v>23</v>
      </c>
      <c r="X15" s="368">
        <v>36</v>
      </c>
      <c r="Y15" s="365">
        <f t="shared" si="1"/>
        <v>94</v>
      </c>
      <c r="Z15" s="366">
        <f t="shared" si="2"/>
        <v>45</v>
      </c>
      <c r="AB15" s="298"/>
    </row>
    <row r="16" spans="2:29" x14ac:dyDescent="0.25">
      <c r="S16" s="369" t="s">
        <v>33</v>
      </c>
      <c r="T16" s="373">
        <f>SUM(T17:T20)</f>
        <v>989</v>
      </c>
      <c r="U16" s="373">
        <f t="shared" ref="U16:X16" si="3">SUM(U17:U20)</f>
        <v>184</v>
      </c>
      <c r="V16" s="373">
        <f t="shared" si="3"/>
        <v>136</v>
      </c>
      <c r="W16" s="373">
        <f t="shared" si="3"/>
        <v>59</v>
      </c>
      <c r="X16" s="373">
        <f t="shared" si="3"/>
        <v>264</v>
      </c>
      <c r="Y16" s="295">
        <f>SUM(U16:X16)</f>
        <v>643</v>
      </c>
      <c r="Z16" s="374">
        <f>T16-Y16</f>
        <v>346</v>
      </c>
      <c r="AA16" s="375"/>
      <c r="AB16" s="298">
        <f>SUM(U16+V16)</f>
        <v>320</v>
      </c>
    </row>
    <row r="17" spans="2:28" ht="14.25" customHeight="1" x14ac:dyDescent="0.25">
      <c r="S17" s="142" t="s">
        <v>34</v>
      </c>
      <c r="T17" s="174">
        <v>244</v>
      </c>
      <c r="U17" s="173">
        <v>53</v>
      </c>
      <c r="V17" s="173">
        <v>23</v>
      </c>
      <c r="W17" s="173">
        <v>11</v>
      </c>
      <c r="X17" s="173">
        <v>29</v>
      </c>
      <c r="Y17" s="127">
        <f t="shared" ref="Y17:Y27" si="4">SUM(U17:X17)</f>
        <v>116</v>
      </c>
      <c r="Z17" s="72">
        <f t="shared" ref="Z17:Z27" si="5">T17-Y17</f>
        <v>128</v>
      </c>
      <c r="AB17" s="298"/>
    </row>
    <row r="18" spans="2:28" ht="14.25" customHeight="1" x14ac:dyDescent="0.25">
      <c r="S18" s="143" t="s">
        <v>35</v>
      </c>
      <c r="T18" s="174">
        <v>141</v>
      </c>
      <c r="U18" s="173">
        <v>22</v>
      </c>
      <c r="V18" s="173">
        <v>22</v>
      </c>
      <c r="W18" s="173">
        <v>5</v>
      </c>
      <c r="X18" s="173">
        <v>51</v>
      </c>
      <c r="Y18" s="127">
        <f t="shared" si="4"/>
        <v>100</v>
      </c>
      <c r="Z18" s="72">
        <f t="shared" si="5"/>
        <v>41</v>
      </c>
      <c r="AB18" s="298"/>
    </row>
    <row r="19" spans="2:28" ht="16.5" customHeight="1" x14ac:dyDescent="0.25">
      <c r="B19" s="435"/>
      <c r="C19" s="435"/>
      <c r="D19" s="435"/>
      <c r="E19" s="435"/>
      <c r="F19" s="435"/>
      <c r="G19" s="435"/>
      <c r="H19" s="68"/>
      <c r="I19" s="435"/>
      <c r="J19" s="435"/>
      <c r="K19" s="435"/>
      <c r="L19" s="435"/>
      <c r="M19" s="435"/>
      <c r="N19" s="435"/>
      <c r="O19" s="435"/>
      <c r="S19" s="142" t="s">
        <v>36</v>
      </c>
      <c r="T19" s="174">
        <v>6</v>
      </c>
      <c r="U19" s="173">
        <v>2</v>
      </c>
      <c r="V19" s="173">
        <v>1</v>
      </c>
      <c r="W19" s="173">
        <v>1</v>
      </c>
      <c r="X19" s="173">
        <v>0</v>
      </c>
      <c r="Y19" s="127">
        <f t="shared" si="4"/>
        <v>4</v>
      </c>
      <c r="Z19" s="72">
        <f t="shared" si="5"/>
        <v>2</v>
      </c>
      <c r="AB19" s="298"/>
    </row>
    <row r="20" spans="2:28" ht="16.5" customHeight="1" x14ac:dyDescent="0.25">
      <c r="S20" s="370" t="s">
        <v>37</v>
      </c>
      <c r="T20" s="371">
        <v>598</v>
      </c>
      <c r="U20" s="368">
        <v>107</v>
      </c>
      <c r="V20" s="368">
        <v>90</v>
      </c>
      <c r="W20" s="368">
        <v>42</v>
      </c>
      <c r="X20" s="368">
        <v>184</v>
      </c>
      <c r="Y20" s="260">
        <f t="shared" si="4"/>
        <v>423</v>
      </c>
      <c r="Z20" s="372">
        <f t="shared" si="5"/>
        <v>175</v>
      </c>
      <c r="AB20" s="298"/>
    </row>
    <row r="21" spans="2:28" ht="15.75" customHeight="1" x14ac:dyDescent="0.25">
      <c r="S21" s="138" t="s">
        <v>38</v>
      </c>
      <c r="T21" s="175">
        <v>538</v>
      </c>
      <c r="U21" s="176">
        <v>102</v>
      </c>
      <c r="V21" s="176">
        <v>64</v>
      </c>
      <c r="W21" s="176">
        <v>45</v>
      </c>
      <c r="X21" s="176">
        <v>105</v>
      </c>
      <c r="Y21" s="171">
        <f t="shared" si="4"/>
        <v>316</v>
      </c>
      <c r="Z21" s="72">
        <f t="shared" si="5"/>
        <v>222</v>
      </c>
      <c r="AB21" s="298">
        <f>SUM(U21+V21)</f>
        <v>166</v>
      </c>
    </row>
    <row r="22" spans="2:28" ht="15.75" customHeight="1" x14ac:dyDescent="0.25">
      <c r="S22" s="141" t="s">
        <v>39</v>
      </c>
      <c r="T22" s="175">
        <v>494</v>
      </c>
      <c r="U22" s="176">
        <v>63</v>
      </c>
      <c r="V22" s="176">
        <v>42</v>
      </c>
      <c r="W22" s="176">
        <v>27</v>
      </c>
      <c r="X22" s="176">
        <v>191</v>
      </c>
      <c r="Y22" s="171">
        <f t="shared" si="4"/>
        <v>323</v>
      </c>
      <c r="Z22" s="72">
        <f t="shared" si="5"/>
        <v>171</v>
      </c>
      <c r="AB22" s="298">
        <f t="shared" ref="AB22:AB27" si="6">SUM(U22+V22)</f>
        <v>105</v>
      </c>
    </row>
    <row r="23" spans="2:28" ht="15.75" customHeight="1" x14ac:dyDescent="0.25">
      <c r="S23" s="138" t="s">
        <v>40</v>
      </c>
      <c r="T23" s="175">
        <v>107</v>
      </c>
      <c r="U23" s="176">
        <v>21</v>
      </c>
      <c r="V23" s="176">
        <v>16</v>
      </c>
      <c r="W23" s="176">
        <v>14</v>
      </c>
      <c r="X23" s="176">
        <v>27</v>
      </c>
      <c r="Y23" s="171">
        <f t="shared" si="4"/>
        <v>78</v>
      </c>
      <c r="Z23" s="72">
        <f t="shared" si="5"/>
        <v>29</v>
      </c>
      <c r="AB23" s="298">
        <f t="shared" si="6"/>
        <v>37</v>
      </c>
    </row>
    <row r="24" spans="2:28" ht="15" customHeight="1" x14ac:dyDescent="0.25">
      <c r="S24" s="141" t="s">
        <v>41</v>
      </c>
      <c r="T24" s="175">
        <v>148</v>
      </c>
      <c r="U24" s="176">
        <v>15</v>
      </c>
      <c r="V24" s="176">
        <v>7</v>
      </c>
      <c r="W24" s="176">
        <v>23</v>
      </c>
      <c r="X24" s="176">
        <v>43</v>
      </c>
      <c r="Y24" s="171">
        <f t="shared" si="4"/>
        <v>88</v>
      </c>
      <c r="Z24" s="72">
        <f t="shared" si="5"/>
        <v>60</v>
      </c>
      <c r="AB24" s="298">
        <f t="shared" si="6"/>
        <v>22</v>
      </c>
    </row>
    <row r="25" spans="2:28" ht="14.25" customHeight="1" x14ac:dyDescent="0.25">
      <c r="S25" s="138" t="s">
        <v>42</v>
      </c>
      <c r="T25" s="175">
        <v>144</v>
      </c>
      <c r="U25" s="176">
        <v>19</v>
      </c>
      <c r="V25" s="176">
        <v>14</v>
      </c>
      <c r="W25" s="176">
        <v>11</v>
      </c>
      <c r="X25" s="176">
        <v>57</v>
      </c>
      <c r="Y25" s="171">
        <f t="shared" si="4"/>
        <v>101</v>
      </c>
      <c r="Z25" s="72">
        <f t="shared" si="5"/>
        <v>43</v>
      </c>
      <c r="AB25" s="298">
        <f t="shared" si="6"/>
        <v>33</v>
      </c>
    </row>
    <row r="26" spans="2:28" x14ac:dyDescent="0.25">
      <c r="S26" s="141" t="s">
        <v>32</v>
      </c>
      <c r="T26" s="175">
        <v>532</v>
      </c>
      <c r="U26" s="175">
        <v>59</v>
      </c>
      <c r="V26" s="175">
        <v>59</v>
      </c>
      <c r="W26" s="175">
        <v>48</v>
      </c>
      <c r="X26" s="175">
        <v>173</v>
      </c>
      <c r="Y26" s="171">
        <f t="shared" si="4"/>
        <v>339</v>
      </c>
      <c r="Z26" s="72">
        <f t="shared" si="5"/>
        <v>193</v>
      </c>
      <c r="AB26" s="298">
        <f t="shared" si="6"/>
        <v>118</v>
      </c>
    </row>
    <row r="27" spans="2:28" x14ac:dyDescent="0.25">
      <c r="S27" s="144" t="s">
        <v>22</v>
      </c>
      <c r="T27" s="107">
        <f>T6+T16+T21+T22+T23+T24+T25+T26</f>
        <v>4946</v>
      </c>
      <c r="U27" s="107">
        <f t="shared" ref="U27:X27" si="7">U6+U16+U21+U22+U23+U24+U25+U26</f>
        <v>714</v>
      </c>
      <c r="V27" s="107">
        <f t="shared" si="7"/>
        <v>562</v>
      </c>
      <c r="W27" s="107">
        <f t="shared" si="7"/>
        <v>457</v>
      </c>
      <c r="X27" s="107">
        <f t="shared" si="7"/>
        <v>1514</v>
      </c>
      <c r="Y27" s="107">
        <f t="shared" si="4"/>
        <v>3247</v>
      </c>
      <c r="Z27" s="107">
        <f t="shared" si="5"/>
        <v>1699</v>
      </c>
      <c r="AB27" s="298">
        <f t="shared" si="6"/>
        <v>1276</v>
      </c>
    </row>
    <row r="28" spans="2:28" x14ac:dyDescent="0.25">
      <c r="S28" s="436" t="s">
        <v>43</v>
      </c>
      <c r="T28" s="436"/>
      <c r="U28" s="436"/>
      <c r="V28" s="436"/>
      <c r="W28" s="436"/>
      <c r="X28" s="436"/>
      <c r="Y28" s="436"/>
      <c r="Z28" s="436"/>
      <c r="AB28" s="298"/>
    </row>
    <row r="29" spans="2:28" x14ac:dyDescent="0.25">
      <c r="AB29" s="298"/>
    </row>
    <row r="30" spans="2:28" x14ac:dyDescent="0.25">
      <c r="S30" s="301"/>
      <c r="T30" s="301"/>
      <c r="U30" s="301"/>
      <c r="V30" s="301"/>
      <c r="W30" s="301"/>
      <c r="X30" s="301"/>
    </row>
    <row r="31" spans="2:28" ht="54" x14ac:dyDescent="0.25">
      <c r="S31" s="307" t="s">
        <v>17</v>
      </c>
      <c r="T31" s="308" t="s">
        <v>4</v>
      </c>
      <c r="U31" s="308" t="s">
        <v>380</v>
      </c>
      <c r="V31" s="308" t="s">
        <v>8</v>
      </c>
      <c r="W31" s="308" t="s">
        <v>9</v>
      </c>
      <c r="X31" s="301"/>
    </row>
    <row r="32" spans="2:28" x14ac:dyDescent="0.25">
      <c r="S32" s="309" t="s">
        <v>23</v>
      </c>
      <c r="T32" s="310">
        <f>T6</f>
        <v>1994</v>
      </c>
      <c r="U32" s="299">
        <v>475</v>
      </c>
      <c r="V32" s="310">
        <f>W6</f>
        <v>230</v>
      </c>
      <c r="W32" s="310">
        <f>X6</f>
        <v>654</v>
      </c>
      <c r="X32" s="301"/>
    </row>
    <row r="33" spans="19:24" x14ac:dyDescent="0.25">
      <c r="S33" s="309" t="s">
        <v>381</v>
      </c>
      <c r="T33" s="310">
        <f>T16</f>
        <v>989</v>
      </c>
      <c r="U33" s="299">
        <v>320</v>
      </c>
      <c r="V33" s="310">
        <v>59</v>
      </c>
      <c r="W33" s="310">
        <f>X16</f>
        <v>264</v>
      </c>
      <c r="X33" s="301"/>
    </row>
    <row r="34" spans="19:24" x14ac:dyDescent="0.25">
      <c r="S34" s="309" t="s">
        <v>38</v>
      </c>
      <c r="T34" s="310">
        <f t="shared" ref="T34:T39" si="8">T21</f>
        <v>538</v>
      </c>
      <c r="U34" s="299">
        <v>166</v>
      </c>
      <c r="V34" s="310">
        <f t="shared" ref="V34:W39" si="9">W21</f>
        <v>45</v>
      </c>
      <c r="W34" s="310">
        <f t="shared" si="9"/>
        <v>105</v>
      </c>
      <c r="X34" s="301"/>
    </row>
    <row r="35" spans="19:24" x14ac:dyDescent="0.25">
      <c r="S35" s="309" t="s">
        <v>382</v>
      </c>
      <c r="T35" s="310">
        <f t="shared" si="8"/>
        <v>494</v>
      </c>
      <c r="U35" s="299">
        <v>105</v>
      </c>
      <c r="V35" s="310">
        <v>27</v>
      </c>
      <c r="W35" s="310">
        <f t="shared" si="9"/>
        <v>191</v>
      </c>
      <c r="X35" s="301"/>
    </row>
    <row r="36" spans="19:24" x14ac:dyDescent="0.25">
      <c r="S36" s="309" t="s">
        <v>383</v>
      </c>
      <c r="T36" s="310">
        <f t="shared" si="8"/>
        <v>107</v>
      </c>
      <c r="U36" s="299">
        <v>37</v>
      </c>
      <c r="V36" s="310">
        <f t="shared" si="9"/>
        <v>14</v>
      </c>
      <c r="W36" s="310">
        <f t="shared" si="9"/>
        <v>27</v>
      </c>
      <c r="X36" s="301"/>
    </row>
    <row r="37" spans="19:24" x14ac:dyDescent="0.25">
      <c r="S37" s="309" t="s">
        <v>384</v>
      </c>
      <c r="T37" s="310">
        <f t="shared" si="8"/>
        <v>148</v>
      </c>
      <c r="U37" s="299">
        <v>22</v>
      </c>
      <c r="V37" s="310">
        <v>23</v>
      </c>
      <c r="W37" s="310">
        <f t="shared" si="9"/>
        <v>43</v>
      </c>
      <c r="X37" s="301"/>
    </row>
    <row r="38" spans="19:24" x14ac:dyDescent="0.25">
      <c r="S38" s="309" t="s">
        <v>385</v>
      </c>
      <c r="T38" s="310">
        <f t="shared" si="8"/>
        <v>144</v>
      </c>
      <c r="U38" s="299">
        <v>33</v>
      </c>
      <c r="V38" s="310">
        <f t="shared" si="9"/>
        <v>11</v>
      </c>
      <c r="W38" s="310">
        <f t="shared" si="9"/>
        <v>57</v>
      </c>
      <c r="X38" s="301"/>
    </row>
    <row r="39" spans="19:24" x14ac:dyDescent="0.25">
      <c r="S39" s="309" t="s">
        <v>32</v>
      </c>
      <c r="T39" s="310">
        <f t="shared" si="8"/>
        <v>532</v>
      </c>
      <c r="U39" s="299">
        <v>118</v>
      </c>
      <c r="V39" s="310">
        <f t="shared" si="9"/>
        <v>48</v>
      </c>
      <c r="W39" s="310">
        <f t="shared" si="9"/>
        <v>173</v>
      </c>
      <c r="X39" s="301"/>
    </row>
    <row r="40" spans="19:24" x14ac:dyDescent="0.25">
      <c r="S40" s="309" t="s">
        <v>22</v>
      </c>
      <c r="T40" s="311">
        <f>SUM(T32:T39)</f>
        <v>4946</v>
      </c>
      <c r="U40" s="299">
        <f>SUM(U32:U39)</f>
        <v>1276</v>
      </c>
      <c r="V40" s="311">
        <f>SUM(V32:V39)</f>
        <v>457</v>
      </c>
      <c r="W40" s="311">
        <f>SUM(W32:W39)</f>
        <v>1514</v>
      </c>
      <c r="X40" s="301"/>
    </row>
    <row r="41" spans="19:24" x14ac:dyDescent="0.25">
      <c r="S41" s="301"/>
      <c r="T41" s="301"/>
      <c r="U41" s="301"/>
      <c r="V41" s="301"/>
      <c r="W41" s="301"/>
      <c r="X41" s="301"/>
    </row>
    <row r="42" spans="19:24" x14ac:dyDescent="0.25">
      <c r="S42" s="301"/>
      <c r="T42" s="301"/>
      <c r="U42" s="301"/>
      <c r="V42" s="301"/>
      <c r="W42" s="301"/>
      <c r="X42" s="301"/>
    </row>
    <row r="43" spans="19:24" x14ac:dyDescent="0.25">
      <c r="S43" s="301"/>
      <c r="T43" s="301"/>
      <c r="U43" s="301"/>
      <c r="V43" s="301"/>
      <c r="W43" s="301"/>
      <c r="X43" s="301"/>
    </row>
    <row r="44" spans="19:24" ht="40.5" x14ac:dyDescent="0.25">
      <c r="S44" s="307" t="s">
        <v>17</v>
      </c>
      <c r="T44" s="308" t="s">
        <v>4</v>
      </c>
      <c r="U44" s="308" t="s">
        <v>6</v>
      </c>
      <c r="V44" s="308" t="s">
        <v>8</v>
      </c>
      <c r="W44" s="308" t="s">
        <v>9</v>
      </c>
      <c r="X44" s="301"/>
    </row>
    <row r="45" spans="19:24" x14ac:dyDescent="0.25">
      <c r="S45" s="301"/>
      <c r="T45" s="312"/>
      <c r="U45" s="312"/>
      <c r="V45" s="312"/>
      <c r="W45" s="312"/>
      <c r="X45" s="301"/>
    </row>
    <row r="46" spans="19:24" x14ac:dyDescent="0.25">
      <c r="S46" s="309" t="s">
        <v>23</v>
      </c>
      <c r="T46" s="313">
        <f>1994/4946</f>
        <v>0.40315406389001213</v>
      </c>
      <c r="U46" s="313">
        <f>475/1276</f>
        <v>0.37225705329153608</v>
      </c>
      <c r="V46" s="313">
        <f>V32/V40</f>
        <v>0.50328227571115969</v>
      </c>
      <c r="W46" s="313">
        <f>W32/W40</f>
        <v>0.43196829590488772</v>
      </c>
      <c r="X46" s="301"/>
    </row>
    <row r="47" spans="19:24" x14ac:dyDescent="0.25">
      <c r="S47" s="309" t="s">
        <v>381</v>
      </c>
      <c r="T47" s="313">
        <f>989/4946</f>
        <v>0.19995956328346137</v>
      </c>
      <c r="U47" s="313">
        <f>320/1276</f>
        <v>0.2507836990595611</v>
      </c>
      <c r="V47" s="313">
        <f>V33/V40</f>
        <v>0.12910284463894967</v>
      </c>
      <c r="W47" s="313">
        <f>W33/W40</f>
        <v>0.17437252311756934</v>
      </c>
      <c r="X47" s="301"/>
    </row>
    <row r="48" spans="19:24" x14ac:dyDescent="0.25">
      <c r="S48" s="309" t="s">
        <v>38</v>
      </c>
      <c r="T48" s="313">
        <f>538/4946</f>
        <v>0.1087747674888799</v>
      </c>
      <c r="U48" s="313">
        <f>166/1276</f>
        <v>0.13009404388714735</v>
      </c>
      <c r="V48" s="313">
        <f>V34/V40</f>
        <v>9.8468271334792121E-2</v>
      </c>
      <c r="W48" s="313">
        <f>W34/W40</f>
        <v>6.9352708058124171E-2</v>
      </c>
      <c r="X48" s="301"/>
    </row>
    <row r="49" spans="19:24" x14ac:dyDescent="0.25">
      <c r="S49" s="309" t="s">
        <v>382</v>
      </c>
      <c r="T49" s="313">
        <f>494/4946</f>
        <v>9.9878689850384145E-2</v>
      </c>
      <c r="U49" s="313">
        <f>105/1276</f>
        <v>8.2288401253918494E-2</v>
      </c>
      <c r="V49" s="313">
        <f>V35/V40</f>
        <v>5.9080962800875277E-2</v>
      </c>
      <c r="W49" s="313">
        <f>W35/W40</f>
        <v>0.1261558784676354</v>
      </c>
      <c r="X49" s="301"/>
    </row>
    <row r="50" spans="19:24" x14ac:dyDescent="0.25">
      <c r="S50" s="309" t="s">
        <v>383</v>
      </c>
      <c r="T50" s="313">
        <f>107/4946</f>
        <v>2.163364334816013E-2</v>
      </c>
      <c r="U50" s="313">
        <f>37/1276</f>
        <v>2.8996865203761754E-2</v>
      </c>
      <c r="V50" s="313">
        <f>V36/V40</f>
        <v>3.0634573304157548E-2</v>
      </c>
      <c r="W50" s="313">
        <f>W36/W40</f>
        <v>1.7833553500660501E-2</v>
      </c>
      <c r="X50" s="301"/>
    </row>
    <row r="51" spans="19:24" x14ac:dyDescent="0.25">
      <c r="S51" s="309" t="s">
        <v>384</v>
      </c>
      <c r="T51" s="313">
        <f>148/4946</f>
        <v>2.9923170238576626E-2</v>
      </c>
      <c r="U51" s="313">
        <f>22/1276</f>
        <v>1.7241379310344827E-2</v>
      </c>
      <c r="V51" s="313">
        <f>V37/V40</f>
        <v>5.0328227571115977E-2</v>
      </c>
      <c r="W51" s="313">
        <f>W37/W40</f>
        <v>2.8401585204755615E-2</v>
      </c>
      <c r="X51" s="301"/>
    </row>
    <row r="52" spans="19:24" x14ac:dyDescent="0.25">
      <c r="S52" s="309" t="s">
        <v>385</v>
      </c>
      <c r="T52" s="313">
        <f>144/4946</f>
        <v>2.9114435907804288E-2</v>
      </c>
      <c r="U52" s="313">
        <f>33/1276</f>
        <v>2.5862068965517241E-2</v>
      </c>
      <c r="V52" s="313">
        <f>V38/V40</f>
        <v>2.4070021881838075E-2</v>
      </c>
      <c r="W52" s="313">
        <f>W38/W40</f>
        <v>3.7648612945838836E-2</v>
      </c>
      <c r="X52" s="301"/>
    </row>
    <row r="53" spans="19:24" x14ac:dyDescent="0.25">
      <c r="S53" s="309" t="s">
        <v>32</v>
      </c>
      <c r="T53" s="313">
        <f>532/4946</f>
        <v>0.10756166599272139</v>
      </c>
      <c r="U53" s="313">
        <f>118/1276</f>
        <v>9.2476489028213163E-2</v>
      </c>
      <c r="V53" s="313">
        <f>V39/V40</f>
        <v>0.10503282275711159</v>
      </c>
      <c r="W53" s="313">
        <f>W39/W40</f>
        <v>0.1142668428005284</v>
      </c>
      <c r="X53" s="301"/>
    </row>
    <row r="54" spans="19:24" x14ac:dyDescent="0.25">
      <c r="S54" s="309"/>
      <c r="T54" s="301"/>
      <c r="U54" s="301"/>
      <c r="V54" s="301"/>
      <c r="W54" s="301"/>
      <c r="X54" s="301"/>
    </row>
    <row r="55" spans="19:24" x14ac:dyDescent="0.25">
      <c r="S55" s="301"/>
      <c r="T55" s="301"/>
      <c r="U55" s="301"/>
      <c r="V55" s="301"/>
      <c r="W55" s="301"/>
      <c r="X55" s="301"/>
    </row>
    <row r="56" spans="19:24" x14ac:dyDescent="0.25">
      <c r="S56" s="301"/>
      <c r="T56" s="301"/>
      <c r="U56" s="301"/>
      <c r="V56" s="301"/>
      <c r="W56" s="301"/>
      <c r="X56" s="301"/>
    </row>
  </sheetData>
  <mergeCells count="12">
    <mergeCell ref="AB2:AC3"/>
    <mergeCell ref="B2:G2"/>
    <mergeCell ref="I2:O2"/>
    <mergeCell ref="I19:O19"/>
    <mergeCell ref="S28:Z28"/>
    <mergeCell ref="S2:Z2"/>
    <mergeCell ref="S3:S5"/>
    <mergeCell ref="T3:Z3"/>
    <mergeCell ref="T4:T5"/>
    <mergeCell ref="U4:Y4"/>
    <mergeCell ref="Z4:Z5"/>
    <mergeCell ref="B19:G19"/>
  </mergeCells>
  <hyperlinks>
    <hyperlink ref="AB2:AC3" location="'Table of Contents'!A1" display="Go to Table of Contents" xr:uid="{D9383206-1F24-4DB8-ABF7-8EAE3784FFF7}"/>
  </hyperlinks>
  <pageMargins left="0.7" right="0.7" top="0.75" bottom="0.75" header="0.3" footer="0.3"/>
  <ignoredErrors>
    <ignoredError sqref="T16:Z16 Y7:Y15 Y17:Y26" formulaRange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35B69-EE39-4115-B55F-D0A3D8D28342}">
  <dimension ref="B2:W42"/>
  <sheetViews>
    <sheetView showGridLines="0" zoomScaleNormal="100" workbookViewId="0">
      <selection activeCell="V2" sqref="V2:W4"/>
    </sheetView>
  </sheetViews>
  <sheetFormatPr defaultRowHeight="15" x14ac:dyDescent="0.25"/>
  <cols>
    <col min="1" max="1" width="2.7109375" customWidth="1"/>
    <col min="13" max="13" width="1.85546875" customWidth="1"/>
    <col min="14" max="14" width="1.85546875" style="64" customWidth="1"/>
    <col min="15" max="15" width="1.85546875" customWidth="1"/>
    <col min="16" max="16" width="17.7109375" style="24" bestFit="1" customWidth="1"/>
    <col min="17" max="17" width="15.42578125" customWidth="1"/>
    <col min="18" max="18" width="14.7109375" customWidth="1"/>
    <col min="19" max="19" width="13.5703125" customWidth="1"/>
    <col min="20" max="20" width="10.28515625" bestFit="1" customWidth="1"/>
    <col min="22" max="23" width="6.7109375" customWidth="1"/>
  </cols>
  <sheetData>
    <row r="2" spans="2:23" ht="15.75" customHeight="1" x14ac:dyDescent="0.25"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P2" s="449" t="s">
        <v>44</v>
      </c>
      <c r="Q2" s="449"/>
      <c r="R2" s="449"/>
      <c r="S2" s="449"/>
      <c r="T2" s="449"/>
      <c r="V2" s="446" t="s">
        <v>430</v>
      </c>
      <c r="W2" s="446"/>
    </row>
    <row r="3" spans="2:23" ht="9" customHeight="1" x14ac:dyDescent="0.25">
      <c r="P3" s="46"/>
      <c r="Q3" s="1"/>
      <c r="R3" s="1"/>
      <c r="S3" s="1"/>
      <c r="T3" s="1"/>
      <c r="V3" s="446"/>
      <c r="W3" s="446"/>
    </row>
    <row r="4" spans="2:23" ht="15" customHeight="1" x14ac:dyDescent="0.25">
      <c r="P4" s="450" t="s">
        <v>2</v>
      </c>
      <c r="Q4" s="451" t="s">
        <v>45</v>
      </c>
      <c r="R4" s="452"/>
      <c r="S4" s="452"/>
      <c r="T4" s="453"/>
      <c r="V4" s="446"/>
      <c r="W4" s="446"/>
    </row>
    <row r="5" spans="2:23" ht="27" x14ac:dyDescent="0.25">
      <c r="P5" s="450"/>
      <c r="Q5" s="7" t="s">
        <v>46</v>
      </c>
      <c r="R5" s="7" t="s">
        <v>47</v>
      </c>
      <c r="S5" s="7" t="s">
        <v>48</v>
      </c>
      <c r="T5" s="7" t="s">
        <v>22</v>
      </c>
    </row>
    <row r="6" spans="2:23" x14ac:dyDescent="0.25">
      <c r="P6" s="52" t="s">
        <v>10</v>
      </c>
      <c r="Q6" s="53">
        <v>7</v>
      </c>
      <c r="R6" s="53">
        <v>8</v>
      </c>
      <c r="S6" s="53">
        <v>22</v>
      </c>
      <c r="T6" s="53">
        <v>37</v>
      </c>
    </row>
    <row r="7" spans="2:23" x14ac:dyDescent="0.25">
      <c r="P7" s="52" t="s">
        <v>11</v>
      </c>
      <c r="Q7" s="53">
        <v>310</v>
      </c>
      <c r="R7" s="53">
        <v>285</v>
      </c>
      <c r="S7" s="53">
        <v>111</v>
      </c>
      <c r="T7" s="53">
        <v>706</v>
      </c>
    </row>
    <row r="8" spans="2:23" x14ac:dyDescent="0.25">
      <c r="P8" s="52" t="s">
        <v>12</v>
      </c>
      <c r="Q8" s="53">
        <v>570</v>
      </c>
      <c r="R8" s="53">
        <v>516</v>
      </c>
      <c r="S8" s="53">
        <v>71</v>
      </c>
      <c r="T8" s="53">
        <v>1157</v>
      </c>
    </row>
    <row r="9" spans="2:23" x14ac:dyDescent="0.25">
      <c r="P9" s="57" t="s">
        <v>306</v>
      </c>
      <c r="Q9" s="53">
        <v>1052</v>
      </c>
      <c r="R9" s="53">
        <v>882</v>
      </c>
      <c r="S9" s="53">
        <v>51</v>
      </c>
      <c r="T9" s="53">
        <v>1985</v>
      </c>
      <c r="U9" t="s">
        <v>358</v>
      </c>
    </row>
    <row r="10" spans="2:23" x14ac:dyDescent="0.25">
      <c r="P10" s="52" t="s">
        <v>369</v>
      </c>
      <c r="Q10" s="53">
        <v>318</v>
      </c>
      <c r="R10" s="53">
        <v>198</v>
      </c>
      <c r="S10" s="53">
        <v>22</v>
      </c>
      <c r="T10" s="53">
        <v>538</v>
      </c>
    </row>
    <row r="11" spans="2:23" x14ac:dyDescent="0.25">
      <c r="P11" s="52" t="s">
        <v>357</v>
      </c>
      <c r="Q11" s="53">
        <v>71</v>
      </c>
      <c r="R11" s="53">
        <v>60</v>
      </c>
      <c r="S11" s="53">
        <v>10</v>
      </c>
      <c r="T11" s="53">
        <v>141</v>
      </c>
    </row>
    <row r="12" spans="2:23" x14ac:dyDescent="0.25">
      <c r="P12" s="52" t="s">
        <v>463</v>
      </c>
      <c r="Q12" s="53">
        <v>86</v>
      </c>
      <c r="R12" s="53">
        <v>94</v>
      </c>
      <c r="S12" s="53">
        <v>6</v>
      </c>
      <c r="T12" s="53">
        <v>186</v>
      </c>
    </row>
    <row r="13" spans="2:23" x14ac:dyDescent="0.25">
      <c r="P13" s="52" t="s">
        <v>473</v>
      </c>
      <c r="Q13" s="53">
        <v>113</v>
      </c>
      <c r="R13" s="53">
        <v>68</v>
      </c>
      <c r="S13" s="53">
        <v>11</v>
      </c>
      <c r="T13" s="53">
        <v>192</v>
      </c>
    </row>
    <row r="14" spans="2:23" x14ac:dyDescent="0.25">
      <c r="P14" s="118" t="s">
        <v>22</v>
      </c>
      <c r="Q14" s="118">
        <v>2527</v>
      </c>
      <c r="R14" s="118">
        <v>2111</v>
      </c>
      <c r="S14" s="118">
        <v>304</v>
      </c>
      <c r="T14" s="118">
        <v>4942</v>
      </c>
    </row>
    <row r="15" spans="2:23" x14ac:dyDescent="0.25">
      <c r="P15" s="448" t="s">
        <v>700</v>
      </c>
      <c r="Q15" s="448"/>
      <c r="R15" s="448"/>
      <c r="S15" s="448"/>
      <c r="T15" s="448"/>
    </row>
    <row r="17" spans="2:22" ht="30.6" customHeight="1" x14ac:dyDescent="0.25">
      <c r="P17" s="315"/>
      <c r="Q17" s="316"/>
      <c r="R17" s="316"/>
      <c r="S17" s="316"/>
      <c r="T17" s="316"/>
      <c r="U17" s="316"/>
      <c r="V17" s="316"/>
    </row>
    <row r="18" spans="2:22" x14ac:dyDescent="0.25">
      <c r="P18" s="315"/>
      <c r="Q18" s="317"/>
      <c r="R18" s="445" t="s">
        <v>45</v>
      </c>
      <c r="S18" s="445"/>
      <c r="T18" s="445"/>
      <c r="U18" s="316"/>
      <c r="V18" s="316"/>
    </row>
    <row r="19" spans="2:22" ht="27" x14ac:dyDescent="0.25">
      <c r="P19" s="315"/>
      <c r="Q19" s="318"/>
      <c r="R19" s="319" t="s">
        <v>46</v>
      </c>
      <c r="S19" s="319" t="s">
        <v>47</v>
      </c>
      <c r="T19" s="319" t="s">
        <v>48</v>
      </c>
      <c r="U19" s="319" t="s">
        <v>22</v>
      </c>
      <c r="V19" s="316"/>
    </row>
    <row r="20" spans="2:22" ht="15.75" x14ac:dyDescent="0.25">
      <c r="B20" s="1"/>
      <c r="P20" s="315"/>
      <c r="Q20" s="320" t="s">
        <v>10</v>
      </c>
      <c r="R20" s="314">
        <v>7</v>
      </c>
      <c r="S20" s="314">
        <v>8</v>
      </c>
      <c r="T20" s="314">
        <v>22</v>
      </c>
      <c r="U20" s="314">
        <v>37</v>
      </c>
      <c r="V20" s="316"/>
    </row>
    <row r="21" spans="2:22" ht="15.75" x14ac:dyDescent="0.25">
      <c r="B21" s="1" t="s">
        <v>700</v>
      </c>
      <c r="P21" s="315"/>
      <c r="Q21" s="320" t="s">
        <v>11</v>
      </c>
      <c r="R21" s="314">
        <v>310</v>
      </c>
      <c r="S21" s="314">
        <v>285</v>
      </c>
      <c r="T21" s="314">
        <v>111</v>
      </c>
      <c r="U21" s="314">
        <v>706</v>
      </c>
      <c r="V21" s="316"/>
    </row>
    <row r="22" spans="2:22" ht="15.75" x14ac:dyDescent="0.25">
      <c r="P22" s="315"/>
      <c r="Q22" s="320" t="s">
        <v>12</v>
      </c>
      <c r="R22" s="314">
        <v>570</v>
      </c>
      <c r="S22" s="314">
        <v>516</v>
      </c>
      <c r="T22" s="314">
        <v>71</v>
      </c>
      <c r="U22" s="314">
        <v>1157</v>
      </c>
      <c r="V22" s="316"/>
    </row>
    <row r="23" spans="2:22" ht="15.75" x14ac:dyDescent="0.25">
      <c r="P23" s="315"/>
      <c r="Q23" s="320" t="s">
        <v>306</v>
      </c>
      <c r="R23" s="314">
        <v>1052</v>
      </c>
      <c r="S23" s="314">
        <v>882</v>
      </c>
      <c r="T23" s="314">
        <v>51</v>
      </c>
      <c r="U23" s="314">
        <v>1985</v>
      </c>
      <c r="V23" s="316"/>
    </row>
    <row r="24" spans="2:22" ht="15.75" x14ac:dyDescent="0.25">
      <c r="P24" s="315"/>
      <c r="Q24" s="320" t="s">
        <v>369</v>
      </c>
      <c r="R24" s="314">
        <v>318</v>
      </c>
      <c r="S24" s="314">
        <v>198</v>
      </c>
      <c r="T24" s="314">
        <v>22</v>
      </c>
      <c r="U24" s="314">
        <v>538</v>
      </c>
      <c r="V24" s="316"/>
    </row>
    <row r="25" spans="2:22" ht="15.75" x14ac:dyDescent="0.25">
      <c r="P25" s="315"/>
      <c r="Q25" s="320" t="s">
        <v>357</v>
      </c>
      <c r="R25" s="314">
        <v>71</v>
      </c>
      <c r="S25" s="314">
        <v>60</v>
      </c>
      <c r="T25" s="314">
        <v>10</v>
      </c>
      <c r="U25" s="314">
        <v>141</v>
      </c>
      <c r="V25" s="316"/>
    </row>
    <row r="26" spans="2:22" ht="15.75" x14ac:dyDescent="0.25">
      <c r="P26" s="315"/>
      <c r="Q26" s="320" t="s">
        <v>463</v>
      </c>
      <c r="R26" s="314">
        <v>86</v>
      </c>
      <c r="S26" s="314">
        <v>94</v>
      </c>
      <c r="T26" s="314">
        <v>6</v>
      </c>
      <c r="U26" s="314">
        <v>186</v>
      </c>
      <c r="V26" s="316"/>
    </row>
    <row r="27" spans="2:22" ht="15.75" x14ac:dyDescent="0.25">
      <c r="P27" s="315"/>
      <c r="Q27" s="320" t="s">
        <v>473</v>
      </c>
      <c r="R27" s="314">
        <v>113</v>
      </c>
      <c r="S27" s="314">
        <v>68</v>
      </c>
      <c r="T27" s="314">
        <v>11</v>
      </c>
      <c r="U27" s="314">
        <v>192</v>
      </c>
      <c r="V27" s="316"/>
    </row>
    <row r="28" spans="2:22" ht="15.75" x14ac:dyDescent="0.25">
      <c r="P28" s="315"/>
      <c r="Q28" s="320" t="s">
        <v>22</v>
      </c>
      <c r="R28" s="314">
        <v>2527</v>
      </c>
      <c r="S28" s="314">
        <v>2111</v>
      </c>
      <c r="T28" s="314">
        <v>304</v>
      </c>
      <c r="U28" s="314">
        <v>4942</v>
      </c>
      <c r="V28" s="316"/>
    </row>
    <row r="29" spans="2:22" ht="15.75" x14ac:dyDescent="0.25">
      <c r="P29" s="315"/>
      <c r="Q29" s="320"/>
      <c r="R29" s="314"/>
      <c r="S29" s="314"/>
      <c r="T29" s="314"/>
      <c r="U29" s="314"/>
      <c r="V29" s="316"/>
    </row>
    <row r="30" spans="2:22" x14ac:dyDescent="0.25">
      <c r="P30" s="315"/>
      <c r="Q30" s="316"/>
      <c r="R30" s="445" t="s">
        <v>45</v>
      </c>
      <c r="S30" s="445"/>
      <c r="T30" s="445"/>
      <c r="U30" s="316"/>
      <c r="V30" s="316"/>
    </row>
    <row r="31" spans="2:22" ht="27" x14ac:dyDescent="0.25">
      <c r="P31" s="315"/>
      <c r="Q31" s="316"/>
      <c r="R31" s="319" t="s">
        <v>46</v>
      </c>
      <c r="S31" s="319" t="s">
        <v>47</v>
      </c>
      <c r="T31" s="319" t="s">
        <v>48</v>
      </c>
      <c r="U31" s="319" t="s">
        <v>22</v>
      </c>
      <c r="V31" s="316"/>
    </row>
    <row r="32" spans="2:22" ht="15.75" x14ac:dyDescent="0.25">
      <c r="P32" s="315"/>
      <c r="Q32" s="320" t="s">
        <v>10</v>
      </c>
      <c r="R32" s="316">
        <f>R20</f>
        <v>7</v>
      </c>
      <c r="S32" s="316">
        <f t="shared" ref="S32:U32" si="0">S20</f>
        <v>8</v>
      </c>
      <c r="T32" s="316">
        <f t="shared" si="0"/>
        <v>22</v>
      </c>
      <c r="U32" s="316">
        <f t="shared" si="0"/>
        <v>37</v>
      </c>
      <c r="V32" s="316"/>
    </row>
    <row r="33" spans="16:22" ht="15.75" x14ac:dyDescent="0.25">
      <c r="P33" s="315"/>
      <c r="Q33" s="320" t="s">
        <v>11</v>
      </c>
      <c r="R33" s="316">
        <f t="shared" ref="R33:U39" si="1">R32+R21</f>
        <v>317</v>
      </c>
      <c r="S33" s="316">
        <f t="shared" si="1"/>
        <v>293</v>
      </c>
      <c r="T33" s="316">
        <f t="shared" si="1"/>
        <v>133</v>
      </c>
      <c r="U33" s="316">
        <f t="shared" si="1"/>
        <v>743</v>
      </c>
      <c r="V33" s="316"/>
    </row>
    <row r="34" spans="16:22" ht="15.75" x14ac:dyDescent="0.25">
      <c r="P34" s="315"/>
      <c r="Q34" s="320" t="s">
        <v>12</v>
      </c>
      <c r="R34" s="316">
        <f t="shared" si="1"/>
        <v>887</v>
      </c>
      <c r="S34" s="316">
        <f t="shared" si="1"/>
        <v>809</v>
      </c>
      <c r="T34" s="316">
        <f t="shared" si="1"/>
        <v>204</v>
      </c>
      <c r="U34" s="316">
        <f t="shared" si="1"/>
        <v>1900</v>
      </c>
      <c r="V34" s="316"/>
    </row>
    <row r="35" spans="16:22" ht="15.75" x14ac:dyDescent="0.25">
      <c r="P35" s="315"/>
      <c r="Q35" s="320" t="s">
        <v>306</v>
      </c>
      <c r="R35" s="316">
        <f t="shared" si="1"/>
        <v>1939</v>
      </c>
      <c r="S35" s="316">
        <f t="shared" si="1"/>
        <v>1691</v>
      </c>
      <c r="T35" s="316">
        <f t="shared" si="1"/>
        <v>255</v>
      </c>
      <c r="U35" s="316">
        <f t="shared" si="1"/>
        <v>3885</v>
      </c>
      <c r="V35" s="316"/>
    </row>
    <row r="36" spans="16:22" ht="15.75" x14ac:dyDescent="0.25">
      <c r="P36" s="315"/>
      <c r="Q36" s="320" t="s">
        <v>369</v>
      </c>
      <c r="R36" s="316">
        <f t="shared" si="1"/>
        <v>2257</v>
      </c>
      <c r="S36" s="316">
        <f t="shared" si="1"/>
        <v>1889</v>
      </c>
      <c r="T36" s="316">
        <f t="shared" si="1"/>
        <v>277</v>
      </c>
      <c r="U36" s="316">
        <f t="shared" si="1"/>
        <v>4423</v>
      </c>
      <c r="V36" s="316"/>
    </row>
    <row r="37" spans="16:22" ht="15.75" x14ac:dyDescent="0.25">
      <c r="P37" s="315"/>
      <c r="Q37" s="320" t="s">
        <v>685</v>
      </c>
      <c r="R37" s="316">
        <f t="shared" si="1"/>
        <v>2328</v>
      </c>
      <c r="S37" s="316">
        <f t="shared" si="1"/>
        <v>1949</v>
      </c>
      <c r="T37" s="316">
        <f t="shared" si="1"/>
        <v>287</v>
      </c>
      <c r="U37" s="316">
        <f t="shared" si="1"/>
        <v>4564</v>
      </c>
      <c r="V37" s="316"/>
    </row>
    <row r="38" spans="16:22" ht="15.75" x14ac:dyDescent="0.25">
      <c r="P38" s="315"/>
      <c r="Q38" s="320" t="s">
        <v>469</v>
      </c>
      <c r="R38" s="316">
        <f t="shared" si="1"/>
        <v>2414</v>
      </c>
      <c r="S38" s="316">
        <f t="shared" si="1"/>
        <v>2043</v>
      </c>
      <c r="T38" s="316">
        <f t="shared" si="1"/>
        <v>293</v>
      </c>
      <c r="U38" s="316">
        <f t="shared" si="1"/>
        <v>4750</v>
      </c>
      <c r="V38" s="316"/>
    </row>
    <row r="39" spans="16:22" ht="15.75" x14ac:dyDescent="0.25">
      <c r="P39" s="315"/>
      <c r="Q39" s="320" t="s">
        <v>637</v>
      </c>
      <c r="R39" s="316">
        <f t="shared" si="1"/>
        <v>2527</v>
      </c>
      <c r="S39" s="316">
        <f t="shared" si="1"/>
        <v>2111</v>
      </c>
      <c r="T39" s="316">
        <f t="shared" si="1"/>
        <v>304</v>
      </c>
      <c r="U39" s="316">
        <f t="shared" si="1"/>
        <v>4942</v>
      </c>
      <c r="V39" s="316"/>
    </row>
    <row r="40" spans="16:22" x14ac:dyDescent="0.25">
      <c r="P40" s="315"/>
      <c r="Q40" s="316"/>
      <c r="R40" s="316"/>
      <c r="S40" s="316"/>
      <c r="T40" s="316"/>
      <c r="U40" s="316"/>
      <c r="V40" s="316"/>
    </row>
    <row r="41" spans="16:22" x14ac:dyDescent="0.25">
      <c r="P41" s="315"/>
      <c r="Q41" s="316"/>
      <c r="R41" s="316"/>
      <c r="S41" s="316"/>
      <c r="T41" s="316"/>
      <c r="U41" s="316"/>
      <c r="V41" s="316"/>
    </row>
    <row r="42" spans="16:22" x14ac:dyDescent="0.25">
      <c r="P42" s="315"/>
      <c r="Q42" s="316"/>
      <c r="R42" s="316"/>
      <c r="S42" s="316"/>
      <c r="T42" s="316"/>
      <c r="U42" s="316"/>
      <c r="V42" s="316"/>
    </row>
  </sheetData>
  <mergeCells count="8">
    <mergeCell ref="R30:T30"/>
    <mergeCell ref="R18:T18"/>
    <mergeCell ref="V2:W4"/>
    <mergeCell ref="B2:L2"/>
    <mergeCell ref="P15:T15"/>
    <mergeCell ref="P2:T2"/>
    <mergeCell ref="P4:P5"/>
    <mergeCell ref="Q4:T4"/>
  </mergeCells>
  <hyperlinks>
    <hyperlink ref="V2:W4" location="'Table of Contents'!A1" display="Go to Table of Contents" xr:uid="{E61D7362-E5C7-42DC-A877-1F4D7BCA4C3A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279F5-1EC1-4F62-99BC-F3F6164D577E}">
  <dimension ref="B1:X31"/>
  <sheetViews>
    <sheetView showGridLines="0" zoomScaleNormal="100" workbookViewId="0">
      <selection activeCell="W2" sqref="W2:X4"/>
    </sheetView>
  </sheetViews>
  <sheetFormatPr defaultRowHeight="15" x14ac:dyDescent="0.25"/>
  <cols>
    <col min="1" max="1" width="2.7109375" customWidth="1"/>
    <col min="6" max="6" width="17.28515625" customWidth="1"/>
    <col min="7" max="7" width="2.7109375" customWidth="1"/>
    <col min="9" max="10" width="10.85546875" customWidth="1"/>
    <col min="12" max="12" width="15.28515625" customWidth="1"/>
    <col min="13" max="13" width="1.85546875" customWidth="1"/>
    <col min="14" max="14" width="1.85546875" style="64" customWidth="1"/>
    <col min="15" max="15" width="1.85546875" customWidth="1"/>
    <col min="16" max="16" width="14.85546875" style="24" customWidth="1"/>
    <col min="17" max="17" width="35.140625" style="24" customWidth="1"/>
    <col min="18" max="18" width="10.7109375" style="24" customWidth="1"/>
    <col min="19" max="19" width="12.5703125" style="24" customWidth="1"/>
    <col min="20" max="20" width="11.140625" style="24" customWidth="1"/>
    <col min="21" max="21" width="11.7109375" style="24" customWidth="1"/>
    <col min="22" max="22" width="2.7109375" customWidth="1"/>
    <col min="23" max="24" width="6.7109375" customWidth="1"/>
  </cols>
  <sheetData>
    <row r="1" spans="2:24" ht="12" customHeight="1" x14ac:dyDescent="0.25"/>
    <row r="2" spans="2:24" ht="15.75" x14ac:dyDescent="0.25">
      <c r="B2" s="435"/>
      <c r="C2" s="435"/>
      <c r="D2" s="435"/>
      <c r="E2" s="435"/>
      <c r="F2" s="435"/>
      <c r="H2" s="435"/>
      <c r="I2" s="435"/>
      <c r="J2" s="435"/>
      <c r="K2" s="435"/>
      <c r="L2" s="435"/>
      <c r="P2" s="456" t="s">
        <v>477</v>
      </c>
      <c r="Q2" s="456"/>
      <c r="R2" s="456"/>
      <c r="S2" s="456"/>
      <c r="T2" s="456"/>
      <c r="U2" s="456"/>
      <c r="W2" s="446" t="s">
        <v>430</v>
      </c>
      <c r="X2" s="446"/>
    </row>
    <row r="3" spans="2:24" x14ac:dyDescent="0.25">
      <c r="P3" s="46"/>
      <c r="Q3" s="46"/>
      <c r="R3" s="46"/>
      <c r="S3" s="46"/>
      <c r="T3" s="46"/>
      <c r="U3" s="46"/>
      <c r="W3" s="446"/>
      <c r="X3" s="446"/>
    </row>
    <row r="4" spans="2:24" x14ac:dyDescent="0.25">
      <c r="P4" s="450" t="s">
        <v>49</v>
      </c>
      <c r="Q4" s="450" t="s">
        <v>50</v>
      </c>
      <c r="R4" s="451" t="s">
        <v>51</v>
      </c>
      <c r="S4" s="452"/>
      <c r="T4" s="452"/>
      <c r="U4" s="453"/>
      <c r="W4" s="446"/>
      <c r="X4" s="446"/>
    </row>
    <row r="5" spans="2:24" ht="27" x14ac:dyDescent="0.25">
      <c r="P5" s="450"/>
      <c r="Q5" s="450"/>
      <c r="R5" s="7" t="s">
        <v>52</v>
      </c>
      <c r="S5" s="7" t="s">
        <v>53</v>
      </c>
      <c r="T5" s="7" t="s">
        <v>54</v>
      </c>
      <c r="U5" s="7" t="s">
        <v>22</v>
      </c>
    </row>
    <row r="6" spans="2:24" x14ac:dyDescent="0.25">
      <c r="P6" s="454" t="s">
        <v>55</v>
      </c>
      <c r="Q6" s="58" t="s">
        <v>56</v>
      </c>
      <c r="R6" s="108">
        <v>192</v>
      </c>
      <c r="S6" s="108">
        <v>517</v>
      </c>
      <c r="T6" s="108">
        <v>5</v>
      </c>
      <c r="U6" s="108">
        <v>714</v>
      </c>
    </row>
    <row r="7" spans="2:24" ht="15.75" customHeight="1" x14ac:dyDescent="0.25">
      <c r="P7" s="455"/>
      <c r="Q7" s="58" t="s">
        <v>57</v>
      </c>
      <c r="R7" s="108">
        <v>158</v>
      </c>
      <c r="S7" s="108">
        <v>397</v>
      </c>
      <c r="T7" s="108">
        <v>7</v>
      </c>
      <c r="U7" s="108">
        <v>562</v>
      </c>
    </row>
    <row r="8" spans="2:24" ht="14.25" customHeight="1" x14ac:dyDescent="0.25">
      <c r="P8" s="455"/>
      <c r="Q8" s="58" t="s">
        <v>58</v>
      </c>
      <c r="R8" s="108">
        <v>265</v>
      </c>
      <c r="S8" s="108">
        <v>146</v>
      </c>
      <c r="T8" s="108">
        <v>45</v>
      </c>
      <c r="U8" s="108" t="s">
        <v>474</v>
      </c>
    </row>
    <row r="9" spans="2:24" ht="12.75" customHeight="1" x14ac:dyDescent="0.25">
      <c r="P9" s="455"/>
      <c r="Q9" s="58" t="s">
        <v>59</v>
      </c>
      <c r="R9" s="108">
        <v>674</v>
      </c>
      <c r="S9" s="108">
        <v>674</v>
      </c>
      <c r="T9" s="108">
        <v>166</v>
      </c>
      <c r="U9" s="108">
        <v>1514</v>
      </c>
    </row>
    <row r="10" spans="2:24" x14ac:dyDescent="0.25">
      <c r="P10" s="455"/>
      <c r="Q10" s="58" t="s">
        <v>60</v>
      </c>
      <c r="R10" s="108">
        <v>822</v>
      </c>
      <c r="S10" s="108">
        <v>793</v>
      </c>
      <c r="T10" s="108">
        <v>81</v>
      </c>
      <c r="U10" s="108" t="s">
        <v>475</v>
      </c>
    </row>
    <row r="11" spans="2:24" x14ac:dyDescent="0.25">
      <c r="P11" s="457"/>
      <c r="Q11" s="140" t="s">
        <v>14</v>
      </c>
      <c r="R11" s="129">
        <v>2111</v>
      </c>
      <c r="S11" s="129">
        <v>2527</v>
      </c>
      <c r="T11" s="129">
        <v>304</v>
      </c>
      <c r="U11" s="129">
        <v>4946</v>
      </c>
    </row>
    <row r="12" spans="2:24" ht="14.25" customHeight="1" x14ac:dyDescent="0.25">
      <c r="P12" s="454" t="s">
        <v>61</v>
      </c>
      <c r="Q12" s="58" t="s">
        <v>62</v>
      </c>
      <c r="R12" s="108">
        <v>180</v>
      </c>
      <c r="S12" s="108">
        <v>115</v>
      </c>
      <c r="T12" s="108">
        <v>141</v>
      </c>
      <c r="U12" s="108">
        <v>166</v>
      </c>
    </row>
    <row r="13" spans="2:24" x14ac:dyDescent="0.25">
      <c r="P13" s="455"/>
      <c r="Q13" s="58" t="s">
        <v>63</v>
      </c>
      <c r="R13" s="108">
        <v>34.799999999999997</v>
      </c>
      <c r="S13" s="108">
        <v>16.2</v>
      </c>
      <c r="T13" s="108">
        <v>25.5</v>
      </c>
      <c r="U13" s="108">
        <v>33.1</v>
      </c>
    </row>
    <row r="14" spans="2:24" ht="17.25" customHeight="1" x14ac:dyDescent="0.25">
      <c r="P14" s="457"/>
      <c r="Q14" s="58" t="s">
        <v>64</v>
      </c>
      <c r="R14" s="108">
        <v>518</v>
      </c>
      <c r="S14" s="108">
        <v>504</v>
      </c>
      <c r="T14" s="108">
        <v>505</v>
      </c>
      <c r="U14" s="108">
        <v>512</v>
      </c>
    </row>
    <row r="15" spans="2:24" ht="16.5" customHeight="1" x14ac:dyDescent="0.25">
      <c r="P15" s="454" t="s">
        <v>65</v>
      </c>
      <c r="Q15" s="58" t="s">
        <v>66</v>
      </c>
      <c r="R15" s="108">
        <v>6.4</v>
      </c>
      <c r="S15" s="108">
        <v>8.8000000000000007</v>
      </c>
      <c r="T15" s="108">
        <v>9.6999999999999993</v>
      </c>
      <c r="U15" s="108">
        <v>7.1</v>
      </c>
    </row>
    <row r="16" spans="2:24" x14ac:dyDescent="0.25">
      <c r="P16" s="455"/>
      <c r="Q16" s="58" t="s">
        <v>64</v>
      </c>
      <c r="R16" s="108">
        <v>372</v>
      </c>
      <c r="S16" s="108">
        <v>401</v>
      </c>
      <c r="T16" s="108">
        <v>346</v>
      </c>
      <c r="U16" s="108">
        <v>391</v>
      </c>
    </row>
    <row r="17" spans="16:21" x14ac:dyDescent="0.25">
      <c r="P17" s="2" t="s">
        <v>476</v>
      </c>
    </row>
    <row r="18" spans="16:21" x14ac:dyDescent="0.25">
      <c r="P18" s="297"/>
      <c r="Q18" s="321" t="s">
        <v>50</v>
      </c>
      <c r="R18" s="321" t="s">
        <v>93</v>
      </c>
      <c r="S18" s="321" t="s">
        <v>91</v>
      </c>
      <c r="T18" s="321" t="s">
        <v>92</v>
      </c>
      <c r="U18" s="297"/>
    </row>
    <row r="19" spans="16:21" x14ac:dyDescent="0.25">
      <c r="P19" s="297"/>
      <c r="Q19" s="322" t="s">
        <v>404</v>
      </c>
      <c r="R19" s="305">
        <f>T6</f>
        <v>5</v>
      </c>
      <c r="S19" s="305">
        <f>R6</f>
        <v>192</v>
      </c>
      <c r="T19" s="305">
        <f>S6</f>
        <v>517</v>
      </c>
      <c r="U19" s="297"/>
    </row>
    <row r="20" spans="16:21" x14ac:dyDescent="0.25">
      <c r="P20" s="297"/>
      <c r="Q20" s="322" t="s">
        <v>405</v>
      </c>
      <c r="R20" s="305">
        <f>T7</f>
        <v>7</v>
      </c>
      <c r="S20" s="305">
        <f t="shared" ref="S20:T22" si="0">R7</f>
        <v>158</v>
      </c>
      <c r="T20" s="305">
        <f t="shared" si="0"/>
        <v>397</v>
      </c>
      <c r="U20" s="297"/>
    </row>
    <row r="21" spans="16:21" x14ac:dyDescent="0.25">
      <c r="P21" s="297"/>
      <c r="Q21" s="322" t="s">
        <v>406</v>
      </c>
      <c r="R21" s="305">
        <f>T8</f>
        <v>45</v>
      </c>
      <c r="S21" s="305">
        <f t="shared" si="0"/>
        <v>265</v>
      </c>
      <c r="T21" s="305">
        <f t="shared" si="0"/>
        <v>146</v>
      </c>
      <c r="U21" s="297"/>
    </row>
    <row r="22" spans="16:21" x14ac:dyDescent="0.25">
      <c r="P22" s="297"/>
      <c r="Q22" s="322" t="s">
        <v>9</v>
      </c>
      <c r="R22" s="305">
        <f>T9</f>
        <v>166</v>
      </c>
      <c r="S22" s="305">
        <f t="shared" si="0"/>
        <v>674</v>
      </c>
      <c r="T22" s="305">
        <f t="shared" si="0"/>
        <v>674</v>
      </c>
      <c r="U22" s="297"/>
    </row>
    <row r="23" spans="16:21" x14ac:dyDescent="0.25">
      <c r="P23" s="297"/>
      <c r="Q23" s="306" t="s">
        <v>22</v>
      </c>
      <c r="R23" s="306">
        <f>SUM(R19:R22)</f>
        <v>223</v>
      </c>
      <c r="S23" s="306">
        <f>SUM(S19:S22)</f>
        <v>1289</v>
      </c>
      <c r="T23" s="306">
        <f>SUM(T19:T22)</f>
        <v>1734</v>
      </c>
      <c r="U23" s="297"/>
    </row>
    <row r="24" spans="16:21" x14ac:dyDescent="0.25">
      <c r="P24" s="297"/>
      <c r="Q24" s="304"/>
      <c r="R24" s="304"/>
      <c r="S24" s="304"/>
      <c r="T24" s="304"/>
      <c r="U24" s="297"/>
    </row>
    <row r="25" spans="16:21" x14ac:dyDescent="0.25">
      <c r="P25" s="297"/>
      <c r="Q25" s="304"/>
      <c r="R25" s="304"/>
      <c r="S25" s="304"/>
      <c r="T25" s="304"/>
      <c r="U25" s="297"/>
    </row>
    <row r="26" spans="16:21" x14ac:dyDescent="0.25">
      <c r="P26" s="297"/>
      <c r="Q26" s="321" t="s">
        <v>50</v>
      </c>
      <c r="R26" s="321" t="s">
        <v>93</v>
      </c>
      <c r="S26" s="321" t="s">
        <v>91</v>
      </c>
      <c r="T26" s="321" t="s">
        <v>92</v>
      </c>
      <c r="U26" s="297"/>
    </row>
    <row r="27" spans="16:21" x14ac:dyDescent="0.25">
      <c r="P27" s="297"/>
      <c r="Q27" s="322" t="s">
        <v>404</v>
      </c>
      <c r="R27" s="323">
        <f>R19/R23</f>
        <v>2.2421524663677129E-2</v>
      </c>
      <c r="S27" s="324">
        <f>S19/S23</f>
        <v>0.14895267649340574</v>
      </c>
      <c r="T27" s="323">
        <f>T19/T23</f>
        <v>0.29815455594002305</v>
      </c>
      <c r="U27" s="297"/>
    </row>
    <row r="28" spans="16:21" x14ac:dyDescent="0.25">
      <c r="P28" s="297"/>
      <c r="Q28" s="322" t="s">
        <v>405</v>
      </c>
      <c r="R28" s="323">
        <f>R20/R23</f>
        <v>3.1390134529147982E-2</v>
      </c>
      <c r="S28" s="324">
        <f>S20/S23</f>
        <v>0.1225756400310318</v>
      </c>
      <c r="T28" s="323">
        <f>T20/T23</f>
        <v>0.22895040369088812</v>
      </c>
      <c r="U28" s="297"/>
    </row>
    <row r="29" spans="16:21" x14ac:dyDescent="0.25">
      <c r="P29" s="297"/>
      <c r="Q29" s="322" t="s">
        <v>406</v>
      </c>
      <c r="R29" s="323">
        <f>R21/R23</f>
        <v>0.20179372197309417</v>
      </c>
      <c r="S29" s="324">
        <f>S21/S23</f>
        <v>0.20558572536850273</v>
      </c>
      <c r="T29" s="323">
        <f>T21/T23</f>
        <v>8.4198385236447515E-2</v>
      </c>
      <c r="U29" s="297"/>
    </row>
    <row r="30" spans="16:21" x14ac:dyDescent="0.25">
      <c r="P30" s="297"/>
      <c r="Q30" s="322" t="s">
        <v>9</v>
      </c>
      <c r="R30" s="323">
        <f>R22/R23</f>
        <v>0.74439461883408076</v>
      </c>
      <c r="S30" s="324">
        <f>S22/S23</f>
        <v>0.52288595810705973</v>
      </c>
      <c r="T30" s="323">
        <f>T22/T23</f>
        <v>0.38869665513264129</v>
      </c>
      <c r="U30" s="297"/>
    </row>
    <row r="31" spans="16:21" x14ac:dyDescent="0.25">
      <c r="P31" s="297"/>
      <c r="Q31" s="300"/>
      <c r="R31" s="300"/>
      <c r="S31" s="300"/>
      <c r="T31" s="300"/>
      <c r="U31" s="297"/>
    </row>
  </sheetData>
  <mergeCells count="10">
    <mergeCell ref="W2:X4"/>
    <mergeCell ref="B2:F2"/>
    <mergeCell ref="H2:L2"/>
    <mergeCell ref="P15:P16"/>
    <mergeCell ref="P2:U2"/>
    <mergeCell ref="P4:P5"/>
    <mergeCell ref="Q4:Q5"/>
    <mergeCell ref="R4:U4"/>
    <mergeCell ref="P6:P11"/>
    <mergeCell ref="P12:P14"/>
  </mergeCells>
  <hyperlinks>
    <hyperlink ref="W2:X4" location="'Table of Contents'!A1" display="Go to Table of Contents" xr:uid="{F3EBF797-7FE4-4297-847C-F6BFF9522CDF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2D93A-8DA6-49B3-9D9E-E7B428814A29}">
  <dimension ref="B1:S25"/>
  <sheetViews>
    <sheetView showGridLines="0" zoomScaleNormal="100" workbookViewId="0">
      <selection activeCell="Q2" sqref="Q2:R3"/>
    </sheetView>
  </sheetViews>
  <sheetFormatPr defaultRowHeight="15" x14ac:dyDescent="0.25"/>
  <cols>
    <col min="1" max="1" width="1.85546875" customWidth="1"/>
    <col min="6" max="10" width="9.140625" customWidth="1"/>
    <col min="11" max="11" width="1.85546875" customWidth="1"/>
    <col min="12" max="12" width="1.85546875" style="64" customWidth="1"/>
    <col min="13" max="13" width="1.85546875" customWidth="1"/>
    <col min="14" max="14" width="36.140625" style="24" customWidth="1"/>
    <col min="15" max="15" width="28.28515625" customWidth="1"/>
    <col min="16" max="16" width="3.5703125" customWidth="1"/>
    <col min="17" max="18" width="6" customWidth="1"/>
  </cols>
  <sheetData>
    <row r="1" spans="2:19" ht="12" customHeight="1" x14ac:dyDescent="0.25"/>
    <row r="2" spans="2:19" x14ac:dyDescent="0.25">
      <c r="B2" s="459"/>
      <c r="C2" s="459"/>
      <c r="D2" s="459"/>
      <c r="E2" s="459"/>
      <c r="F2" s="459"/>
      <c r="G2" s="459"/>
      <c r="H2" s="459"/>
      <c r="I2" s="459"/>
      <c r="J2" s="459"/>
      <c r="N2" s="458" t="s">
        <v>636</v>
      </c>
      <c r="O2" s="458"/>
      <c r="Q2" s="460" t="s">
        <v>430</v>
      </c>
      <c r="R2" s="460"/>
    </row>
    <row r="3" spans="2:19" x14ac:dyDescent="0.25">
      <c r="N3" s="10"/>
      <c r="O3" s="10"/>
      <c r="Q3" s="460"/>
      <c r="R3" s="460"/>
    </row>
    <row r="4" spans="2:19" x14ac:dyDescent="0.25">
      <c r="N4" s="17" t="s">
        <v>55</v>
      </c>
      <c r="O4" s="12" t="s">
        <v>18</v>
      </c>
    </row>
    <row r="5" spans="2:19" x14ac:dyDescent="0.25">
      <c r="N5" s="52" t="s">
        <v>4</v>
      </c>
      <c r="O5" s="139">
        <v>4946</v>
      </c>
    </row>
    <row r="6" spans="2:19" x14ac:dyDescent="0.25">
      <c r="N6" s="70" t="s">
        <v>67</v>
      </c>
      <c r="O6" s="139">
        <v>714</v>
      </c>
      <c r="Q6" s="1"/>
    </row>
    <row r="7" spans="2:19" x14ac:dyDescent="0.25">
      <c r="N7" s="52" t="s">
        <v>68</v>
      </c>
      <c r="O7" s="139">
        <v>562</v>
      </c>
    </row>
    <row r="8" spans="2:19" x14ac:dyDescent="0.25">
      <c r="N8" s="70" t="s">
        <v>69</v>
      </c>
      <c r="O8" s="139">
        <v>457</v>
      </c>
    </row>
    <row r="9" spans="2:19" x14ac:dyDescent="0.25">
      <c r="N9" s="52" t="s">
        <v>70</v>
      </c>
      <c r="O9" s="139">
        <v>1514</v>
      </c>
    </row>
    <row r="10" spans="2:19" x14ac:dyDescent="0.25">
      <c r="N10" s="332" t="s">
        <v>71</v>
      </c>
      <c r="O10" s="215">
        <v>1699</v>
      </c>
    </row>
    <row r="11" spans="2:19" x14ac:dyDescent="0.25">
      <c r="N11" s="52" t="s">
        <v>72</v>
      </c>
      <c r="O11" s="108">
        <v>1241</v>
      </c>
    </row>
    <row r="12" spans="2:19" x14ac:dyDescent="0.25">
      <c r="N12" s="70" t="s">
        <v>73</v>
      </c>
      <c r="O12" s="108">
        <v>114</v>
      </c>
    </row>
    <row r="13" spans="2:19" x14ac:dyDescent="0.25">
      <c r="N13" s="52" t="s">
        <v>74</v>
      </c>
      <c r="O13" s="108">
        <v>161</v>
      </c>
    </row>
    <row r="14" spans="2:19" x14ac:dyDescent="0.25">
      <c r="N14" s="70" t="s">
        <v>75</v>
      </c>
      <c r="O14" s="108">
        <v>183</v>
      </c>
    </row>
    <row r="16" spans="2:19" x14ac:dyDescent="0.25">
      <c r="N16" s="301"/>
      <c r="O16" s="302"/>
      <c r="P16" s="302"/>
      <c r="Q16" s="302"/>
      <c r="R16" s="302"/>
      <c r="S16" s="302"/>
    </row>
    <row r="17" spans="14:19" x14ac:dyDescent="0.25">
      <c r="N17" s="326" t="s">
        <v>71</v>
      </c>
      <c r="O17" s="307" t="s">
        <v>386</v>
      </c>
      <c r="P17" s="327" t="s">
        <v>387</v>
      </c>
      <c r="Q17" s="302"/>
      <c r="R17" s="302"/>
      <c r="S17" s="302"/>
    </row>
    <row r="18" spans="14:19" x14ac:dyDescent="0.25">
      <c r="N18" s="328" t="s">
        <v>72</v>
      </c>
      <c r="O18" s="310">
        <f>O11</f>
        <v>1241</v>
      </c>
      <c r="P18" s="329">
        <f>O18/O22</f>
        <v>0.73042966450853442</v>
      </c>
      <c r="Q18" s="302"/>
      <c r="R18" s="302"/>
      <c r="S18" s="302"/>
    </row>
    <row r="19" spans="14:19" x14ac:dyDescent="0.25">
      <c r="N19" s="328" t="s">
        <v>73</v>
      </c>
      <c r="O19" s="310">
        <f>O12</f>
        <v>114</v>
      </c>
      <c r="P19" s="329">
        <f>O19/O22</f>
        <v>6.7098293113596233E-2</v>
      </c>
      <c r="Q19" s="302"/>
      <c r="R19" s="302"/>
      <c r="S19" s="302"/>
    </row>
    <row r="20" spans="14:19" x14ac:dyDescent="0.25">
      <c r="N20" s="328" t="s">
        <v>74</v>
      </c>
      <c r="O20" s="310">
        <f>O13</f>
        <v>161</v>
      </c>
      <c r="P20" s="329">
        <f>O20/O22</f>
        <v>9.4761624484991175E-2</v>
      </c>
      <c r="Q20" s="302"/>
      <c r="R20" s="302"/>
      <c r="S20" s="302"/>
    </row>
    <row r="21" spans="14:19" x14ac:dyDescent="0.25">
      <c r="N21" s="328" t="s">
        <v>75</v>
      </c>
      <c r="O21" s="310">
        <f>O14</f>
        <v>183</v>
      </c>
      <c r="P21" s="329">
        <f>O21/O22</f>
        <v>0.10771041789287816</v>
      </c>
      <c r="Q21" s="302"/>
      <c r="R21" s="302"/>
      <c r="S21" s="302"/>
    </row>
    <row r="22" spans="14:19" x14ac:dyDescent="0.25">
      <c r="N22" s="330" t="s">
        <v>22</v>
      </c>
      <c r="O22" s="330">
        <f>SUM(O18:O21)</f>
        <v>1699</v>
      </c>
      <c r="P22" s="331">
        <f>O22/O22%</f>
        <v>100.00000000000001</v>
      </c>
      <c r="Q22" s="302"/>
      <c r="R22" s="302"/>
      <c r="S22" s="302"/>
    </row>
    <row r="23" spans="14:19" x14ac:dyDescent="0.25">
      <c r="N23" s="301"/>
      <c r="O23" s="302"/>
      <c r="P23" s="302"/>
      <c r="Q23" s="302"/>
      <c r="R23" s="302"/>
      <c r="S23" s="302"/>
    </row>
    <row r="24" spans="14:19" x14ac:dyDescent="0.25">
      <c r="N24" s="301"/>
      <c r="O24" s="302"/>
      <c r="P24" s="302"/>
      <c r="Q24" s="302"/>
      <c r="R24" s="302"/>
      <c r="S24" s="302"/>
    </row>
    <row r="25" spans="14:19" x14ac:dyDescent="0.25">
      <c r="N25" s="301"/>
      <c r="O25" s="302"/>
      <c r="P25" s="302"/>
      <c r="Q25" s="302"/>
      <c r="R25" s="302"/>
      <c r="S25" s="302"/>
    </row>
  </sheetData>
  <mergeCells count="3">
    <mergeCell ref="N2:O2"/>
    <mergeCell ref="B2:J2"/>
    <mergeCell ref="Q2:R3"/>
  </mergeCells>
  <hyperlinks>
    <hyperlink ref="Q2:R3" location="'Table of Contents'!A1" display="Go to Table of Contents" xr:uid="{2DC04822-DC26-4620-BA03-7F7F1CC5D21A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857FD-62DE-4271-8391-DEBE6B061406}">
  <dimension ref="A1:U32"/>
  <sheetViews>
    <sheetView showGridLines="0" zoomScaleNormal="100" workbookViewId="0">
      <selection activeCell="T2" sqref="T2:U3"/>
    </sheetView>
  </sheetViews>
  <sheetFormatPr defaultRowHeight="15" x14ac:dyDescent="0.25"/>
  <cols>
    <col min="1" max="1" width="2.7109375" style="66" customWidth="1"/>
    <col min="13" max="13" width="0.28515625" customWidth="1"/>
    <col min="14" max="14" width="1.28515625" customWidth="1"/>
    <col min="15" max="15" width="1.85546875" style="64" customWidth="1"/>
    <col min="16" max="16" width="1.85546875" customWidth="1"/>
    <col min="17" max="17" width="41.7109375" style="24" customWidth="1"/>
    <col min="18" max="18" width="26.140625" style="24" customWidth="1"/>
    <col min="19" max="19" width="2.7109375" customWidth="1"/>
    <col min="20" max="22" width="6.85546875" customWidth="1"/>
  </cols>
  <sheetData>
    <row r="1" spans="1:21" ht="12" customHeight="1" x14ac:dyDescent="0.25"/>
    <row r="2" spans="1:21" ht="15.75" x14ac:dyDescent="0.25">
      <c r="A2" s="69"/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Q2" s="461" t="s">
        <v>635</v>
      </c>
      <c r="R2" s="461"/>
      <c r="T2" s="446" t="s">
        <v>430</v>
      </c>
      <c r="U2" s="446"/>
    </row>
    <row r="3" spans="1:21" ht="15.75" x14ac:dyDescent="0.25">
      <c r="Q3" s="47"/>
      <c r="R3" s="47"/>
      <c r="T3" s="446"/>
      <c r="U3" s="446"/>
    </row>
    <row r="4" spans="1:21" ht="21.75" customHeight="1" x14ac:dyDescent="0.25">
      <c r="Q4" s="48" t="s">
        <v>76</v>
      </c>
      <c r="R4" s="49" t="s">
        <v>18</v>
      </c>
    </row>
    <row r="5" spans="1:21" x14ac:dyDescent="0.25">
      <c r="Q5" s="109" t="s">
        <v>77</v>
      </c>
      <c r="R5" s="108">
        <v>305</v>
      </c>
    </row>
    <row r="6" spans="1:21" x14ac:dyDescent="0.25">
      <c r="Q6" s="109" t="s">
        <v>78</v>
      </c>
      <c r="R6" s="108">
        <v>127</v>
      </c>
    </row>
    <row r="7" spans="1:21" x14ac:dyDescent="0.25">
      <c r="Q7" s="109" t="s">
        <v>79</v>
      </c>
      <c r="R7" s="108">
        <v>80</v>
      </c>
    </row>
    <row r="8" spans="1:21" x14ac:dyDescent="0.25">
      <c r="Q8" s="109" t="s">
        <v>80</v>
      </c>
      <c r="R8" s="108">
        <v>20</v>
      </c>
    </row>
    <row r="9" spans="1:21" x14ac:dyDescent="0.25">
      <c r="Q9" s="109" t="s">
        <v>81</v>
      </c>
      <c r="R9" s="108">
        <v>23</v>
      </c>
    </row>
    <row r="10" spans="1:21" x14ac:dyDescent="0.25">
      <c r="Q10" s="109" t="s">
        <v>82</v>
      </c>
      <c r="R10" s="108">
        <v>5</v>
      </c>
    </row>
    <row r="11" spans="1:21" ht="17.45" customHeight="1" x14ac:dyDescent="0.25">
      <c r="Q11" s="332" t="s">
        <v>83</v>
      </c>
      <c r="R11" s="332"/>
    </row>
    <row r="12" spans="1:21" ht="15.75" customHeight="1" x14ac:dyDescent="0.25">
      <c r="Q12" s="109" t="s">
        <v>84</v>
      </c>
      <c r="R12" s="108">
        <v>238</v>
      </c>
    </row>
    <row r="13" spans="1:21" ht="14.25" customHeight="1" x14ac:dyDescent="0.25">
      <c r="Q13" s="109" t="s">
        <v>85</v>
      </c>
      <c r="R13" s="108">
        <v>39</v>
      </c>
    </row>
    <row r="14" spans="1:21" ht="12.75" customHeight="1" x14ac:dyDescent="0.25">
      <c r="Q14" s="109" t="s">
        <v>86</v>
      </c>
      <c r="R14" s="108">
        <v>34</v>
      </c>
    </row>
    <row r="15" spans="1:21" ht="15.75" customHeight="1" x14ac:dyDescent="0.25">
      <c r="Q15" s="109" t="s">
        <v>87</v>
      </c>
      <c r="R15" s="108">
        <v>113</v>
      </c>
    </row>
    <row r="16" spans="1:21" ht="12.75" customHeight="1" x14ac:dyDescent="0.25">
      <c r="B16" s="379" t="s">
        <v>696</v>
      </c>
      <c r="Q16" s="293" t="s">
        <v>88</v>
      </c>
      <c r="R16" s="185">
        <v>136</v>
      </c>
    </row>
    <row r="17" spans="1:21" ht="15.75" x14ac:dyDescent="0.25">
      <c r="A17" s="69"/>
      <c r="B17" t="s">
        <v>696</v>
      </c>
      <c r="M17" s="69"/>
      <c r="N17" s="69"/>
      <c r="Q17" s="462" t="s">
        <v>696</v>
      </c>
      <c r="R17" s="462"/>
    </row>
    <row r="19" spans="1:21" x14ac:dyDescent="0.25">
      <c r="Q19" s="104"/>
      <c r="R19" s="104"/>
      <c r="S19" s="105"/>
      <c r="T19" s="105"/>
      <c r="U19" s="105"/>
    </row>
    <row r="20" spans="1:21" x14ac:dyDescent="0.25">
      <c r="Q20" s="333" t="s">
        <v>76</v>
      </c>
      <c r="R20" s="333" t="s">
        <v>18</v>
      </c>
      <c r="S20" s="327" t="s">
        <v>387</v>
      </c>
      <c r="T20" s="302"/>
      <c r="U20" s="105"/>
    </row>
    <row r="21" spans="1:21" x14ac:dyDescent="0.25">
      <c r="Q21" s="334" t="s">
        <v>454</v>
      </c>
      <c r="R21" s="335">
        <f t="shared" ref="R21:R26" si="0">R5</f>
        <v>305</v>
      </c>
      <c r="S21" s="336">
        <f>R21/R27</f>
        <v>0.5446428571428571</v>
      </c>
      <c r="T21" s="302"/>
      <c r="U21" s="105"/>
    </row>
    <row r="22" spans="1:21" x14ac:dyDescent="0.25">
      <c r="Q22" s="334" t="s">
        <v>455</v>
      </c>
      <c r="R22" s="335">
        <f t="shared" si="0"/>
        <v>127</v>
      </c>
      <c r="S22" s="336">
        <f>R22/R27</f>
        <v>0.22678571428571428</v>
      </c>
      <c r="T22" s="302"/>
      <c r="U22" s="105"/>
    </row>
    <row r="23" spans="1:21" x14ac:dyDescent="0.25">
      <c r="Q23" s="334" t="s">
        <v>456</v>
      </c>
      <c r="R23" s="335">
        <f t="shared" si="0"/>
        <v>80</v>
      </c>
      <c r="S23" s="336">
        <f>R23/R27</f>
        <v>0.14285714285714285</v>
      </c>
      <c r="T23" s="302"/>
      <c r="U23" s="105"/>
    </row>
    <row r="24" spans="1:21" x14ac:dyDescent="0.25">
      <c r="Q24" s="334" t="s">
        <v>457</v>
      </c>
      <c r="R24" s="335">
        <f t="shared" si="0"/>
        <v>20</v>
      </c>
      <c r="S24" s="336">
        <f>R24/R27</f>
        <v>3.5714285714285712E-2</v>
      </c>
      <c r="T24" s="302"/>
      <c r="U24" s="105"/>
    </row>
    <row r="25" spans="1:21" x14ac:dyDescent="0.25">
      <c r="Q25" s="334" t="s">
        <v>458</v>
      </c>
      <c r="R25" s="335">
        <f t="shared" si="0"/>
        <v>23</v>
      </c>
      <c r="S25" s="336">
        <f>R25/R27</f>
        <v>4.1071428571428571E-2</v>
      </c>
      <c r="T25" s="302"/>
      <c r="U25" s="105"/>
    </row>
    <row r="26" spans="1:21" x14ac:dyDescent="0.25">
      <c r="Q26" s="334" t="s">
        <v>459</v>
      </c>
      <c r="R26" s="335">
        <f t="shared" si="0"/>
        <v>5</v>
      </c>
      <c r="S26" s="336">
        <f>R26/R27</f>
        <v>8.9285714285714281E-3</v>
      </c>
      <c r="T26" s="302"/>
      <c r="U26" s="105"/>
    </row>
    <row r="27" spans="1:21" x14ac:dyDescent="0.25">
      <c r="Q27" s="330" t="s">
        <v>22</v>
      </c>
      <c r="R27" s="330">
        <f>SUM(R21:R26)</f>
        <v>560</v>
      </c>
      <c r="S27" s="330"/>
      <c r="T27" s="302"/>
      <c r="U27" s="105"/>
    </row>
    <row r="28" spans="1:21" x14ac:dyDescent="0.25">
      <c r="Q28" s="301"/>
      <c r="R28" s="301"/>
      <c r="S28" s="302"/>
      <c r="T28" s="302"/>
      <c r="U28" s="105"/>
    </row>
    <row r="29" spans="1:21" x14ac:dyDescent="0.25">
      <c r="Q29" s="104"/>
      <c r="R29" s="104"/>
      <c r="S29" s="105"/>
      <c r="T29" s="105"/>
      <c r="U29" s="105"/>
    </row>
    <row r="30" spans="1:21" x14ac:dyDescent="0.25">
      <c r="Q30" s="104"/>
      <c r="R30" s="104"/>
      <c r="S30" s="105"/>
      <c r="T30" s="105"/>
      <c r="U30" s="105"/>
    </row>
    <row r="31" spans="1:21" x14ac:dyDescent="0.25">
      <c r="Q31" s="104"/>
      <c r="R31" s="104"/>
      <c r="S31" s="105"/>
      <c r="T31" s="105"/>
      <c r="U31" s="105"/>
    </row>
    <row r="32" spans="1:21" x14ac:dyDescent="0.25">
      <c r="Q32" s="104"/>
      <c r="R32" s="104"/>
      <c r="S32" s="105"/>
      <c r="T32" s="105"/>
      <c r="U32" s="105"/>
    </row>
  </sheetData>
  <mergeCells count="4">
    <mergeCell ref="Q2:R2"/>
    <mergeCell ref="Q17:R17"/>
    <mergeCell ref="B2:L2"/>
    <mergeCell ref="T2:U3"/>
  </mergeCells>
  <hyperlinks>
    <hyperlink ref="T2:U3" location="'Table of Contents'!A1" display="Go to Table of Contents" xr:uid="{BE9043BD-386C-4024-94EC-EF517ABB51A3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DD000-7CCF-4AA9-8CE1-7A423C390C8B}">
  <dimension ref="B1:W16"/>
  <sheetViews>
    <sheetView showGridLines="0" zoomScaleNormal="100" workbookViewId="0">
      <selection activeCell="W2" sqref="W2:W3"/>
    </sheetView>
  </sheetViews>
  <sheetFormatPr defaultRowHeight="15" x14ac:dyDescent="0.25"/>
  <cols>
    <col min="1" max="1" width="2.140625" customWidth="1"/>
    <col min="2" max="5" width="7.7109375" customWidth="1"/>
    <col min="6" max="9" width="4.7109375" customWidth="1"/>
    <col min="10" max="12" width="7.7109375" customWidth="1"/>
    <col min="13" max="13" width="8.5703125" customWidth="1"/>
    <col min="14" max="14" width="2" customWidth="1"/>
    <col min="15" max="15" width="1.85546875" style="64" customWidth="1"/>
    <col min="16" max="16" width="1.85546875" customWidth="1"/>
    <col min="17" max="17" width="41.140625" customWidth="1"/>
    <col min="18" max="18" width="14.28515625" customWidth="1"/>
    <col min="19" max="19" width="11.28515625" customWidth="1"/>
    <col min="20" max="20" width="12.28515625" customWidth="1"/>
    <col min="21" max="21" width="15" customWidth="1"/>
    <col min="22" max="22" width="3.28515625" customWidth="1"/>
    <col min="23" max="23" width="14" customWidth="1"/>
  </cols>
  <sheetData>
    <row r="1" spans="2:23" ht="12" customHeight="1" x14ac:dyDescent="0.25"/>
    <row r="2" spans="2:23" ht="15.75" x14ac:dyDescent="0.2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Q2" s="465" t="s">
        <v>634</v>
      </c>
      <c r="R2" s="465"/>
      <c r="S2" s="465"/>
      <c r="T2" s="465"/>
      <c r="U2" s="465"/>
      <c r="W2" s="464" t="s">
        <v>701</v>
      </c>
    </row>
    <row r="3" spans="2:23" x14ac:dyDescent="0.25">
      <c r="Q3" s="13"/>
      <c r="R3" s="14"/>
      <c r="S3" s="14"/>
      <c r="T3" s="14"/>
      <c r="U3" s="14"/>
      <c r="W3" s="464"/>
    </row>
    <row r="4" spans="2:23" x14ac:dyDescent="0.25">
      <c r="Q4" s="466" t="s">
        <v>89</v>
      </c>
      <c r="R4" s="468" t="s">
        <v>90</v>
      </c>
      <c r="S4" s="469"/>
      <c r="T4" s="469"/>
      <c r="U4" s="470"/>
    </row>
    <row r="5" spans="2:23" x14ac:dyDescent="0.25">
      <c r="Q5" s="467"/>
      <c r="R5" s="111" t="s">
        <v>91</v>
      </c>
      <c r="S5" s="111" t="s">
        <v>92</v>
      </c>
      <c r="T5" s="111" t="s">
        <v>93</v>
      </c>
      <c r="U5" s="116" t="s">
        <v>22</v>
      </c>
    </row>
    <row r="6" spans="2:23" ht="22.5" customHeight="1" x14ac:dyDescent="0.25">
      <c r="Q6" s="115" t="s">
        <v>94</v>
      </c>
      <c r="R6" s="108">
        <v>480</v>
      </c>
      <c r="S6" s="108">
        <v>529</v>
      </c>
      <c r="T6" s="108">
        <v>125</v>
      </c>
      <c r="U6" s="108">
        <v>1134</v>
      </c>
    </row>
    <row r="7" spans="2:23" ht="17.25" customHeight="1" x14ac:dyDescent="0.25">
      <c r="Q7" s="15" t="s">
        <v>95</v>
      </c>
      <c r="R7" s="254">
        <v>90</v>
      </c>
      <c r="S7" s="254">
        <v>52</v>
      </c>
      <c r="T7" s="254">
        <v>29</v>
      </c>
      <c r="U7" s="254">
        <v>171</v>
      </c>
    </row>
    <row r="8" spans="2:23" ht="18" customHeight="1" x14ac:dyDescent="0.25">
      <c r="Q8" s="337" t="s">
        <v>96</v>
      </c>
      <c r="R8" s="185">
        <v>578</v>
      </c>
      <c r="S8" s="185">
        <v>618</v>
      </c>
      <c r="T8" s="185">
        <v>135</v>
      </c>
      <c r="U8" s="185">
        <v>1331</v>
      </c>
    </row>
    <row r="9" spans="2:23" ht="50.45" customHeight="1" x14ac:dyDescent="0.25">
      <c r="Q9" s="463" t="s">
        <v>438</v>
      </c>
      <c r="R9" s="463"/>
      <c r="S9" s="463"/>
      <c r="T9" s="463"/>
      <c r="U9" s="463"/>
    </row>
    <row r="10" spans="2:23" ht="50.45" customHeight="1" x14ac:dyDescent="0.25">
      <c r="Q10" s="73"/>
      <c r="R10" s="73"/>
      <c r="S10" s="73"/>
      <c r="T10" s="73"/>
      <c r="U10" s="73"/>
    </row>
    <row r="11" spans="2:23" x14ac:dyDescent="0.25">
      <c r="Q11" s="302"/>
      <c r="T11" s="302"/>
    </row>
    <row r="12" spans="2:23" x14ac:dyDescent="0.25">
      <c r="Q12" s="325" t="s">
        <v>94</v>
      </c>
      <c r="T12" s="302"/>
    </row>
    <row r="13" spans="2:23" ht="15" customHeight="1" x14ac:dyDescent="0.25">
      <c r="Q13" s="325" t="s">
        <v>32</v>
      </c>
      <c r="T13" s="302"/>
    </row>
    <row r="16" spans="2:23" ht="15" customHeight="1" x14ac:dyDescent="0.25"/>
  </sheetData>
  <mergeCells count="6">
    <mergeCell ref="Q9:U9"/>
    <mergeCell ref="B2:M2"/>
    <mergeCell ref="W2:W3"/>
    <mergeCell ref="Q2:U2"/>
    <mergeCell ref="Q4:Q5"/>
    <mergeCell ref="R4:U4"/>
  </mergeCells>
  <hyperlinks>
    <hyperlink ref="W2:W3" location="'Table of Contents'!A1" display="Go To Table Of Contents" xr:uid="{AB58BF74-3D6F-4650-A716-60211AA62055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E-Newsletter Oct-Dec 2021</vt:lpstr>
      <vt:lpstr>Table of 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30A</vt:lpstr>
      <vt:lpstr>Table 30B</vt:lpstr>
      <vt:lpstr>Table 31</vt:lpstr>
      <vt:lpstr>Table 32A</vt:lpstr>
      <vt:lpstr>Table 32B</vt:lpstr>
      <vt:lpstr>Table 33</vt:lpstr>
      <vt:lpstr>Table 34</vt:lpstr>
      <vt:lpstr>Table 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Sushanta</cp:lastModifiedBy>
  <dcterms:created xsi:type="dcterms:W3CDTF">2021-07-05T10:28:46Z</dcterms:created>
  <dcterms:modified xsi:type="dcterms:W3CDTF">2022-03-24T08:06:39Z</dcterms:modified>
</cp:coreProperties>
</file>