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Pooja\Desktop\Pooja_workings\Newsletter July-Sep 2022\"/>
    </mc:Choice>
  </mc:AlternateContent>
  <xr:revisionPtr revIDLastSave="0" documentId="13_ncr:1_{F1723F4C-B1C0-4F92-877C-EBD8FA8661F6}" xr6:coauthVersionLast="47" xr6:coauthVersionMax="47" xr10:uidLastSave="{00000000-0000-0000-0000-000000000000}"/>
  <bookViews>
    <workbookView xWindow="-120" yWindow="-120" windowWidth="20730" windowHeight="11160" xr2:uid="{00000000-000D-0000-FFFF-FFFF00000000}"/>
  </bookViews>
  <sheets>
    <sheet name="E-Newsletter Jul-Sep 2022"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11" r:id="rId11"/>
    <sheet name="Table 10" sheetId="8" r:id="rId12"/>
    <sheet name="Table 11" sheetId="51" r:id="rId13"/>
    <sheet name="Table 12" sheetId="13" r:id="rId14"/>
    <sheet name="Table 13" sheetId="6" r:id="rId15"/>
    <sheet name="Table 14" sheetId="14" r:id="rId16"/>
    <sheet name="Table 15" sheetId="42" r:id="rId17"/>
    <sheet name="Table 16" sheetId="15" r:id="rId18"/>
    <sheet name="Table 17" sheetId="16" r:id="rId19"/>
    <sheet name="Table 18" sheetId="17" r:id="rId20"/>
    <sheet name="Table 19" sheetId="18" r:id="rId21"/>
    <sheet name="Table 20" sheetId="19" r:id="rId22"/>
    <sheet name="Table 21" sheetId="20" r:id="rId23"/>
    <sheet name="Table 22" sheetId="21" r:id="rId24"/>
    <sheet name="Table 23" sheetId="22" r:id="rId25"/>
    <sheet name="Table 24" sheetId="54" r:id="rId26"/>
    <sheet name="Table 25" sheetId="23" r:id="rId27"/>
    <sheet name="Table 26" sheetId="24" r:id="rId28"/>
    <sheet name="Table 27" sheetId="25" r:id="rId29"/>
    <sheet name="Table 28" sheetId="26" r:id="rId30"/>
    <sheet name="Table 29" sheetId="28" r:id="rId31"/>
    <sheet name="Table 30" sheetId="29" r:id="rId32"/>
    <sheet name="Table 31" sheetId="30" r:id="rId33"/>
    <sheet name="Table 32" sheetId="31" r:id="rId34"/>
    <sheet name="Table 33" sheetId="32" r:id="rId35"/>
    <sheet name="Table 34" sheetId="33" r:id="rId36"/>
    <sheet name="Table 35" sheetId="34" r:id="rId37"/>
    <sheet name="Table 36" sheetId="35" r:id="rId38"/>
    <sheet name="Table 37" sheetId="36" r:id="rId39"/>
    <sheet name="Table 38" sheetId="37" r:id="rId4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7" i="53" l="1"/>
  <c r="O30" i="53" l="1"/>
  <c r="O31" i="53" s="1"/>
  <c r="O32" i="53" s="1"/>
  <c r="O33" i="53" s="1"/>
  <c r="O34" i="53" s="1"/>
  <c r="O35" i="53" s="1"/>
  <c r="O36" i="53" s="1"/>
  <c r="O37" i="53" s="1"/>
  <c r="Q13" i="8" l="1"/>
  <c r="Q32" i="4" l="1"/>
  <c r="Q33" i="4" s="1"/>
  <c r="Q34" i="4" s="1"/>
  <c r="Q35" i="4" s="1"/>
  <c r="Q36" i="4" s="1"/>
  <c r="Q37" i="4" s="1"/>
  <c r="Q38" i="4" s="1"/>
  <c r="Q39" i="4" s="1"/>
  <c r="R32" i="4"/>
  <c r="R33" i="4" s="1"/>
  <c r="R34" i="4" s="1"/>
  <c r="R35" i="4" s="1"/>
  <c r="R36" i="4" s="1"/>
  <c r="R37" i="4" s="1"/>
  <c r="R38" i="4" s="1"/>
  <c r="R39" i="4" s="1"/>
  <c r="S32" i="4"/>
  <c r="S33" i="4" s="1"/>
  <c r="S34" i="4" s="1"/>
  <c r="S35" i="4" s="1"/>
  <c r="S36" i="4" s="1"/>
  <c r="S37" i="4" s="1"/>
  <c r="S38" i="4" s="1"/>
  <c r="S39" i="4" s="1"/>
  <c r="P32" i="4"/>
  <c r="P33"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P34" i="4"/>
  <c r="P35" i="4" s="1"/>
  <c r="P36" i="4" s="1"/>
  <c r="P37" i="4" s="1"/>
  <c r="P38" i="4" s="1"/>
  <c r="P39" i="4" s="1"/>
  <c r="U22" i="49" l="1"/>
  <c r="X17" i="32" l="1"/>
  <c r="D21" i="5" l="1"/>
  <c r="T40" i="3" l="1"/>
  <c r="S21" i="15"/>
  <c r="S22" i="15" s="1"/>
  <c r="S23" i="15" s="1"/>
  <c r="S24" i="15" s="1"/>
  <c r="S25" i="15" s="1"/>
  <c r="Q21" i="15"/>
  <c r="Q22" i="15" s="1"/>
  <c r="Q23" i="15" s="1"/>
  <c r="Q24" i="15" s="1"/>
  <c r="Q25" i="15" s="1"/>
  <c r="Q26" i="15" s="1"/>
  <c r="M18" i="6" l="1"/>
  <c r="N21" i="16"/>
  <c r="N20" i="16"/>
  <c r="N19" i="16"/>
  <c r="D19" i="5"/>
  <c r="D20" i="5"/>
  <c r="D22" i="5"/>
  <c r="F19" i="5"/>
  <c r="E19" i="5"/>
  <c r="P26" i="7"/>
  <c r="P25" i="7"/>
  <c r="P24" i="7"/>
  <c r="P23" i="7"/>
  <c r="P22" i="7"/>
  <c r="P21" i="7"/>
  <c r="M19" i="6"/>
  <c r="M22" i="6" s="1"/>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U40" i="3" l="1"/>
  <c r="U49" i="3" s="1"/>
  <c r="V40" i="3"/>
  <c r="V53" i="3" s="1"/>
  <c r="S40" i="3"/>
  <c r="N22" i="6"/>
  <c r="N20" i="6"/>
  <c r="N18" i="6"/>
  <c r="N19" i="6"/>
  <c r="N21" i="6"/>
  <c r="E23" i="5"/>
  <c r="E29" i="5" s="1"/>
  <c r="D23" i="5"/>
  <c r="D29" i="5" s="1"/>
  <c r="F23" i="5"/>
  <c r="F30" i="5" s="1"/>
  <c r="P27" i="7"/>
  <c r="E30" i="5" l="1"/>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<sst xmlns="http://schemas.openxmlformats.org/spreadsheetml/2006/main" count="1400" uniqueCount="737">
  <si>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</si>
  <si>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</si>
  <si>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</si>
  <si>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</si>
  <si>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</si>
  <si>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</si>
  <si>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</si>
  <si>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</si>
  <si>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</si>
  <si>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</si>
  <si>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</si>
  <si>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</si>
  <si>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</si>
  <si>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Apr - Jun, 2020</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</si>
  <si>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</si>
  <si>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</si>
  <si>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</si>
  <si>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</si>
  <si>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</si>
  <si>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</si>
  <si>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</si>
  <si>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</si>
  <si>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</si>
  <si>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</si>
  <si>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</si>
  <si>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</si>
  <si>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</si>
  <si>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</si>
  <si>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</si>
  <si>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</si>
  <si>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</si>
  <si>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</si>
  <si>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</si>
  <si>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</si>
  <si>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</si>
  <si>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</si>
  <si>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</si>
  <si>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</si>
  <si>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</si>
  <si>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</si>
  <si>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</si>
  <si>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</si>
  <si>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</si>
  <si>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</si>
  <si>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</si>
  <si>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</si>
  <si>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</si>
  <si>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</si>
  <si>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</si>
  <si>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</si>
  <si>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</si>
  <si>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</si>
  <si>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</si>
  <si>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</si>
  <si>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</si>
  <si>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</si>
  <si>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</si>
  <si>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</si>
  <si>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</si>
  <si>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</si>
  <si>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</si>
  <si>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</si>
  <si>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</si>
  <si>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</si>
  <si>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</si>
  <si>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</si>
  <si>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</si>
  <si>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</si>
  <si>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</si>
  <si>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</si>
  <si>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</si>
  <si>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</si>
  <si>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</si>
  <si>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</si>
  <si>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</si>
  <si>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</si>
  <si>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</si>
  <si>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Reason for Withdrawal*</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</si>
  <si>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</si>
  <si>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</si>
  <si>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</si>
  <si>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</si>
  <si>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</si>
  <si>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</si>
  <si>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</si>
  <si>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</si>
  <si>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</si>
  <si>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</si>
  <si>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</si>
  <si>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</si>
  <si>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</si>
  <si>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</si>
  <si>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</si>
  <si>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</si>
  <si>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</si>
  <si>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</si>
  <si>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</si>
  <si>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</si>
  <si>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</si>
  <si>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</si>
  <si>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</si>
  <si>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</si>
  <si>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</si>
  <si>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</si>
  <si>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</si>
  <si>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</si>
  <si>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</si>
  <si>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</si>
  <si>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</si>
  <si>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</si>
  <si>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</si>
  <si>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</si>
  <si>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</si>
  <si>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</si>
  <si>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</si>
  <si>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</si>
  <si>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</si>
  <si>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</si>
  <si>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</si>
  <si>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</si>
  <si>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</si>
  <si>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</si>
  <si>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</si>
  <si>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</si>
  <si>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</si>
  <si>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</si>
  <si>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</si>
  <si>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</si>
  <si>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</si>
  <si>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</si>
  <si>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</si>
  <si>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</si>
  <si>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</si>
  <si>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</si>
  <si>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</si>
  <si>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</si>
  <si>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</si>
  <si>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</si>
  <si>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Claims of FCs Dealt Under Resolution</t>
  </si>
  <si>
    <t>Realisation by all Claimants as a percentage of Liquidation Value</t>
  </si>
  <si>
    <t>Successful
Resolution Applicant</t>
  </si>
  <si>
    <t>Amount Admitted</t>
  </si>
  <si>
    <t>Amount Realised</t>
  </si>
  <si>
    <t>Realisation as % of Claims</t>
  </si>
  <si>
    <t>Completed</t>
  </si>
  <si>
    <t>Electrosteel Steels Limited</t>
  </si>
  <si>
    <t>Vedanta Ltd.</t>
  </si>
  <si>
    <t>Bhushan Steel Limited</t>
  </si>
  <si>
    <t>Bamnipal Steel Ltd.</t>
  </si>
  <si>
    <t>Monnet Ispat &amp; Energy Limited</t>
  </si>
  <si>
    <t>Consortium of JSW and AION Investments Pvt. Ltd.</t>
  </si>
  <si>
    <t>Essar Steel India Limited</t>
  </si>
  <si>
    <t>Arcelor Mittal India Pvt. Ltd.</t>
  </si>
  <si>
    <t>Alok Industries Limited</t>
  </si>
  <si>
    <t>Reliance Industries Limited, JM Financial Asset Reconstruction Company Ltd., JMFARC - March 2018 Trust</t>
  </si>
  <si>
    <t>Jyoti Structures Limited</t>
  </si>
  <si>
    <t>Group of HNIs led by Mr. Sharad Sanghi.</t>
  </si>
  <si>
    <t>Bhushan Power &amp; Steel Limited</t>
  </si>
  <si>
    <t>JSW Limited</t>
  </si>
  <si>
    <t>Amtek Auto Limited</t>
  </si>
  <si>
    <t xml:space="preserve">Deccan Value Investors L.P. and DVI PE (Mauritius) Ltd. </t>
  </si>
  <si>
    <t>Under Process</t>
  </si>
  <si>
    <t>Era Infra Engineering Limited</t>
  </si>
  <si>
    <t>Under CIRP</t>
  </si>
  <si>
    <t>Lanco Infratech Limited</t>
  </si>
  <si>
    <t>Under Liquidation</t>
  </si>
  <si>
    <t>ABG Shipyard Limited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</si>
  <si>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</si>
  <si>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</si>
  <si>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</si>
  <si>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</si>
  <si>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</si>
  <si>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</si>
  <si>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</si>
  <si>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</si>
  <si>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</si>
  <si>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</si>
  <si>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</si>
  <si>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</si>
  <si>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</si>
  <si>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</si>
  <si>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</si>
  <si>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</si>
  <si>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</si>
  <si>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</si>
  <si>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</si>
  <si>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</si>
  <si>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Paid-up capital</t>
  </si>
  <si>
    <t>Assets</t>
  </si>
  <si>
    <t>Outstanding debt</t>
  </si>
  <si>
    <t>Amount paid to creditors</t>
  </si>
  <si>
    <t>Surplus</t>
  </si>
  <si>
    <t>Liquidations for which Final Reports submitted</t>
  </si>
  <si>
    <t>Ongoing Liquidations</t>
  </si>
  <si>
    <t>**</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</si>
  <si>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</si>
  <si>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</si>
  <si>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</si>
  <si>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</si>
  <si>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</si>
  <si>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</si>
  <si>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</si>
  <si>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</si>
  <si>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</si>
  <si>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</si>
  <si>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</si>
  <si>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</si>
  <si>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</si>
  <si>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</si>
  <si>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</si>
  <si>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</si>
  <si>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</si>
  <si>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</si>
  <si>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</si>
  <si>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</si>
  <si>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</si>
  <si>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</si>
  <si>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</si>
  <si>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</si>
  <si>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</si>
  <si>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</si>
  <si>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</si>
  <si>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</si>
  <si>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</si>
  <si>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</si>
  <si>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</si>
  <si>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</si>
  <si>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</si>
  <si>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</si>
  <si>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</si>
  <si>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</si>
  <si>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</si>
  <si>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IIIPI</t>
  </si>
  <si>
    <t>ICSI IIP</t>
  </si>
  <si>
    <t>IPA ICAI</t>
  </si>
  <si>
    <t>New Delhi</t>
  </si>
  <si>
    <t>Rest of Northern Region</t>
  </si>
  <si>
    <t>Mumbai</t>
  </si>
  <si>
    <t>Rest of Western Region</t>
  </si>
  <si>
    <t>Chennai</t>
  </si>
  <si>
    <t>Rest of Southern Region</t>
  </si>
  <si>
    <t xml:space="preserve">Kolkata </t>
  </si>
  <si>
    <t>Rest of Eastern Region</t>
  </si>
  <si>
    <t>Total Registered</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</si>
  <si>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</si>
  <si>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</si>
  <si>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</si>
  <si>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</si>
  <si>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</si>
  <si>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</si>
  <si>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</si>
  <si>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</si>
  <si>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</si>
  <si>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</si>
  <si>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</si>
  <si>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</si>
  <si>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</si>
  <si>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</si>
  <si>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</si>
  <si>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</si>
  <si>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</si>
  <si>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</si>
  <si>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</si>
  <si>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</si>
  <si>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</si>
  <si>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</si>
  <si>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</si>
  <si>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</si>
  <si>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</si>
  <si>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</si>
  <si>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</si>
  <si>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</si>
  <si>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</si>
  <si>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</si>
  <si>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</si>
  <si>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</si>
  <si>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</si>
  <si>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</si>
  <si>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</si>
  <si>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</si>
  <si>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</si>
  <si>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</si>
  <si>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</si>
  <si>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</si>
  <si>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</si>
  <si>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</si>
  <si>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</si>
  <si>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</si>
  <si>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</si>
  <si>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</si>
  <si>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</si>
  <si>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</si>
  <si>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</si>
  <si>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</si>
  <si>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</si>
  <si>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</si>
  <si>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</si>
  <si>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</si>
  <si>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</si>
  <si>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</si>
  <si>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</si>
  <si>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</si>
  <si>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</si>
  <si>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</si>
  <si>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</si>
  <si>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</si>
  <si>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</si>
  <si>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</si>
  <si>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</si>
  <si>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</si>
  <si>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</si>
  <si>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</si>
  <si>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</si>
  <si>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</si>
  <si>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</si>
  <si>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</si>
  <si>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</si>
  <si>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</si>
  <si>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</si>
  <si>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</si>
  <si>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</si>
  <si>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</si>
  <si>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</si>
  <si>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</si>
  <si>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</si>
  <si>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</si>
  <si>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</si>
  <si>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</si>
  <si>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</si>
  <si>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</si>
  <si>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</si>
  <si>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</si>
  <si>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</si>
  <si>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</si>
  <si>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</si>
  <si>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</si>
  <si>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</si>
  <si>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Table 14: Twelve Large Accounts</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</si>
  <si>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</si>
  <si>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</si>
  <si>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</si>
  <si>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</si>
  <si>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</si>
  <si>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</si>
  <si>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</si>
  <si>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</si>
  <si>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</si>
  <si>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</si>
  <si>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</si>
  <si>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</si>
  <si>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</si>
  <si>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</si>
  <si>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</si>
  <si>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</si>
  <si>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Commenced</t>
  </si>
  <si>
    <t>Closed</t>
  </si>
  <si>
    <t>As on March 18</t>
  </si>
  <si>
    <t>As on March 19</t>
  </si>
  <si>
    <t xml:space="preserve">No. of Records </t>
  </si>
  <si>
    <t>No. of Loan records on-boarded</t>
  </si>
  <si>
    <t>No. of debtors registered</t>
  </si>
  <si>
    <t>No. of records authenticated</t>
  </si>
  <si>
    <t>Appeal/Review/Settled</t>
  </si>
  <si>
    <t>Withdrawal u/s 12A</t>
  </si>
  <si>
    <t xml:space="preserve">Approval of Resolution Plan </t>
  </si>
  <si>
    <t>INSOLVENCY AND BANKRUPTCY BOARD OF INDIA</t>
  </si>
  <si>
    <t>INSOLVENCY AND BANKRUPTCY NEWS</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</si>
  <si>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</si>
  <si>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</si>
  <si>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</si>
  <si>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</si>
  <si>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</si>
  <si>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</si>
  <si>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</si>
  <si>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</si>
  <si>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</si>
  <si>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</si>
  <si>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</si>
  <si>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</si>
  <si>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</si>
  <si>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</si>
  <si>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</si>
  <si>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</si>
  <si>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</si>
  <si>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</si>
  <si>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</si>
  <si>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</si>
  <si>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</si>
  <si>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</si>
  <si>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**For ongoing liquidations, outstanding debt amount is not available.</t>
  </si>
  <si>
    <t>Value 
(₹ crore)</t>
  </si>
  <si>
    <t>Note: NA signifies the RVO is not recognised for that asset class</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</si>
  <si>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</si>
  <si>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</si>
  <si>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</si>
  <si>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</si>
  <si>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</si>
  <si>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</si>
  <si>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</si>
  <si>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</si>
  <si>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</si>
  <si>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</si>
  <si>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</si>
  <si>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</si>
  <si>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2020-2021</t>
  </si>
  <si>
    <t>≤ 30</t>
  </si>
  <si>
    <t xml:space="preserve">2019 - 20 </t>
  </si>
  <si>
    <t>Sep, 2021</t>
  </si>
  <si>
    <t>2020 - 2021</t>
  </si>
  <si>
    <t>As on Sep 21</t>
  </si>
  <si>
    <t>Closure by</t>
  </si>
  <si>
    <t>Oct-Dec, 2021</t>
  </si>
  <si>
    <t>Jaypee Infratech Limited</t>
  </si>
  <si>
    <t>Dec,2021</t>
  </si>
  <si>
    <t>As on Dec 21</t>
  </si>
  <si>
    <t>GIP Qualified</t>
  </si>
  <si>
    <t>As on June 21</t>
  </si>
  <si>
    <t xml:space="preserve">Average CPE hours per registered IP </t>
  </si>
  <si>
    <t>NA: Not Available </t>
  </si>
  <si>
    <r>
      <t xml:space="preserve">Value of records authenticated
</t>
    </r>
    <r>
      <rPr>
        <b/>
        <i/>
        <sz val="10"/>
        <color theme="0"/>
        <rFont val="Times New Roman"/>
        <family val="1"/>
      </rPr>
      <t>(Amt. in ₹ lakh crore)</t>
    </r>
  </si>
  <si>
    <r>
      <rPr>
        <b/>
        <sz val="10"/>
        <color theme="1"/>
        <rFont val="Times New Roman"/>
        <family val="1"/>
      </rPr>
      <t xml:space="preserve">In case of query, please contact: 
</t>
    </r>
    <r>
      <rPr>
        <sz val="10"/>
        <color theme="1"/>
        <rFont val="Times New Roman"/>
        <family val="1"/>
      </rPr>
      <t xml:space="preserve">
Research Division
Insolvency and Bankruptcy Board of India
2nd Floor, Jeevan Vihar Building, Sansad Marg, New Delhi - 110001.
Email: research@ibbi.gov.in </t>
    </r>
  </si>
  <si>
    <t>Go To Table of Contents</t>
  </si>
  <si>
    <t>Date of Order of Dissolution/Closure</t>
  </si>
  <si>
    <r>
      <t xml:space="preserve">2016 - 17 (Nov - Dec) </t>
    </r>
    <r>
      <rPr>
        <vertAlign val="superscript"/>
        <sz val="10"/>
        <color theme="1"/>
        <rFont val="Times New Roman"/>
        <family val="1"/>
      </rPr>
      <t xml:space="preserve"># </t>
    </r>
  </si>
  <si>
    <t>Age Group 
(in years)</t>
  </si>
  <si>
    <t>2021 - 22</t>
  </si>
  <si>
    <t xml:space="preserve">‘0’ means an amount below two decimals.
</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</si>
  <si>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</si>
  <si>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</si>
  <si>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</si>
  <si>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</si>
  <si>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</si>
  <si>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</si>
  <si>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</si>
  <si>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</si>
  <si>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</si>
  <si>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</si>
  <si>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</si>
  <si>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</si>
  <si>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</si>
  <si>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The resolution plan of resolution applicant Suraksha Realty has been approved by the CoC and awaits approval of the AA.</t>
  </si>
  <si>
    <t>As on March, 2021</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</si>
  <si>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</si>
  <si>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</si>
  <si>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</si>
  <si>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</si>
  <si>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</si>
  <si>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</si>
  <si>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</si>
  <si>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</si>
  <si>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Twelve Large Accounts</t>
  </si>
  <si>
    <t>Status of filed applications for initiation of insolvency resolution process of personal guarantors</t>
  </si>
  <si>
    <t>Apr - Jun, 2022</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</si>
  <si>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</si>
  <si>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</si>
  <si>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</si>
  <si>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</si>
  <si>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</si>
  <si>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21-02-22</t>
  </si>
  <si>
    <t>25-04-22</t>
  </si>
  <si>
    <t>28-04-22</t>
  </si>
  <si>
    <t xml:space="preserve">Notes:
</t>
  </si>
  <si>
    <t>Table 6: CIRPs Yielded Resolutions: State of CD at the commencement of CIRP</t>
  </si>
  <si>
    <t>No. of resolved cases</t>
  </si>
  <si>
    <t>Earlier with BIFR/defunct</t>
  </si>
  <si>
    <t>Particulars</t>
  </si>
  <si>
    <t>No. of cases</t>
  </si>
  <si>
    <t>Final Report submitted</t>
  </si>
  <si>
    <t>Details of Closed Liquidations</t>
  </si>
  <si>
    <t>Table 9: Details of Closed Liquidations</t>
  </si>
  <si>
    <t>21-06-21</t>
  </si>
  <si>
    <t>23-03-22</t>
  </si>
  <si>
    <t>Resolution Value ≤ Liquidation Value</t>
  </si>
  <si>
    <t>Table 15: Details of Avoidance Applications and Disposal</t>
  </si>
  <si>
    <t>*Vide order dated February 02, 2021, the Hon’ble NCLT has recalled its order dated September 28, 2018 which suspended the voluntary liquidation process of M/s Central Inland Water Transport Corporation Limited.</t>
  </si>
  <si>
    <t>Table 18: Reasons For Voluntary Liquidations</t>
  </si>
  <si>
    <t>Table 20: Realisations under Voluntary Liquidation</t>
  </si>
  <si>
    <t>15-01-18</t>
  </si>
  <si>
    <t>19-03-21</t>
  </si>
  <si>
    <t>25-01-22</t>
  </si>
  <si>
    <t>24-06-22</t>
  </si>
  <si>
    <t>Table 21: Average Time for approval of Resolution Plans / Orders For Liquidation</t>
  </si>
  <si>
    <t>As on March, 2022</t>
  </si>
  <si>
    <t xml:space="preserve">Table 23: Insolvency Resolution of Personal Guarantors </t>
  </si>
  <si>
    <t>Before appointment of RP</t>
  </si>
  <si>
    <t>No. of applications filed</t>
  </si>
  <si>
    <t>No. of Applications withdrawn</t>
  </si>
  <si>
    <t>No. of Applications dismissed/ rejected</t>
  </si>
  <si>
    <t>No. of cases where RPs have been appointed</t>
  </si>
  <si>
    <t>After appointment of RP</t>
  </si>
  <si>
    <t>No. of cases Admitted</t>
  </si>
  <si>
    <t>Table 24: Status of filed applications for initiation of insolvency resolution process of Personal Guarantors</t>
  </si>
  <si>
    <t xml:space="preserve">Table 26: Registration and Cancellation of Registrations of IPs </t>
  </si>
  <si>
    <t># Registration with validity of six months. These registrations expired by June 30, 2017.</t>
  </si>
  <si>
    <t xml:space="preserve"> NA: Not Applicable.</t>
  </si>
  <si>
    <t>Assessors and Registered Valuers foundation</t>
  </si>
  <si>
    <t>IIV India Registered Valuers Foundation</t>
  </si>
  <si>
    <t>Table 5: CIRPs yielding Resolution Plans</t>
  </si>
  <si>
    <t>Amount (in ₹ crore)</t>
  </si>
  <si>
    <t xml:space="preserve">Realisable value as % of </t>
  </si>
  <si>
    <t>Admitted Claims</t>
  </si>
  <si>
    <t>Jul - Sep, 2022</t>
  </si>
  <si>
    <t>Notes: These CIRPs are in respect of 5721 CDs.
This excludes 1 CD which has moved directly from BIFR to resolution.
Source: Compilation from website of the NCLT and filing by IPs.</t>
  </si>
  <si>
    <t>Table 2: Sectoral Distribution of CIRPs as on September 30, 2022</t>
  </si>
  <si>
    <t>Table 4: Outcome of CIRPs initiated Stakeholder-wise, as on September 30, 2022</t>
  </si>
  <si>
    <t>Part A: For Prior Period (Till June 30, 2022)</t>
  </si>
  <si>
    <t xml:space="preserve">1. In 553 resolved CDs, 131 applications in respect of avoidance transactions to the tune of ₹ 36,701 crore have been pending before AA. </t>
  </si>
  <si>
    <t xml:space="preserve">2. CIRPs in 20 matters which yielded resolution plans and were reported earlier in this table have since moved into liquidation. The CIRPs have restarted in 20 cases and CIRPs in 2 matters, where liquidation orders were passed earlier, have yielded resolution plans.
</t>
  </si>
  <si>
    <t xml:space="preserve">3. There are 3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committee of creditors.
</t>
  </si>
  <si>
    <t xml:space="preserve"> NA: Not Available; NC: Not calculated</t>
  </si>
  <si>
    <t>Part B: July - September, 2022</t>
  </si>
  <si>
    <t>Total (July - September, 2022)</t>
  </si>
  <si>
    <t>Total (Till September, 2022)</t>
  </si>
  <si>
    <t>Note: Data awaited in 6 cases</t>
  </si>
  <si>
    <t>*Data awaited in 37 CIRPs</t>
  </si>
  <si>
    <t>Table 7: Closure of CIRPs by Withdrawal till September 30, 2022</t>
  </si>
  <si>
    <t>Table 8: Status of Liquidation Processes as on September 30, 2022</t>
  </si>
  <si>
    <t>1807*</t>
  </si>
  <si>
    <t>Ashapuri Metals Private Limited</t>
  </si>
  <si>
    <t>Subhlaxmi Dyeing and Printing Mills Private Limited</t>
  </si>
  <si>
    <t>Liners India Limited</t>
  </si>
  <si>
    <t>Bala Techno Industries Limited</t>
  </si>
  <si>
    <t xml:space="preserve">Liveminds Solutions Private Limited </t>
  </si>
  <si>
    <t>Thomson Nusa Metals Private Limited</t>
  </si>
  <si>
    <t>Radheshyam Fibers Private Limited</t>
  </si>
  <si>
    <t>Free Culture Apparels Private Limited</t>
  </si>
  <si>
    <t>Saka Limited</t>
  </si>
  <si>
    <t xml:space="preserve">               -   </t>
  </si>
  <si>
    <t>27-08-19</t>
  </si>
  <si>
    <t>15-02-21</t>
  </si>
  <si>
    <t>26-08-19</t>
  </si>
  <si>
    <t>16-07-18</t>
  </si>
  <si>
    <t>23-02-21</t>
  </si>
  <si>
    <t>25-10-21</t>
  </si>
  <si>
    <t>16-03-22</t>
  </si>
  <si>
    <t>Bookawheel Technologies Private Limited</t>
  </si>
  <si>
    <t>18-09-18</t>
  </si>
  <si>
    <t>Fashionara Enterprises Private Limited</t>
  </si>
  <si>
    <t>29-08-22</t>
  </si>
  <si>
    <t>Part B: For July - September, 2022</t>
  </si>
  <si>
    <t>Total (Till September, 22)</t>
  </si>
  <si>
    <t xml:space="preserve">Notes: NA means Not realisable/ saleable or No asset left for liquidation or Not applicable.
</t>
  </si>
  <si>
    <t>Table 10: CIRPs ending with Orders for Liquidation till September 30, 2022</t>
  </si>
  <si>
    <t xml:space="preserve">Notes:
1. There were 99 CIRPs, where CDs were in BIFR or non-functional but had resolution value higher than liquidation value.
2. Includes cases where no resolution plans were received and cases where liquidation value is zero or not estimated.
3. Data of 33 CIRPs is awaited. </t>
  </si>
  <si>
    <t>429  Liquidations where Final Report Submitted</t>
  </si>
  <si>
    <t>2961.13#</t>
  </si>
  <si>
    <t>3306.24#</t>
  </si>
  <si>
    <t>Ongoing 1224 Liquidations*</t>
  </si>
  <si>
    <t>40190.36 **</t>
  </si>
  <si>
    <t># Inclusive of unclaimed proceeds of ₹ 4.98 crore under liquidation.
*Data for other liquidations are not available. 
**Out of 1378 ongoing cases, liquidation value of only 1325 CDs is available. Liquidation value of 867 CDs taken during liquidation process is ₹ 40190.36 crore and liquidation value of rest of the 458 CDs captured during CIRP is ₹ 9767.36 crore.</t>
  </si>
  <si>
    <t>Table 13: Status of ongoing CIRPs as on September 30, 2022</t>
  </si>
  <si>
    <t>29.78*</t>
  </si>
  <si>
    <t>64.33*</t>
  </si>
  <si>
    <t>*In the matter of Jaypee Infra, possession of 758 acres out of total 858 acres of land was given back to the CD. The 858 acres of land was earlier valued at ₹ 5500 crore.</t>
  </si>
  <si>
    <t>Table 16: Commencement of Voluntary Liquidations till September 30, 2022</t>
  </si>
  <si>
    <t>Table 17: Status of Voluntary Liquidations as on September 30, 2022</t>
  </si>
  <si>
    <t>Table 19: Details of 1338 Voluntary Liquidations (Excluding 13 Withdrawals)</t>
  </si>
  <si>
    <t>5328***</t>
  </si>
  <si>
    <t>3939#</t>
  </si>
  <si>
    <t>2822#</t>
  </si>
  <si>
    <t xml:space="preserve">* Paid up capital is not available in case of three companies as they are limited by guarantee companies where there exist no shareholders and paid-up capital. </t>
  </si>
  <si>
    <t>*** Assets of 8 cases are not available.</t>
  </si>
  <si>
    <t xml:space="preserve"># Paid up capital and assets of 415 and 405 cases, respectively, are available.
</t>
  </si>
  <si>
    <t>Part A: Prior Period (Till June 30, 2022)</t>
  </si>
  <si>
    <t>M. P. Designs Private Limited</t>
  </si>
  <si>
    <t>Framework Systems and Solutions Private Limited</t>
  </si>
  <si>
    <t xml:space="preserve">Chhayabani Balaji Entertainment Private Limited </t>
  </si>
  <si>
    <t>Visva Import Export Private Limited</t>
  </si>
  <si>
    <t>Ocean Harvest Fisheries Private Limited</t>
  </si>
  <si>
    <t>Space-Time Insight India Private Limited</t>
  </si>
  <si>
    <t>Greatway Publicity Private Limited</t>
  </si>
  <si>
    <t>New Enterprise Associates (India) Private Limited</t>
  </si>
  <si>
    <t>Credit Market Services Limited</t>
  </si>
  <si>
    <t>Quintiles Phase One Clinical Trials India Private Limited</t>
  </si>
  <si>
    <t>Rio Tinto Exploration and Mining (India) Private Limited</t>
  </si>
  <si>
    <t>NGM Consulting Solutions Private Limited</t>
  </si>
  <si>
    <t>23-09-19</t>
  </si>
  <si>
    <t xml:space="preserve">           -   </t>
  </si>
  <si>
    <t xml:space="preserve">             -   </t>
  </si>
  <si>
    <t>22-12-20</t>
  </si>
  <si>
    <t>16-11-21</t>
  </si>
  <si>
    <t>22-10-20</t>
  </si>
  <si>
    <t>13-04-22</t>
  </si>
  <si>
    <t>15-09-21</t>
  </si>
  <si>
    <t xml:space="preserve">          -   </t>
  </si>
  <si>
    <t xml:space="preserve">            -   </t>
  </si>
  <si>
    <t>27-03-20</t>
  </si>
  <si>
    <t>22-06-22</t>
  </si>
  <si>
    <t>30-09-20</t>
  </si>
  <si>
    <t>27-09-18</t>
  </si>
  <si>
    <t>30-06-22</t>
  </si>
  <si>
    <t>27-05-19</t>
  </si>
  <si>
    <t>Dunwell Enterprises Private Limited</t>
  </si>
  <si>
    <t>Aashrayam Estates Private Limited</t>
  </si>
  <si>
    <t>Experis Solutions Private Limited</t>
  </si>
  <si>
    <t>Yantra Digital Services Private Limited</t>
  </si>
  <si>
    <t>Reine Chemicals Private Limited</t>
  </si>
  <si>
    <t>Albemarle Chemicals Private Limited</t>
  </si>
  <si>
    <t>Mesh7 Private Limited</t>
  </si>
  <si>
    <t>Sime Darby Edible Products India Private Limited</t>
  </si>
  <si>
    <t>Tarkett Industries Limited</t>
  </si>
  <si>
    <t>Trichy Sri Amman Finance Private Limited</t>
  </si>
  <si>
    <t>Elec Power Private Limited</t>
  </si>
  <si>
    <t>WigWag Networks India Private Limited</t>
  </si>
  <si>
    <t>Nuberg Zirax Engineering Private Limited</t>
  </si>
  <si>
    <t>Auviz Systems India Private Limited</t>
  </si>
  <si>
    <t>Auspicious Securities &amp; Leascon Private Limited</t>
  </si>
  <si>
    <t>Huawei Telecom Services (India) Private Limited</t>
  </si>
  <si>
    <t>World Cat Sourcing India Private Limited</t>
  </si>
  <si>
    <t>Ishwarya Lakshmi Finance Private Limited</t>
  </si>
  <si>
    <t xml:space="preserve"> Inclov Technologies Private Limited </t>
  </si>
  <si>
    <t>Acuta Infotech Private Limited</t>
  </si>
  <si>
    <t>Takasago Engineering India Private Limited</t>
  </si>
  <si>
    <t>Limnea Technologies Private Limited</t>
  </si>
  <si>
    <t>Hellmann Transportation India Private Limited</t>
  </si>
  <si>
    <t>Serco Integrated Transport Private Limited</t>
  </si>
  <si>
    <t>Oyster Holdings Private Limited</t>
  </si>
  <si>
    <t>Nadhi Information Technologies Private Limited</t>
  </si>
  <si>
    <t>Neo Milk Products Private Limited</t>
  </si>
  <si>
    <t>Nefa Road Carrier Private Limited</t>
  </si>
  <si>
    <t>13-11-19</t>
  </si>
  <si>
    <t>13-01-20</t>
  </si>
  <si>
    <t>13-07-22</t>
  </si>
  <si>
    <t>20-12-18</t>
  </si>
  <si>
    <t>14-07-22</t>
  </si>
  <si>
    <t>18-07-22</t>
  </si>
  <si>
    <t>29-09-21</t>
  </si>
  <si>
    <t>22-07-22</t>
  </si>
  <si>
    <t>20-10-20</t>
  </si>
  <si>
    <t>27-07-22</t>
  </si>
  <si>
    <t>28-07-22</t>
  </si>
  <si>
    <t>25-03-21</t>
  </si>
  <si>
    <t>26-02-20</t>
  </si>
  <si>
    <t>29-07-22</t>
  </si>
  <si>
    <t>22-08-22</t>
  </si>
  <si>
    <t>17-03-22</t>
  </si>
  <si>
    <t>23-08-22</t>
  </si>
  <si>
    <t>16-11-20</t>
  </si>
  <si>
    <t>26-08-22</t>
  </si>
  <si>
    <t>28-02-21</t>
  </si>
  <si>
    <t>26-12-19</t>
  </si>
  <si>
    <t>31-03-20</t>
  </si>
  <si>
    <t>23-09-20</t>
  </si>
  <si>
    <t>27-09-19</t>
  </si>
  <si>
    <t>27-07-18</t>
  </si>
  <si>
    <t>13-09-22</t>
  </si>
  <si>
    <t>19-04-21</t>
  </si>
  <si>
    <t>14-09-22</t>
  </si>
  <si>
    <t>17-01-22</t>
  </si>
  <si>
    <t>16-09-22</t>
  </si>
  <si>
    <t>April, 2022 to September, 2022</t>
  </si>
  <si>
    <t>Table 22: Corporate Liquidation Accounts as on September 30, 2022</t>
  </si>
  <si>
    <t>Debt data not available in 267 cases.</t>
  </si>
  <si>
    <t>Notes:</t>
  </si>
  <si>
    <t>Table 25: Registered IPs and AFAs as on September 30, 2022</t>
  </si>
  <si>
    <t>Table 27: Distribution of IPs as per their eligibility as on September 30, 2022</t>
  </si>
  <si>
    <t>Table 28: Age profile of IPs as on September 30, 2022</t>
  </si>
  <si>
    <t xml:space="preserve"># Excluding 610 AFAs which are expired / not renewed.
</t>
  </si>
  <si>
    <t>Note: The registration of 2 RVs has since been cancelled and registration of 1 RV is under suspension.</t>
  </si>
  <si>
    <t>Varron Aluminiumm Private Limited</t>
  </si>
  <si>
    <t>K K Kadri Paper Mills Private Limited</t>
  </si>
  <si>
    <t>Delhi Baroda Road Carrier Private Limited</t>
  </si>
  <si>
    <t>Concept Eduventures Private Limited</t>
  </si>
  <si>
    <t>Sikka Papers Limited</t>
  </si>
  <si>
    <t xml:space="preserve">Patna Highway Projects Limited </t>
  </si>
  <si>
    <t>Venta Realtech Private Limited</t>
  </si>
  <si>
    <t>PMT Machines Limited</t>
  </si>
  <si>
    <t>Soni Realtors Private Limited</t>
  </si>
  <si>
    <t>South East U. P. Power Transmission Company Limited</t>
  </si>
  <si>
    <t>Diamond Power Infrastructure Limited</t>
  </si>
  <si>
    <t>Southern Batteries Private Limited</t>
  </si>
  <si>
    <t>Landmark Housing Projects Chennai Private Limited</t>
  </si>
  <si>
    <t>Neptune Inflatables Limited</t>
  </si>
  <si>
    <t>Sterling Lam Limited</t>
  </si>
  <si>
    <t>Fair Value</t>
  </si>
  <si>
    <t>Victory Vision Home Appliances Private Limited</t>
  </si>
  <si>
    <t>Surya Exim Limited</t>
  </si>
  <si>
    <t>Jhabua Power Limited</t>
  </si>
  <si>
    <t>Starlite Infracon Private Limited</t>
  </si>
  <si>
    <t>Phadnis Resorts And Spa India Limited</t>
  </si>
  <si>
    <t>Divya Jyoti Industries Limited</t>
  </si>
  <si>
    <t>MSP Metallics Limited</t>
  </si>
  <si>
    <t>ALM Metals And Alloys Limited</t>
  </si>
  <si>
    <t>Vicor Stainless Private Limited</t>
  </si>
  <si>
    <t>R K Jain Construction India Private Limited</t>
  </si>
  <si>
    <t>Unicorn Organics Limited</t>
  </si>
  <si>
    <t>Monarch Multilayers Private Limited</t>
  </si>
  <si>
    <t>Mataji Dyeing Mills Private Limited</t>
  </si>
  <si>
    <t xml:space="preserve">Rajahmundry Godavari Bridge Limited </t>
  </si>
  <si>
    <t>Megha Granules Private Limited</t>
  </si>
  <si>
    <t>Navya Agro Products Private Limited</t>
  </si>
  <si>
    <t>Laxme Saai Steel Private Limited</t>
  </si>
  <si>
    <t>DHSL Textiles (India) Limited</t>
  </si>
  <si>
    <t>Rajpal Abhikaran Private Limited</t>
  </si>
  <si>
    <t>NRS Projects Private Limited</t>
  </si>
  <si>
    <t>Sri Lakshmi Srinivasa Jute Mills Private Limited</t>
  </si>
  <si>
    <t>B D Overseas And Fiscal Services Limited</t>
  </si>
  <si>
    <t>Flora Dyeing House Private Limited</t>
  </si>
  <si>
    <t>84.00*</t>
  </si>
  <si>
    <t>This E-Newsletter includes the tables, charts, and underlying data from the Quarterly Newsletter of Insolvency and Bankrupty Board of India, July - September, 2022, Vol. 24. When using the data, please refer to the Insolvency and Banruptcy News, July - September, 2022, Vol. 24.</t>
  </si>
  <si>
    <t>Table 38: Age profile of RVs as on September 30, 2022</t>
  </si>
  <si>
    <t>Table 37: Region Wise Registered Valuers as on  September 30, 2022</t>
  </si>
  <si>
    <t>Table 36: Registration of RVs till September 30, 2022</t>
  </si>
  <si>
    <t>Table 35: Registered Valuers (Entities) as on September 30, 2022</t>
  </si>
  <si>
    <t xml:space="preserve">Note: The registration of 1 entity is under suspension.
 </t>
  </si>
  <si>
    <t>Table 34: Registered Valuers as on September 30, 2022</t>
  </si>
  <si>
    <t>Table 33: Details of information with NeSL</t>
  </si>
  <si>
    <t>Table 32: CPE hours earned by the IPs</t>
  </si>
  <si>
    <t>Table 31: Activities by IPAs</t>
  </si>
  <si>
    <t>Table 30: IPEs as on September 30, 2022</t>
  </si>
  <si>
    <t>Table 29: Replacement of IRP with RP as on September 30, 2022</t>
  </si>
  <si>
    <t>Age profile of RVs as on September 30, 2022</t>
  </si>
  <si>
    <t>Region Wise Registered Valuers as on September 30, 2022</t>
  </si>
  <si>
    <t>Registration of RVs till September 30, 2022</t>
  </si>
  <si>
    <t>Registered Valuers (Entities) as on September 30, 2022</t>
  </si>
  <si>
    <t>Registered Valuers as on September 30, 2022</t>
  </si>
  <si>
    <t>IPEs as on September 30, 2022</t>
  </si>
  <si>
    <t>Replacement of IRP with RP as on September 30, 2022</t>
  </si>
  <si>
    <t>Age Profile of IPs as on September 30, 2022</t>
  </si>
  <si>
    <t>Distribution of IPs as per their Eligibility as on September 30, 2022</t>
  </si>
  <si>
    <t>Registered IPs and AFAs as on September 30, 2022</t>
  </si>
  <si>
    <t>Corporate Liquidation Accounts as on September 30, 2022</t>
  </si>
  <si>
    <t>Status of Voluntary Liquidations as on September 30, 2022</t>
  </si>
  <si>
    <t>Commencement of Voluntary Liquidations till September 30, 2022</t>
  </si>
  <si>
    <t>Status of ongoing CIRPs as on September 30, 2022</t>
  </si>
  <si>
    <t>CIRPs Ending with Orders for Liquidation till September 30, 2022</t>
  </si>
  <si>
    <t>Status of Liquidation Processes as on September 30, 2022</t>
  </si>
  <si>
    <t>Closure of CIRP by Withdrawal till September 30, 2022</t>
  </si>
  <si>
    <t>Outcome of CIRPs, initiated Stakeholder-wise, as on September 30, 2022</t>
  </si>
  <si>
    <t>Sectoral Distribution of CIRPs as on September 30, 2022</t>
  </si>
  <si>
    <t>BSE Sammaan CSR Limited</t>
  </si>
  <si>
    <t>Sipal Engineering Private Limited</t>
  </si>
  <si>
    <t>Zepetto India LLP</t>
  </si>
  <si>
    <t>Details of 1338 Voluntary Liquidations</t>
  </si>
  <si>
    <t xml:space="preserve">*This excludes 18 cases where liquidation order has been set aside by NCLAT / SC.
</t>
  </si>
  <si>
    <t>CDs</t>
  </si>
  <si>
    <t>* Based on 456 cases where fair value have been estimated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</si>
</sst>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0;[Red]0.00"/>
    <numFmt numFmtId="166" formatCode="[$-14009]dd/mm/yy;@"/>
    <numFmt numFmtId="167" formatCode="dd\-mm\-yy"/>
    <numFmt numFmtId="168" formatCode="0.0"/>
  </numFmts>
  <fonts count="58"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vertAlign val="superscript"/>
      <sz val="10"/>
      <color theme="1"/>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sz val="11"/>
      <color rgb="FF000000"/>
      <name val="Times New Roman"/>
      <family val="1"/>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7">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164" fontId="23" fillId="0" borderId="0" applyFont="0" applyFill="0" applyBorder="0" applyAlignment="0" applyProtection="0"/>
  </cellStyleXfs>
  <cellXfs count="514">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0" fillId="0" borderId="0" xfId="0" applyAlignment="1">
      <alignment horizontal="center" vertical="center"/>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11" fillId="5" borderId="13" xfId="0" applyFont="1" applyFill="1" applyBorder="1" applyAlignment="1">
      <alignment horizontal="center" vertical="top" wrapText="1"/>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40" fillId="0" borderId="0" xfId="0" applyFont="1" applyAlignment="1">
      <alignment horizontal="right" vertical="center" wrapText="1"/>
    </xf>
    <xf numFmtId="0" fontId="5" fillId="5" borderId="2" xfId="0"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6" fontId="0" fillId="0" borderId="0" xfId="0" applyNumberFormat="1"/>
    <xf numFmtId="166" fontId="10" fillId="5" borderId="3" xfId="0" applyNumberFormat="1" applyFont="1" applyFill="1" applyBorder="1" applyAlignment="1">
      <alignment horizontal="center" vertical="top" wrapText="1"/>
    </xf>
    <xf numFmtId="166" fontId="0" fillId="0" borderId="0" xfId="0" applyNumberFormat="1" applyAlignment="1">
      <alignment horizontal="center"/>
    </xf>
    <xf numFmtId="0" fontId="41" fillId="0" borderId="0" xfId="0" applyFont="1" applyAlignment="1">
      <alignment horizontal="center"/>
    </xf>
    <xf numFmtId="0" fontId="41" fillId="5" borderId="26" xfId="0" applyFont="1" applyFill="1" applyBorder="1" applyAlignment="1">
      <alignment horizontal="center"/>
    </xf>
    <xf numFmtId="0" fontId="41" fillId="5" borderId="0" xfId="0" applyFont="1" applyFill="1" applyAlignment="1">
      <alignment horizontal="center"/>
    </xf>
    <xf numFmtId="0" fontId="41"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3" fillId="0" borderId="0" xfId="0" applyNumberFormat="1" applyFont="1" applyAlignment="1">
      <alignment vertical="top"/>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6" fontId="0" fillId="0" borderId="0" xfId="0" applyNumberFormat="1" applyAlignment="1">
      <alignment horizontal="right"/>
    </xf>
    <xf numFmtId="0" fontId="3" fillId="0" borderId="7" xfId="0" applyFont="1" applyBorder="1" applyAlignment="1">
      <alignment vertical="center" wrapText="1"/>
    </xf>
    <xf numFmtId="0" fontId="43"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3" fillId="0" borderId="5" xfId="0" applyFont="1" applyBorder="1" applyAlignment="1">
      <alignment vertical="center" wrapText="1"/>
    </xf>
    <xf numFmtId="0" fontId="3" fillId="0" borderId="5" xfId="0" applyFont="1" applyBorder="1" applyAlignment="1">
      <alignmen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 fillId="0" borderId="7" xfId="0" applyFont="1" applyBorder="1" applyAlignment="1">
      <alignment horizontal="right" vertical="center"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5"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6" fillId="0" borderId="0" xfId="0" applyFont="1" applyAlignment="1">
      <alignment vertical="top"/>
    </xf>
    <xf numFmtId="0" fontId="46" fillId="0" borderId="0" xfId="0" applyFont="1"/>
    <xf numFmtId="0" fontId="49" fillId="3" borderId="0" xfId="0" applyFont="1" applyFill="1"/>
    <xf numFmtId="0" fontId="49" fillId="0" borderId="0" xfId="0" applyFont="1"/>
    <xf numFmtId="0" fontId="46" fillId="3" borderId="0" xfId="0" applyFont="1" applyFill="1" applyAlignment="1">
      <alignment vertical="top"/>
    </xf>
    <xf numFmtId="0" fontId="46" fillId="3" borderId="0" xfId="0" applyFont="1" applyFill="1"/>
    <xf numFmtId="2" fontId="46" fillId="3" borderId="0" xfId="0" applyNumberFormat="1" applyFont="1" applyFill="1"/>
    <xf numFmtId="0" fontId="51" fillId="0" borderId="0" xfId="0" applyFont="1" applyAlignment="1">
      <alignment horizontal="right" vertical="center" wrapText="1"/>
    </xf>
    <xf numFmtId="0" fontId="47" fillId="3" borderId="8" xfId="0" applyFont="1" applyFill="1" applyBorder="1" applyAlignment="1">
      <alignment horizontal="center" vertical="center" wrapText="1"/>
    </xf>
    <xf numFmtId="0" fontId="50" fillId="3" borderId="2" xfId="0" applyFont="1" applyFill="1" applyBorder="1" applyAlignment="1">
      <alignment horizontal="center" vertical="top" wrapText="1"/>
    </xf>
    <xf numFmtId="0" fontId="47" fillId="3" borderId="0" xfId="0" applyFont="1" applyFill="1" applyAlignment="1">
      <alignment vertical="center" wrapText="1"/>
    </xf>
    <xf numFmtId="0" fontId="51" fillId="3" borderId="0" xfId="0" applyFont="1" applyFill="1" applyAlignment="1">
      <alignment horizontal="right" vertical="center" wrapText="1"/>
    </xf>
    <xf numFmtId="0" fontId="47" fillId="3" borderId="0" xfId="0" applyFont="1" applyFill="1" applyAlignment="1">
      <alignment horizontal="right" vertical="center" wrapText="1"/>
    </xf>
    <xf numFmtId="0" fontId="50" fillId="3" borderId="0" xfId="0" applyFont="1" applyFill="1" applyAlignment="1">
      <alignment horizontal="center" vertical="top" wrapText="1"/>
    </xf>
    <xf numFmtId="9" fontId="46" fillId="3" borderId="0" xfId="0" applyNumberFormat="1" applyFont="1" applyFill="1" applyAlignment="1">
      <alignment vertical="top"/>
    </xf>
    <xf numFmtId="0" fontId="47" fillId="3" borderId="0" xfId="0" applyFont="1" applyFill="1" applyAlignment="1">
      <alignment vertical="top" wrapText="1"/>
    </xf>
    <xf numFmtId="17" fontId="48" fillId="3" borderId="0" xfId="0" applyNumberFormat="1" applyFont="1" applyFill="1" applyAlignment="1">
      <alignment horizontal="left" vertical="center" wrapText="1"/>
    </xf>
    <xf numFmtId="0" fontId="47" fillId="0" borderId="12" xfId="0" applyFont="1" applyBorder="1" applyAlignment="1">
      <alignment horizontal="center" vertical="top" wrapText="1"/>
    </xf>
    <xf numFmtId="0" fontId="51" fillId="0" borderId="0" xfId="0" applyFont="1" applyAlignment="1">
      <alignment horizontal="left" vertical="center" wrapText="1"/>
    </xf>
    <xf numFmtId="9" fontId="51" fillId="0" borderId="0" xfId="0" applyNumberFormat="1" applyFont="1" applyAlignment="1">
      <alignment horizontal="right" vertical="center" wrapText="1"/>
    </xf>
    <xf numFmtId="10" fontId="51" fillId="0" borderId="0" xfId="0" applyNumberFormat="1" applyFont="1" applyAlignment="1">
      <alignment horizontal="right" vertical="center" wrapText="1"/>
    </xf>
    <xf numFmtId="0" fontId="51" fillId="3" borderId="0" xfId="0" applyFont="1" applyFill="1" applyAlignment="1">
      <alignment horizontal="left" vertical="center" wrapText="1"/>
    </xf>
    <xf numFmtId="0" fontId="47" fillId="3" borderId="13" xfId="0" applyFont="1" applyFill="1" applyBorder="1" applyAlignment="1">
      <alignment horizontal="center" vertical="center" wrapText="1"/>
    </xf>
    <xf numFmtId="0" fontId="47" fillId="3" borderId="0" xfId="0" applyFont="1" applyFill="1" applyAlignment="1">
      <alignment horizontal="center" vertical="center"/>
    </xf>
    <xf numFmtId="0" fontId="51" fillId="3" borderId="0" xfId="0" applyFont="1" applyFill="1" applyAlignment="1">
      <alignment vertical="center" wrapText="1"/>
    </xf>
    <xf numFmtId="10" fontId="49" fillId="3" borderId="0" xfId="1" applyNumberFormat="1" applyFont="1" applyFill="1"/>
    <xf numFmtId="0" fontId="51" fillId="3" borderId="0" xfId="0" applyFont="1" applyFill="1"/>
    <xf numFmtId="1" fontId="49" fillId="3" borderId="0" xfId="0" applyNumberFormat="1" applyFont="1" applyFill="1"/>
    <xf numFmtId="0" fontId="11" fillId="0" borderId="6" xfId="0" applyFont="1" applyBorder="1" applyAlignment="1">
      <alignment vertical="top" wrapText="1"/>
    </xf>
    <xf numFmtId="0" fontId="47" fillId="3" borderId="0" xfId="0" applyFont="1" applyFill="1" applyAlignment="1">
      <alignment horizontal="center" vertical="center" wrapText="1"/>
    </xf>
    <xf numFmtId="0" fontId="51" fillId="3" borderId="0" xfId="0" applyFont="1" applyFill="1" applyAlignment="1">
      <alignment horizontal="justify" vertical="center" wrapText="1"/>
    </xf>
    <xf numFmtId="0" fontId="51" fillId="3" borderId="0" xfId="0" applyFont="1" applyFill="1" applyAlignment="1">
      <alignment horizontal="right" vertical="top" wrapText="1"/>
    </xf>
    <xf numFmtId="9" fontId="51" fillId="3" borderId="0" xfId="1" applyFont="1" applyFill="1" applyBorder="1"/>
    <xf numFmtId="0" fontId="3" fillId="0" borderId="5" xfId="0" applyFont="1" applyBorder="1" applyAlignment="1">
      <alignment horizontal="left" vertical="center" wrapText="1"/>
    </xf>
    <xf numFmtId="0" fontId="47" fillId="3" borderId="3" xfId="0" applyFont="1" applyFill="1" applyBorder="1" applyAlignment="1">
      <alignment vertical="top" wrapText="1"/>
    </xf>
    <xf numFmtId="0" fontId="49"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51" fillId="3" borderId="0" xfId="0" applyFont="1" applyFill="1" applyAlignment="1">
      <alignment vertical="center"/>
    </xf>
    <xf numFmtId="9" fontId="51" fillId="3" borderId="0" xfId="1" applyFont="1" applyFill="1" applyBorder="1" applyAlignment="1">
      <alignment horizontal="right" vertical="center"/>
    </xf>
    <xf numFmtId="0" fontId="47" fillId="3" borderId="0" xfId="0" applyFont="1" applyFill="1" applyAlignment="1">
      <alignment horizontal="center" vertical="top" wrapText="1"/>
    </xf>
    <xf numFmtId="0" fontId="47" fillId="3" borderId="3" xfId="0" applyFont="1" applyFill="1" applyBorder="1" applyAlignment="1">
      <alignment horizontal="center" vertical="top" wrapText="1"/>
    </xf>
    <xf numFmtId="0" fontId="44" fillId="0" borderId="5" xfId="0" applyFont="1" applyBorder="1" applyAlignment="1">
      <alignment horizontal="right" vertical="center" wrapText="1"/>
    </xf>
    <xf numFmtId="0" fontId="52" fillId="3" borderId="0" xfId="0" applyFont="1" applyFill="1" applyAlignment="1">
      <alignment horizontal="right" vertical="center" wrapText="1"/>
    </xf>
    <xf numFmtId="0" fontId="51" fillId="3" borderId="0" xfId="0" applyFont="1" applyFill="1" applyAlignment="1">
      <alignment wrapText="1"/>
    </xf>
    <xf numFmtId="0" fontId="52" fillId="3" borderId="0" xfId="0" applyFont="1" applyFill="1" applyAlignment="1">
      <alignment vertical="center" wrapText="1"/>
    </xf>
    <xf numFmtId="2" fontId="52" fillId="3" borderId="0" xfId="0" applyNumberFormat="1" applyFont="1" applyFill="1" applyAlignment="1">
      <alignment horizontal="right" vertical="center" wrapText="1"/>
    </xf>
    <xf numFmtId="0" fontId="52" fillId="3" borderId="0" xfId="0" applyFont="1" applyFill="1" applyAlignment="1">
      <alignment horizontal="justify" vertical="center" wrapText="1"/>
    </xf>
    <xf numFmtId="0" fontId="40"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3" xfId="0" applyFont="1" applyFill="1" applyBorder="1" applyAlignment="1">
      <alignment horizontal="righ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0" fontId="3" fillId="0" borderId="7" xfId="0" applyFont="1" applyBorder="1"/>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164"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0" fontId="3" fillId="0" borderId="5" xfId="0" applyFont="1" applyBorder="1" applyAlignment="1">
      <alignment vertical="top" wrapText="1"/>
    </xf>
    <xf numFmtId="2" fontId="1" fillId="0" borderId="0" xfId="0" applyNumberFormat="1" applyFont="1" applyAlignment="1">
      <alignment horizontal="right" vertical="center" wrapText="1"/>
    </xf>
    <xf numFmtId="2" fontId="1" fillId="0" borderId="7" xfId="0" applyNumberFormat="1" applyFont="1" applyBorder="1" applyAlignment="1">
      <alignment horizontal="right" vertical="center" wrapText="1"/>
    </xf>
    <xf numFmtId="0" fontId="20" fillId="0" borderId="5" xfId="0" applyFont="1" applyBorder="1" applyAlignment="1">
      <alignment horizontal="justify" vertical="center" wrapText="1"/>
    </xf>
    <xf numFmtId="0" fontId="20" fillId="0" borderId="5" xfId="0" applyFont="1" applyBorder="1" applyAlignment="1">
      <alignment horizontal="right" vertical="center" wrapText="1"/>
    </xf>
    <xf numFmtId="0" fontId="40" fillId="3" borderId="5" xfId="0" applyFont="1" applyFill="1" applyBorder="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4" fillId="0" borderId="0" xfId="0" applyFont="1"/>
    <xf numFmtId="0" fontId="8" fillId="0" borderId="0" xfId="0" applyFont="1" applyAlignment="1">
      <alignment horizontal="right" vertical="center" wrapText="1" indent="9"/>
    </xf>
    <xf numFmtId="0" fontId="3" fillId="6" borderId="0" xfId="0" applyFont="1" applyFill="1"/>
    <xf numFmtId="0" fontId="3" fillId="0" borderId="0" xfId="0" applyFont="1" applyAlignment="1">
      <alignment horizontal="left" vertical="center"/>
    </xf>
    <xf numFmtId="167"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7" fontId="7" fillId="0" borderId="7" xfId="0" applyNumberFormat="1" applyFont="1" applyBorder="1" applyAlignment="1">
      <alignment horizontal="center" vertical="center" wrapText="1"/>
    </xf>
    <xf numFmtId="167" fontId="7" fillId="0" borderId="0" xfId="0" applyNumberFormat="1" applyFont="1" applyAlignment="1">
      <alignment horizontal="center" vertical="center" wrapText="1"/>
    </xf>
    <xf numFmtId="167" fontId="3" fillId="0" borderId="7" xfId="0" applyNumberFormat="1" applyFont="1" applyBorder="1" applyAlignment="1">
      <alignment horizontal="center" vertical="center" wrapText="1"/>
    </xf>
    <xf numFmtId="167" fontId="3" fillId="0" borderId="0" xfId="0" applyNumberFormat="1" applyFont="1" applyAlignment="1">
      <alignment horizontal="center" vertical="center" wrapText="1"/>
    </xf>
    <xf numFmtId="0" fontId="39"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3" fontId="20" fillId="0" borderId="0" xfId="0" applyNumberFormat="1" applyFont="1" applyAlignment="1">
      <alignment horizontal="right" vertical="center" wrapText="1"/>
    </xf>
    <xf numFmtId="0" fontId="40"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164" fontId="3" fillId="0" borderId="0" xfId="5" applyFont="1" applyAlignment="1">
      <alignment horizontal="right" vertical="center" wrapText="1"/>
    </xf>
    <xf numFmtId="2" fontId="8" fillId="0" borderId="0" xfId="0" applyNumberFormat="1" applyFont="1" applyAlignment="1">
      <alignment horizontal="right" vertical="center" wrapText="1"/>
    </xf>
    <xf numFmtId="0" fontId="43"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6" fillId="0" borderId="0" xfId="0" applyFont="1" applyAlignment="1">
      <alignment horizontal="left" vertical="center" wrapText="1" indent="2"/>
    </xf>
    <xf numFmtId="0" fontId="55" fillId="0" borderId="0" xfId="0" applyFont="1" applyAlignment="1">
      <alignment horizontal="right" vertical="center" wrapText="1"/>
    </xf>
    <xf numFmtId="0" fontId="56"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6" fillId="0" borderId="0" xfId="0" applyFont="1" applyAlignment="1">
      <alignment vertical="top" wrapText="1"/>
    </xf>
    <xf numFmtId="0" fontId="56"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2" fontId="57" fillId="0" borderId="0" xfId="0" applyNumberFormat="1" applyFont="1"/>
    <xf numFmtId="0" fontId="40" fillId="0" borderId="0" xfId="0" applyFont="1" applyAlignment="1">
      <alignment horizontal="right"/>
    </xf>
    <xf numFmtId="0" fontId="40" fillId="0" borderId="0" xfId="0" applyFont="1"/>
    <xf numFmtId="0" fontId="40"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7" fillId="0" borderId="0" xfId="0" applyFont="1"/>
    <xf numFmtId="166" fontId="57"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0" fontId="39" fillId="8" borderId="5" xfId="0" applyFont="1" applyFill="1" applyBorder="1" applyAlignment="1">
      <alignment horizontal="right" vertical="center" wrapText="1"/>
    </xf>
    <xf numFmtId="2" fontId="39" fillId="8" borderId="5" xfId="0" applyNumberFormat="1" applyFont="1" applyFill="1" applyBorder="1" applyAlignment="1">
      <alignment horizontal="right"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3" fillId="3" borderId="0" xfId="0" applyNumberFormat="1" applyFont="1" applyFill="1"/>
    <xf numFmtId="2" fontId="1" fillId="0" borderId="5" xfId="0" applyNumberFormat="1" applyFont="1" applyBorder="1" applyAlignment="1">
      <alignment horizontal="right" vertical="center" wrapText="1"/>
    </xf>
    <xf numFmtId="2" fontId="3" fillId="0" borderId="7" xfId="0" applyNumberFormat="1" applyFont="1" applyBorder="1" applyAlignment="1">
      <alignment horizontal="right" vertical="center" wrapText="1"/>
    </xf>
    <xf numFmtId="2" fontId="7" fillId="0" borderId="7" xfId="0" applyNumberFormat="1" applyFont="1" applyBorder="1" applyAlignment="1">
      <alignment horizontal="right" vertical="center" wrapText="1"/>
    </xf>
    <xf numFmtId="168" fontId="3" fillId="0" borderId="7" xfId="0" applyNumberFormat="1" applyFont="1" applyBorder="1" applyAlignment="1">
      <alignment horizontal="right" vertical="center" wrapText="1"/>
    </xf>
    <xf numFmtId="168" fontId="3" fillId="0" borderId="0" xfId="0" applyNumberFormat="1" applyFont="1" applyAlignment="1">
      <alignment horizontal="right" vertical="center" wrapText="1"/>
    </xf>
    <xf numFmtId="0" fontId="31" fillId="0" borderId="0" xfId="2" applyFont="1" applyFill="1"/>
    <xf numFmtId="0" fontId="31" fillId="0" borderId="0" xfId="0" applyFont="1"/>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1" fillId="0" borderId="0" xfId="2" applyFont="1" applyFill="1" applyBorder="1" applyAlignment="1">
      <alignment horizontal="left"/>
    </xf>
    <xf numFmtId="0" fontId="31" fillId="0" borderId="0" xfId="2" applyFont="1" applyFill="1"/>
    <xf numFmtId="0" fontId="37" fillId="5"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40" fillId="0" borderId="0" xfId="0" applyFont="1" applyAlignment="1">
      <alignment vertical="center"/>
    </xf>
    <xf numFmtId="0" fontId="40"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12" fillId="0" borderId="0" xfId="0" applyFont="1" applyAlignment="1">
      <alignment horizontal="left"/>
    </xf>
    <xf numFmtId="0" fontId="40"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7"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11" fillId="0" borderId="6" xfId="0" applyFont="1" applyBorder="1" applyAlignment="1">
      <alignment horizontal="center" vertical="center"/>
    </xf>
    <xf numFmtId="2" fontId="11" fillId="5" borderId="8" xfId="0" applyNumberFormat="1" applyFont="1" applyFill="1" applyBorder="1" applyAlignment="1">
      <alignment horizontal="center" vertical="top" wrapText="1"/>
    </xf>
    <xf numFmtId="0" fontId="12" fillId="6" borderId="0" xfId="0" applyFont="1" applyFill="1" applyAlignment="1">
      <alignment horizontal="center" vertical="center" wrapText="1"/>
    </xf>
    <xf numFmtId="0" fontId="4" fillId="0" borderId="0" xfId="0" applyFont="1" applyAlignment="1">
      <alignment horizontal="righ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0" fontId="40" fillId="0" borderId="0" xfId="0" applyFont="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1" fillId="0" borderId="0" xfId="0" applyFont="1" applyAlignment="1">
      <alignment horizontal="left" vertical="center"/>
    </xf>
    <xf numFmtId="0" fontId="9" fillId="6" borderId="0" xfId="0" applyFont="1" applyFill="1" applyAlignment="1">
      <alignment horizontal="left" vertical="center" wrapText="1"/>
    </xf>
    <xf numFmtId="0" fontId="56" fillId="0" borderId="7" xfId="0" applyFont="1" applyBorder="1" applyAlignment="1">
      <alignment horizontal="left" vertical="top" wrapText="1"/>
    </xf>
    <xf numFmtId="0" fontId="9" fillId="0" borderId="0" xfId="0" applyFont="1" applyAlignment="1">
      <alignment horizontal="left" vertical="center" wrapText="1"/>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36" fillId="9" borderId="0" xfId="2" applyFont="1" applyFill="1" applyAlignment="1">
      <alignment horizont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right" vertical="center" wrapText="1"/>
    </xf>
    <xf numFmtId="0" fontId="3" fillId="0" borderId="0" xfId="0" applyFont="1" applyAlignment="1">
      <alignment horizontal="right" vertical="center" wrapText="1"/>
    </xf>
    <xf numFmtId="0" fontId="3" fillId="0" borderId="10" xfId="0" applyFont="1" applyBorder="1" applyAlignment="1">
      <alignment horizontal="right"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0" fontId="3" fillId="0" borderId="0" xfId="0" applyFont="1" applyAlignment="1">
      <alignment horizontal="right" vertical="center"/>
    </xf>
    <xf numFmtId="0" fontId="3" fillId="0" borderId="10" xfId="0" applyFont="1" applyBorder="1" applyAlignment="1">
      <alignment horizontal="right" vertical="center"/>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0" xfId="0" applyFont="1" applyAlignment="1">
      <alignment vertical="center"/>
    </xf>
    <xf numFmtId="0" fontId="3" fillId="0" borderId="5" xfId="0" applyFont="1" applyBorder="1" applyAlignment="1">
      <alignment vertical="center"/>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3" fillId="0" borderId="0" xfId="0" applyFont="1" applyAlignment="1">
      <alignment horizontal="left" vertical="center"/>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3"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5" borderId="3" xfId="0" applyFont="1" applyFill="1" applyBorder="1" applyAlignment="1">
      <alignment horizontal="center" vertical="top"/>
    </xf>
    <xf numFmtId="0" fontId="19" fillId="0" borderId="0" xfId="0" applyFont="1" applyAlignment="1">
      <alignment horizontal="left" vertical="center"/>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1" fillId="5" borderId="0" xfId="0" applyFont="1" applyFill="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1" fillId="5" borderId="12" xfId="0" applyFont="1" applyFill="1" applyBorder="1" applyAlignment="1">
      <alignment horizontal="center" vertical="top"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16" fillId="0" borderId="0" xfId="0" applyFont="1" applyAlignment="1">
      <alignment horizontal="center" vertical="center" wrapText="1"/>
    </xf>
    <xf numFmtId="0" fontId="47" fillId="3" borderId="0" xfId="0" applyFont="1" applyFill="1" applyAlignment="1">
      <alignment horizontal="center" vertical="center" wrapText="1"/>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11</xdr:col>
      <xdr:colOff>9525</xdr:colOff>
      <xdr:row>35</xdr:row>
      <xdr:rowOff>152400</xdr:rowOff>
    </xdr:to>
    <xdr:pic>
      <xdr:nvPicPr>
        <xdr:cNvPr id="3" name="Picture 2">
          <a:extLst>
            <a:ext uri="{FF2B5EF4-FFF2-40B4-BE49-F238E27FC236}">
              <a16:creationId xmlns:a16="http://schemas.microsoft.com/office/drawing/2014/main" id="{82DAD12F-EC6E-6865-5E4C-69C386BC7950}"/>
            </a:ext>
          </a:extLst>
        </xdr:cNvPr>
        <xdr:cNvPicPr>
          <a:picLocks noChangeAspect="1"/>
        </xdr:cNvPicPr>
      </xdr:nvPicPr>
      <xdr:blipFill>
        <a:blip xmlns:r="http://schemas.openxmlformats.org/officeDocument/2006/relationships" r:embed="rId1"/>
        <a:stretch>
          <a:fillRect/>
        </a:stretch>
      </xdr:blipFill>
      <xdr:spPr>
        <a:xfrm>
          <a:off x="0" y="0"/>
          <a:ext cx="6781800" cy="6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91440</xdr:colOff>
      <xdr:row>0</xdr:row>
      <xdr:rowOff>95252</xdr:rowOff>
    </xdr:from>
    <xdr:to>
      <xdr:col>8</xdr:col>
      <xdr:colOff>590550</xdr:colOff>
      <xdr:row>14</xdr:row>
      <xdr:rowOff>78799</xdr:rowOff>
    </xdr:to>
    <xdr:pic>
      <xdr:nvPicPr>
        <xdr:cNvPr id="3" name="Picture 2">
          <a:extLst>
            <a:ext uri="{FF2B5EF4-FFF2-40B4-BE49-F238E27FC236}">
              <a16:creationId xmlns:a16="http://schemas.microsoft.com/office/drawing/2014/main" id="{70DC9A05-A7EE-FE76-23F4-C65E0D3C7081}"/>
            </a:ext>
          </a:extLst>
        </xdr:cNvPr>
        <xdr:cNvPicPr>
          <a:picLocks noChangeAspect="1"/>
        </xdr:cNvPicPr>
      </xdr:nvPicPr>
      <xdr:blipFill>
        <a:blip xmlns:r="http://schemas.openxmlformats.org/officeDocument/2006/relationships" r:embed="rId1"/>
        <a:stretch>
          <a:fillRect/>
        </a:stretch>
      </xdr:blipFill>
      <xdr:spPr>
        <a:xfrm>
          <a:off x="91440" y="95252"/>
          <a:ext cx="4890135" cy="29934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0</xdr:row>
      <xdr:rowOff>117780</xdr:rowOff>
    </xdr:from>
    <xdr:to>
      <xdr:col>8</xdr:col>
      <xdr:colOff>9525</xdr:colOff>
      <xdr:row>14</xdr:row>
      <xdr:rowOff>124450</xdr:rowOff>
    </xdr:to>
    <xdr:pic>
      <xdr:nvPicPr>
        <xdr:cNvPr id="2" name="Picture 1">
          <a:extLst>
            <a:ext uri="{FF2B5EF4-FFF2-40B4-BE49-F238E27FC236}">
              <a16:creationId xmlns:a16="http://schemas.microsoft.com/office/drawing/2014/main" id="{1A5E3592-A195-6082-54E6-A343BD9B2864}"/>
            </a:ext>
          </a:extLst>
        </xdr:cNvPr>
        <xdr:cNvPicPr>
          <a:picLocks noChangeAspect="1"/>
        </xdr:cNvPicPr>
      </xdr:nvPicPr>
      <xdr:blipFill>
        <a:blip xmlns:r="http://schemas.openxmlformats.org/officeDocument/2006/relationships" r:embed="rId1"/>
        <a:stretch>
          <a:fillRect/>
        </a:stretch>
      </xdr:blipFill>
      <xdr:spPr>
        <a:xfrm>
          <a:off x="180975" y="117780"/>
          <a:ext cx="4219575" cy="26355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57150</xdr:colOff>
      <xdr:row>0</xdr:row>
      <xdr:rowOff>148304</xdr:rowOff>
    </xdr:from>
    <xdr:to>
      <xdr:col>8</xdr:col>
      <xdr:colOff>198837</xdr:colOff>
      <xdr:row>21</xdr:row>
      <xdr:rowOff>38100</xdr:rowOff>
    </xdr:to>
    <xdr:pic>
      <xdr:nvPicPr>
        <xdr:cNvPr id="3" name="Picture 2">
          <a:extLst>
            <a:ext uri="{FF2B5EF4-FFF2-40B4-BE49-F238E27FC236}">
              <a16:creationId xmlns:a16="http://schemas.microsoft.com/office/drawing/2014/main" id="{6EB210B8-87AA-26FD-E324-74A48559103A}"/>
            </a:ext>
          </a:extLst>
        </xdr:cNvPr>
        <xdr:cNvPicPr>
          <a:picLocks noChangeAspect="1"/>
        </xdr:cNvPicPr>
      </xdr:nvPicPr>
      <xdr:blipFill>
        <a:blip xmlns:r="http://schemas.openxmlformats.org/officeDocument/2006/relationships" r:embed="rId1"/>
        <a:stretch>
          <a:fillRect/>
        </a:stretch>
      </xdr:blipFill>
      <xdr:spPr>
        <a:xfrm>
          <a:off x="238125" y="148304"/>
          <a:ext cx="4427937" cy="44427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21168</xdr:colOff>
      <xdr:row>0</xdr:row>
      <xdr:rowOff>74081</xdr:rowOff>
    </xdr:from>
    <xdr:to>
      <xdr:col>9</xdr:col>
      <xdr:colOff>571501</xdr:colOff>
      <xdr:row>16</xdr:row>
      <xdr:rowOff>179917</xdr:rowOff>
    </xdr:to>
    <xdr:pic>
      <xdr:nvPicPr>
        <xdr:cNvPr id="3" name="Picture 2">
          <a:extLst>
            <a:ext uri="{FF2B5EF4-FFF2-40B4-BE49-F238E27FC236}">
              <a16:creationId xmlns:a16="http://schemas.microsoft.com/office/drawing/2014/main" id="{1B3F61F1-C96E-C0E9-A432-3B5136CB0F59}"/>
            </a:ext>
          </a:extLst>
        </xdr:cNvPr>
        <xdr:cNvPicPr>
          <a:picLocks noChangeAspect="1"/>
        </xdr:cNvPicPr>
      </xdr:nvPicPr>
      <xdr:blipFill>
        <a:blip xmlns:r="http://schemas.openxmlformats.org/officeDocument/2006/relationships" r:embed="rId1"/>
        <a:stretch>
          <a:fillRect/>
        </a:stretch>
      </xdr:blipFill>
      <xdr:spPr>
        <a:xfrm>
          <a:off x="148168" y="74081"/>
          <a:ext cx="5461000" cy="41169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66676</xdr:colOff>
      <xdr:row>0</xdr:row>
      <xdr:rowOff>99720</xdr:rowOff>
    </xdr:from>
    <xdr:to>
      <xdr:col>9</xdr:col>
      <xdr:colOff>57151</xdr:colOff>
      <xdr:row>15</xdr:row>
      <xdr:rowOff>74348</xdr:rowOff>
    </xdr:to>
    <xdr:pic>
      <xdr:nvPicPr>
        <xdr:cNvPr id="2" name="Picture 1">
          <a:extLst>
            <a:ext uri="{FF2B5EF4-FFF2-40B4-BE49-F238E27FC236}">
              <a16:creationId xmlns:a16="http://schemas.microsoft.com/office/drawing/2014/main" id="{23A83B88-F8A2-72FC-A348-74AEAA13E286}"/>
            </a:ext>
          </a:extLst>
        </xdr:cNvPr>
        <xdr:cNvPicPr>
          <a:picLocks noChangeAspect="1"/>
        </xdr:cNvPicPr>
      </xdr:nvPicPr>
      <xdr:blipFill>
        <a:blip xmlns:r="http://schemas.openxmlformats.org/officeDocument/2006/relationships" r:embed="rId1"/>
        <a:stretch>
          <a:fillRect/>
        </a:stretch>
      </xdr:blipFill>
      <xdr:spPr>
        <a:xfrm>
          <a:off x="66676" y="99720"/>
          <a:ext cx="4991100" cy="28035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123825</xdr:colOff>
      <xdr:row>0</xdr:row>
      <xdr:rowOff>169546</xdr:rowOff>
    </xdr:from>
    <xdr:to>
      <xdr:col>9</xdr:col>
      <xdr:colOff>247650</xdr:colOff>
      <xdr:row>13</xdr:row>
      <xdr:rowOff>178331</xdr:rowOff>
    </xdr:to>
    <xdr:pic>
      <xdr:nvPicPr>
        <xdr:cNvPr id="3" name="Picture 2">
          <a:extLst>
            <a:ext uri="{FF2B5EF4-FFF2-40B4-BE49-F238E27FC236}">
              <a16:creationId xmlns:a16="http://schemas.microsoft.com/office/drawing/2014/main" id="{02BBEA25-0662-057D-22EE-102C9942534D}"/>
            </a:ext>
          </a:extLst>
        </xdr:cNvPr>
        <xdr:cNvPicPr>
          <a:picLocks noChangeAspect="1"/>
        </xdr:cNvPicPr>
      </xdr:nvPicPr>
      <xdr:blipFill>
        <a:blip xmlns:r="http://schemas.openxmlformats.org/officeDocument/2006/relationships" r:embed="rId1"/>
        <a:stretch>
          <a:fillRect/>
        </a:stretch>
      </xdr:blipFill>
      <xdr:spPr>
        <a:xfrm>
          <a:off x="123825" y="169546"/>
          <a:ext cx="5143500" cy="27615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9</xdr:col>
      <xdr:colOff>38100</xdr:colOff>
      <xdr:row>11</xdr:row>
      <xdr:rowOff>95249</xdr:rowOff>
    </xdr:to>
    <xdr:pic>
      <xdr:nvPicPr>
        <xdr:cNvPr id="4" name="Picture 3">
          <a:extLst>
            <a:ext uri="{FF2B5EF4-FFF2-40B4-BE49-F238E27FC236}">
              <a16:creationId xmlns:a16="http://schemas.microsoft.com/office/drawing/2014/main" id="{EB756CF7-98D4-48B3-1AC8-88734405B347}"/>
            </a:ext>
          </a:extLst>
        </xdr:cNvPr>
        <xdr:cNvPicPr>
          <a:picLocks noChangeAspect="1"/>
        </xdr:cNvPicPr>
      </xdr:nvPicPr>
      <xdr:blipFill>
        <a:blip xmlns:r="http://schemas.openxmlformats.org/officeDocument/2006/relationships" r:embed="rId1"/>
        <a:stretch>
          <a:fillRect/>
        </a:stretch>
      </xdr:blipFill>
      <xdr:spPr>
        <a:xfrm>
          <a:off x="133350" y="161925"/>
          <a:ext cx="4667250" cy="22955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16</xdr:col>
      <xdr:colOff>76200</xdr:colOff>
      <xdr:row>14</xdr:row>
      <xdr:rowOff>145796</xdr:rowOff>
    </xdr:to>
    <xdr:pic>
      <xdr:nvPicPr>
        <xdr:cNvPr id="3" name="Picture 2">
          <a:extLst>
            <a:ext uri="{FF2B5EF4-FFF2-40B4-BE49-F238E27FC236}">
              <a16:creationId xmlns:a16="http://schemas.microsoft.com/office/drawing/2014/main" id="{EA6A2891-C6B4-6B63-2E75-03611AC3A6B5}"/>
            </a:ext>
          </a:extLst>
        </xdr:cNvPr>
        <xdr:cNvPicPr>
          <a:picLocks noChangeAspect="1"/>
        </xdr:cNvPicPr>
      </xdr:nvPicPr>
      <xdr:blipFill>
        <a:blip xmlns:r="http://schemas.openxmlformats.org/officeDocument/2006/relationships" r:embed="rId1"/>
        <a:stretch>
          <a:fillRect/>
        </a:stretch>
      </xdr:blipFill>
      <xdr:spPr>
        <a:xfrm>
          <a:off x="0" y="123825"/>
          <a:ext cx="5781675" cy="34128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12</xdr:col>
      <xdr:colOff>295274</xdr:colOff>
      <xdr:row>7</xdr:row>
      <xdr:rowOff>0</xdr:rowOff>
    </xdr:to>
    <xdr:pic>
      <xdr:nvPicPr>
        <xdr:cNvPr id="2" name="Picture 1">
          <a:extLst>
            <a:ext uri="{FF2B5EF4-FFF2-40B4-BE49-F238E27FC236}">
              <a16:creationId xmlns:a16="http://schemas.microsoft.com/office/drawing/2014/main" id="{2883B732-2717-D823-E967-55AAB2069B94}"/>
            </a:ext>
          </a:extLst>
        </xdr:cNvPr>
        <xdr:cNvPicPr>
          <a:picLocks noChangeAspect="1"/>
        </xdr:cNvPicPr>
      </xdr:nvPicPr>
      <xdr:blipFill>
        <a:blip xmlns:r="http://schemas.openxmlformats.org/officeDocument/2006/relationships" r:embed="rId1"/>
        <a:stretch>
          <a:fillRect/>
        </a:stretch>
      </xdr:blipFill>
      <xdr:spPr>
        <a:xfrm>
          <a:off x="152400" y="209550"/>
          <a:ext cx="7877174" cy="1323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3</xdr:col>
      <xdr:colOff>2163001</xdr:colOff>
      <xdr:row>1</xdr:row>
      <xdr:rowOff>112643</xdr:rowOff>
    </xdr:from>
    <xdr:to>
      <xdr:col>8</xdr:col>
      <xdr:colOff>2714624</xdr:colOff>
      <xdr:row>14</xdr:row>
      <xdr:rowOff>114300</xdr:rowOff>
    </xdr:to>
    <xdr:pic>
      <xdr:nvPicPr>
        <xdr:cNvPr id="5" name="Picture 4">
          <a:extLst>
            <a:ext uri="{FF2B5EF4-FFF2-40B4-BE49-F238E27FC236}">
              <a16:creationId xmlns:a16="http://schemas.microsoft.com/office/drawing/2014/main" id="{41AE3742-668E-A7BD-8BB0-3CFC8DFFDCE3}"/>
            </a:ext>
          </a:extLst>
        </xdr:cNvPr>
        <xdr:cNvPicPr>
          <a:picLocks noChangeAspect="1"/>
        </xdr:cNvPicPr>
      </xdr:nvPicPr>
      <xdr:blipFill>
        <a:blip xmlns:r="http://schemas.openxmlformats.org/officeDocument/2006/relationships" r:embed="rId1"/>
        <a:stretch>
          <a:fillRect/>
        </a:stretch>
      </xdr:blipFill>
      <xdr:spPr>
        <a:xfrm>
          <a:off x="4715701" y="265043"/>
          <a:ext cx="4704523" cy="2868682"/>
        </a:xfrm>
        <a:prstGeom prst="rect">
          <a:avLst/>
        </a:prstGeom>
      </xdr:spPr>
    </xdr:pic>
    <xdr:clientData/>
  </xdr:twoCellAnchor>
  <xdr:twoCellAnchor editAs="oneCell">
    <xdr:from>
      <xdr:col>1</xdr:col>
      <xdr:colOff>2487</xdr:colOff>
      <xdr:row>1</xdr:row>
      <xdr:rowOff>104775</xdr:rowOff>
    </xdr:from>
    <xdr:to>
      <xdr:col>3</xdr:col>
      <xdr:colOff>2084060</xdr:colOff>
      <xdr:row>14</xdr:row>
      <xdr:rowOff>95249</xdr:rowOff>
    </xdr:to>
    <xdr:pic>
      <xdr:nvPicPr>
        <xdr:cNvPr id="6" name="Picture 5">
          <a:extLst>
            <a:ext uri="{FF2B5EF4-FFF2-40B4-BE49-F238E27FC236}">
              <a16:creationId xmlns:a16="http://schemas.microsoft.com/office/drawing/2014/main" id="{2EF0474F-318B-B14B-D694-D2A9D3C9FB38}"/>
            </a:ext>
          </a:extLst>
        </xdr:cNvPr>
        <xdr:cNvPicPr>
          <a:picLocks noChangeAspect="1"/>
        </xdr:cNvPicPr>
      </xdr:nvPicPr>
      <xdr:blipFill>
        <a:blip xmlns:r="http://schemas.openxmlformats.org/officeDocument/2006/relationships" r:embed="rId2"/>
        <a:stretch>
          <a:fillRect/>
        </a:stretch>
      </xdr:blipFill>
      <xdr:spPr>
        <a:xfrm>
          <a:off x="116787" y="257175"/>
          <a:ext cx="4519973" cy="2857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752477</xdr:colOff>
      <xdr:row>13</xdr:row>
      <xdr:rowOff>66675</xdr:rowOff>
    </xdr:from>
    <xdr:to>
      <xdr:col>13</xdr:col>
      <xdr:colOff>533401</xdr:colOff>
      <xdr:row>30</xdr:row>
      <xdr:rowOff>37105</xdr:rowOff>
    </xdr:to>
    <xdr:pic>
      <xdr:nvPicPr>
        <xdr:cNvPr id="6" name="Picture 5">
          <a:extLst>
            <a:ext uri="{FF2B5EF4-FFF2-40B4-BE49-F238E27FC236}">
              <a16:creationId xmlns:a16="http://schemas.microsoft.com/office/drawing/2014/main" id="{32D21E74-D026-3F78-BA2A-900077278FD8}"/>
            </a:ext>
          </a:extLst>
        </xdr:cNvPr>
        <xdr:cNvPicPr>
          <a:picLocks noChangeAspect="1"/>
        </xdr:cNvPicPr>
      </xdr:nvPicPr>
      <xdr:blipFill>
        <a:blip xmlns:r="http://schemas.openxmlformats.org/officeDocument/2006/relationships" r:embed="rId1"/>
        <a:stretch>
          <a:fillRect/>
        </a:stretch>
      </xdr:blipFill>
      <xdr:spPr>
        <a:xfrm>
          <a:off x="4333877" y="3257550"/>
          <a:ext cx="4143374" cy="3256555"/>
        </a:xfrm>
        <a:prstGeom prst="rect">
          <a:avLst/>
        </a:prstGeom>
      </xdr:spPr>
    </xdr:pic>
    <xdr:clientData/>
  </xdr:twoCellAnchor>
  <xdr:twoCellAnchor editAs="oneCell">
    <xdr:from>
      <xdr:col>0</xdr:col>
      <xdr:colOff>123824</xdr:colOff>
      <xdr:row>13</xdr:row>
      <xdr:rowOff>95250</xdr:rowOff>
    </xdr:from>
    <xdr:to>
      <xdr:col>6</xdr:col>
      <xdr:colOff>609599</xdr:colOff>
      <xdr:row>30</xdr:row>
      <xdr:rowOff>28576</xdr:rowOff>
    </xdr:to>
    <xdr:pic>
      <xdr:nvPicPr>
        <xdr:cNvPr id="7" name="Picture 6">
          <a:extLst>
            <a:ext uri="{FF2B5EF4-FFF2-40B4-BE49-F238E27FC236}">
              <a16:creationId xmlns:a16="http://schemas.microsoft.com/office/drawing/2014/main" id="{874BFE03-1608-DEA8-9CB4-F6165167350D}"/>
            </a:ext>
          </a:extLst>
        </xdr:cNvPr>
        <xdr:cNvPicPr>
          <a:picLocks noChangeAspect="1"/>
        </xdr:cNvPicPr>
      </xdr:nvPicPr>
      <xdr:blipFill>
        <a:blip xmlns:r="http://schemas.openxmlformats.org/officeDocument/2006/relationships" r:embed="rId2"/>
        <a:stretch>
          <a:fillRect/>
        </a:stretch>
      </xdr:blipFill>
      <xdr:spPr>
        <a:xfrm>
          <a:off x="123824" y="3286125"/>
          <a:ext cx="4067175" cy="3219451"/>
        </a:xfrm>
        <a:prstGeom prst="rect">
          <a:avLst/>
        </a:prstGeom>
      </xdr:spPr>
    </xdr:pic>
    <xdr:clientData/>
  </xdr:twoCellAnchor>
  <xdr:twoCellAnchor editAs="oneCell">
    <xdr:from>
      <xdr:col>6</xdr:col>
      <xdr:colOff>762000</xdr:colOff>
      <xdr:row>0</xdr:row>
      <xdr:rowOff>133350</xdr:rowOff>
    </xdr:from>
    <xdr:to>
      <xdr:col>13</xdr:col>
      <xdr:colOff>581025</xdr:colOff>
      <xdr:row>12</xdr:row>
      <xdr:rowOff>210946</xdr:rowOff>
    </xdr:to>
    <xdr:pic>
      <xdr:nvPicPr>
        <xdr:cNvPr id="8" name="Picture 7">
          <a:extLst>
            <a:ext uri="{FF2B5EF4-FFF2-40B4-BE49-F238E27FC236}">
              <a16:creationId xmlns:a16="http://schemas.microsoft.com/office/drawing/2014/main" id="{7D5294B2-DE0A-87A1-CDFA-8B8505F20E9F}"/>
            </a:ext>
          </a:extLst>
        </xdr:cNvPr>
        <xdr:cNvPicPr>
          <a:picLocks noChangeAspect="1"/>
        </xdr:cNvPicPr>
      </xdr:nvPicPr>
      <xdr:blipFill>
        <a:blip xmlns:r="http://schemas.openxmlformats.org/officeDocument/2006/relationships" r:embed="rId3"/>
        <a:stretch>
          <a:fillRect/>
        </a:stretch>
      </xdr:blipFill>
      <xdr:spPr>
        <a:xfrm>
          <a:off x="4343400" y="133350"/>
          <a:ext cx="4181475" cy="3030346"/>
        </a:xfrm>
        <a:prstGeom prst="rect">
          <a:avLst/>
        </a:prstGeom>
      </xdr:spPr>
    </xdr:pic>
    <xdr:clientData/>
  </xdr:twoCellAnchor>
  <xdr:twoCellAnchor editAs="oneCell">
    <xdr:from>
      <xdr:col>0</xdr:col>
      <xdr:colOff>85725</xdr:colOff>
      <xdr:row>0</xdr:row>
      <xdr:rowOff>66675</xdr:rowOff>
    </xdr:from>
    <xdr:to>
      <xdr:col>6</xdr:col>
      <xdr:colOff>619124</xdr:colOff>
      <xdr:row>12</xdr:row>
      <xdr:rowOff>228600</xdr:rowOff>
    </xdr:to>
    <xdr:pic>
      <xdr:nvPicPr>
        <xdr:cNvPr id="9" name="Picture 8">
          <a:extLst>
            <a:ext uri="{FF2B5EF4-FFF2-40B4-BE49-F238E27FC236}">
              <a16:creationId xmlns:a16="http://schemas.microsoft.com/office/drawing/2014/main" id="{97FBF0B5-79BB-8003-3E1A-DADA39EBD157}"/>
            </a:ext>
          </a:extLst>
        </xdr:cNvPr>
        <xdr:cNvPicPr>
          <a:picLocks noChangeAspect="1"/>
        </xdr:cNvPicPr>
      </xdr:nvPicPr>
      <xdr:blipFill>
        <a:blip xmlns:r="http://schemas.openxmlformats.org/officeDocument/2006/relationships" r:embed="rId4"/>
        <a:stretch>
          <a:fillRect/>
        </a:stretch>
      </xdr:blipFill>
      <xdr:spPr>
        <a:xfrm>
          <a:off x="85725" y="66675"/>
          <a:ext cx="4114799" cy="3114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66676</xdr:rowOff>
    </xdr:from>
    <xdr:to>
      <xdr:col>9</xdr:col>
      <xdr:colOff>566551</xdr:colOff>
      <xdr:row>17</xdr:row>
      <xdr:rowOff>47625</xdr:rowOff>
    </xdr:to>
    <xdr:pic>
      <xdr:nvPicPr>
        <xdr:cNvPr id="4" name="Picture 3">
          <a:extLst>
            <a:ext uri="{FF2B5EF4-FFF2-40B4-BE49-F238E27FC236}">
              <a16:creationId xmlns:a16="http://schemas.microsoft.com/office/drawing/2014/main" id="{E8C4DEC8-F4E8-13C7-8341-9E245AEE6BD0}"/>
            </a:ext>
          </a:extLst>
        </xdr:cNvPr>
        <xdr:cNvPicPr>
          <a:picLocks noChangeAspect="1"/>
        </xdr:cNvPicPr>
      </xdr:nvPicPr>
      <xdr:blipFill>
        <a:blip xmlns:r="http://schemas.openxmlformats.org/officeDocument/2006/relationships" r:embed="rId1"/>
        <a:stretch>
          <a:fillRect/>
        </a:stretch>
      </xdr:blipFill>
      <xdr:spPr>
        <a:xfrm>
          <a:off x="142875" y="66676"/>
          <a:ext cx="5481451" cy="3495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152400</xdr:rowOff>
    </xdr:from>
    <xdr:to>
      <xdr:col>9</xdr:col>
      <xdr:colOff>341234</xdr:colOff>
      <xdr:row>13</xdr:row>
      <xdr:rowOff>76200</xdr:rowOff>
    </xdr:to>
    <xdr:pic>
      <xdr:nvPicPr>
        <xdr:cNvPr id="3" name="Picture 2">
          <a:extLst>
            <a:ext uri="{FF2B5EF4-FFF2-40B4-BE49-F238E27FC236}">
              <a16:creationId xmlns:a16="http://schemas.microsoft.com/office/drawing/2014/main" id="{6AE21321-99FC-1BEA-A9B7-9CB4103E3AF9}"/>
            </a:ext>
          </a:extLst>
        </xdr:cNvPr>
        <xdr:cNvPicPr>
          <a:picLocks noChangeAspect="1"/>
        </xdr:cNvPicPr>
      </xdr:nvPicPr>
      <xdr:blipFill>
        <a:blip xmlns:r="http://schemas.openxmlformats.org/officeDocument/2006/relationships" r:embed="rId1"/>
        <a:stretch>
          <a:fillRect/>
        </a:stretch>
      </xdr:blipFill>
      <xdr:spPr>
        <a:xfrm>
          <a:off x="161925" y="152400"/>
          <a:ext cx="5237084" cy="2486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15</xdr:row>
      <xdr:rowOff>9525</xdr:rowOff>
    </xdr:from>
    <xdr:to>
      <xdr:col>9</xdr:col>
      <xdr:colOff>485775</xdr:colOff>
      <xdr:row>29</xdr:row>
      <xdr:rowOff>19050</xdr:rowOff>
    </xdr:to>
    <xdr:pic>
      <xdr:nvPicPr>
        <xdr:cNvPr id="4" name="Picture 3">
          <a:extLst>
            <a:ext uri="{FF2B5EF4-FFF2-40B4-BE49-F238E27FC236}">
              <a16:creationId xmlns:a16="http://schemas.microsoft.com/office/drawing/2014/main" id="{A6673A4B-E5D8-E16B-3709-E21D3EB3F3EE}"/>
            </a:ext>
          </a:extLst>
        </xdr:cNvPr>
        <xdr:cNvPicPr>
          <a:picLocks noChangeAspect="1"/>
        </xdr:cNvPicPr>
      </xdr:nvPicPr>
      <xdr:blipFill>
        <a:blip xmlns:r="http://schemas.openxmlformats.org/officeDocument/2006/relationships" r:embed="rId1"/>
        <a:stretch>
          <a:fillRect/>
        </a:stretch>
      </xdr:blipFill>
      <xdr:spPr>
        <a:xfrm>
          <a:off x="142875" y="2933700"/>
          <a:ext cx="5400675" cy="2695575"/>
        </a:xfrm>
        <a:prstGeom prst="rect">
          <a:avLst/>
        </a:prstGeom>
      </xdr:spPr>
    </xdr:pic>
    <xdr:clientData/>
  </xdr:twoCellAnchor>
  <xdr:twoCellAnchor editAs="oneCell">
    <xdr:from>
      <xdr:col>0</xdr:col>
      <xdr:colOff>133351</xdr:colOff>
      <xdr:row>0</xdr:row>
      <xdr:rowOff>142875</xdr:rowOff>
    </xdr:from>
    <xdr:to>
      <xdr:col>9</xdr:col>
      <xdr:colOff>485775</xdr:colOff>
      <xdr:row>14</xdr:row>
      <xdr:rowOff>181492</xdr:rowOff>
    </xdr:to>
    <xdr:pic>
      <xdr:nvPicPr>
        <xdr:cNvPr id="5" name="Picture 4">
          <a:extLst>
            <a:ext uri="{FF2B5EF4-FFF2-40B4-BE49-F238E27FC236}">
              <a16:creationId xmlns:a16="http://schemas.microsoft.com/office/drawing/2014/main" id="{E7717E6A-24EA-C1DD-CC58-A1C3F18CF3CD}"/>
            </a:ext>
          </a:extLst>
        </xdr:cNvPr>
        <xdr:cNvPicPr>
          <a:picLocks noChangeAspect="1"/>
        </xdr:cNvPicPr>
      </xdr:nvPicPr>
      <xdr:blipFill>
        <a:blip xmlns:r="http://schemas.openxmlformats.org/officeDocument/2006/relationships" r:embed="rId2"/>
        <a:stretch>
          <a:fillRect/>
        </a:stretch>
      </xdr:blipFill>
      <xdr:spPr>
        <a:xfrm>
          <a:off x="133351" y="142875"/>
          <a:ext cx="5410199" cy="27627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42336</xdr:colOff>
      <xdr:row>0</xdr:row>
      <xdr:rowOff>0</xdr:rowOff>
    </xdr:from>
    <xdr:to>
      <xdr:col>11</xdr:col>
      <xdr:colOff>550334</xdr:colOff>
      <xdr:row>18</xdr:row>
      <xdr:rowOff>32604</xdr:rowOff>
    </xdr:to>
    <xdr:pic>
      <xdr:nvPicPr>
        <xdr:cNvPr id="4" name="Picture 3">
          <a:extLst>
            <a:ext uri="{FF2B5EF4-FFF2-40B4-BE49-F238E27FC236}">
              <a16:creationId xmlns:a16="http://schemas.microsoft.com/office/drawing/2014/main" id="{4E052730-73AA-F2C1-3B3C-2B4FF03B773C}"/>
            </a:ext>
          </a:extLst>
        </xdr:cNvPr>
        <xdr:cNvPicPr>
          <a:picLocks noChangeAspect="1"/>
        </xdr:cNvPicPr>
      </xdr:nvPicPr>
      <xdr:blipFill>
        <a:blip xmlns:r="http://schemas.openxmlformats.org/officeDocument/2006/relationships" r:embed="rId1"/>
        <a:stretch>
          <a:fillRect/>
        </a:stretch>
      </xdr:blipFill>
      <xdr:spPr>
        <a:xfrm>
          <a:off x="169336" y="0"/>
          <a:ext cx="6646331" cy="44141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9525</xdr:rowOff>
    </xdr:from>
    <xdr:to>
      <xdr:col>13</xdr:col>
      <xdr:colOff>8300</xdr:colOff>
      <xdr:row>9</xdr:row>
      <xdr:rowOff>552450</xdr:rowOff>
    </xdr:to>
    <xdr:pic>
      <xdr:nvPicPr>
        <xdr:cNvPr id="3" name="Picture 2">
          <a:extLst>
            <a:ext uri="{FF2B5EF4-FFF2-40B4-BE49-F238E27FC236}">
              <a16:creationId xmlns:a16="http://schemas.microsoft.com/office/drawing/2014/main" id="{273EA461-144D-5904-E973-9BFC90538F7E}"/>
            </a:ext>
          </a:extLst>
        </xdr:cNvPr>
        <xdr:cNvPicPr>
          <a:picLocks noChangeAspect="1"/>
        </xdr:cNvPicPr>
      </xdr:nvPicPr>
      <xdr:blipFill>
        <a:blip xmlns:r="http://schemas.openxmlformats.org/officeDocument/2006/relationships" r:embed="rId1"/>
        <a:stretch>
          <a:fillRect/>
        </a:stretch>
      </xdr:blipFill>
      <xdr:spPr>
        <a:xfrm>
          <a:off x="190500" y="9525"/>
          <a:ext cx="5389925" cy="2838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1"/>
  <sheetViews>
    <sheetView showGridLines="0" tabSelected="1" zoomScaleNormal="100" workbookViewId="0">
      <selection activeCell="L3" sqref="L3"/>
    </sheetView>
  </sheetViews>
  <sheetFormatPr defaultRowHeight="15" x14ac:dyDescent="0.25"/>
  <cols>
    <col min="11" max="11" width="10.140625" customWidth="1"/>
  </cols>
  <sheetData>
    <row r="23" ht="9" customHeight="1" x14ac:dyDescent="0.25"/>
    <row r="37" spans="1:11" x14ac:dyDescent="0.25">
      <c r="A37" s="351" t="s">
        <v>699</v>
      </c>
      <c r="B37" s="352"/>
      <c r="C37" s="352"/>
      <c r="D37" s="352"/>
      <c r="E37" s="352"/>
      <c r="F37" s="352"/>
      <c r="G37" s="352"/>
      <c r="H37" s="352"/>
      <c r="I37" s="352"/>
      <c r="J37" s="352"/>
      <c r="K37" s="353"/>
    </row>
    <row r="38" spans="1:11" x14ac:dyDescent="0.25">
      <c r="A38" s="351"/>
      <c r="B38" s="352"/>
      <c r="C38" s="352"/>
      <c r="D38" s="352"/>
      <c r="E38" s="352"/>
      <c r="F38" s="352"/>
      <c r="G38" s="352"/>
      <c r="H38" s="352"/>
      <c r="I38" s="352"/>
      <c r="J38" s="352"/>
      <c r="K38" s="353"/>
    </row>
    <row r="39" spans="1:11" ht="9.75" customHeight="1" x14ac:dyDescent="0.25">
      <c r="A39" s="351"/>
      <c r="B39" s="352"/>
      <c r="C39" s="352"/>
      <c r="D39" s="352"/>
      <c r="E39" s="352"/>
      <c r="F39" s="352"/>
      <c r="G39" s="352"/>
      <c r="H39" s="352"/>
      <c r="I39" s="352"/>
      <c r="J39" s="352"/>
      <c r="K39" s="353"/>
    </row>
    <row r="40" spans="1:11" ht="42.75" customHeight="1" x14ac:dyDescent="0.25">
      <c r="A40" s="354" t="s">
        <v>384</v>
      </c>
      <c r="B40" s="355"/>
      <c r="C40" s="355"/>
      <c r="D40" s="355"/>
      <c r="E40" s="355"/>
      <c r="F40" s="355"/>
      <c r="G40" s="355"/>
      <c r="H40" s="355"/>
      <c r="I40" s="355"/>
      <c r="J40" s="355"/>
      <c r="K40" s="356"/>
    </row>
    <row r="41" spans="1:11" ht="85.5" customHeight="1" x14ac:dyDescent="0.25">
      <c r="A41" s="357" t="s">
        <v>420</v>
      </c>
      <c r="B41" s="358"/>
      <c r="C41" s="358"/>
      <c r="D41" s="358"/>
      <c r="E41" s="358"/>
      <c r="F41" s="358"/>
      <c r="G41" s="358"/>
      <c r="H41" s="358"/>
      <c r="I41" s="358"/>
      <c r="J41" s="358"/>
      <c r="K41" s="359"/>
    </row>
  </sheetData>
  <mergeCells count="3">
    <mergeCell ref="A37:K39"/>
    <mergeCell ref="A40:K40"/>
    <mergeCell ref="A41:K4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T17"/>
  <sheetViews>
    <sheetView showGridLines="0" zoomScale="90" zoomScaleNormal="90" workbookViewId="0">
      <selection activeCell="S2" sqref="S2:T3"/>
    </sheetView>
  </sheetViews>
  <sheetFormatPr defaultRowHeight="15" x14ac:dyDescent="0.25"/>
  <cols>
    <col min="1" max="1" width="1.85546875" customWidth="1"/>
    <col min="13" max="13" width="1.85546875" customWidth="1"/>
    <col min="14" max="14" width="1.85546875" style="51" customWidth="1"/>
    <col min="15" max="15" width="1.85546875" customWidth="1"/>
    <col min="16" max="16" width="67.28515625" customWidth="1"/>
    <col min="17" max="17" width="20.5703125" customWidth="1"/>
    <col min="18" max="18" width="3.7109375" customWidth="1"/>
    <col min="19" max="20" width="7" customWidth="1"/>
  </cols>
  <sheetData>
    <row r="1" spans="2:20" ht="12" customHeight="1" x14ac:dyDescent="0.25"/>
    <row r="2" spans="2:20" ht="15.75" x14ac:dyDescent="0.25">
      <c r="B2" s="374"/>
      <c r="C2" s="374"/>
      <c r="D2" s="374"/>
      <c r="E2" s="374"/>
      <c r="F2" s="374"/>
      <c r="G2" s="374"/>
      <c r="H2" s="374"/>
      <c r="I2" s="374"/>
      <c r="J2" s="374"/>
      <c r="K2" s="374"/>
      <c r="L2" s="374"/>
      <c r="P2" s="418" t="s">
        <v>516</v>
      </c>
      <c r="Q2" s="418"/>
      <c r="S2" s="368" t="s">
        <v>421</v>
      </c>
      <c r="T2" s="368"/>
    </row>
    <row r="3" spans="2:20" ht="24.75" customHeight="1" x14ac:dyDescent="0.25">
      <c r="P3" s="420"/>
      <c r="Q3" s="420"/>
      <c r="R3" s="137"/>
      <c r="S3" s="368"/>
      <c r="T3" s="368"/>
    </row>
    <row r="4" spans="2:20" ht="15.75" x14ac:dyDescent="0.25">
      <c r="P4" s="308" t="s">
        <v>100</v>
      </c>
      <c r="Q4" s="309" t="s">
        <v>101</v>
      </c>
      <c r="R4" s="137"/>
    </row>
    <row r="5" spans="2:20" ht="15.75" x14ac:dyDescent="0.25">
      <c r="P5" s="310" t="s">
        <v>102</v>
      </c>
      <c r="Q5" s="54" t="s">
        <v>517</v>
      </c>
      <c r="R5" s="89"/>
    </row>
    <row r="6" spans="2:20" ht="15.75" x14ac:dyDescent="0.25">
      <c r="P6" s="311" t="s">
        <v>467</v>
      </c>
      <c r="Q6" s="337">
        <v>429</v>
      </c>
      <c r="R6" s="167"/>
    </row>
    <row r="7" spans="2:20" ht="15.75" x14ac:dyDescent="0.25">
      <c r="P7" s="312" t="s">
        <v>103</v>
      </c>
      <c r="Q7" s="313">
        <v>232</v>
      </c>
      <c r="R7" s="105"/>
    </row>
    <row r="8" spans="2:20" ht="15.75" x14ac:dyDescent="0.25">
      <c r="P8" s="314" t="s">
        <v>104</v>
      </c>
      <c r="Q8" s="313">
        <v>18</v>
      </c>
      <c r="R8" s="105"/>
    </row>
    <row r="9" spans="2:20" ht="15.75" x14ac:dyDescent="0.25">
      <c r="P9" s="312" t="s">
        <v>105</v>
      </c>
      <c r="Q9" s="313">
        <v>8</v>
      </c>
      <c r="R9" s="105"/>
    </row>
    <row r="10" spans="2:20" ht="15.75" x14ac:dyDescent="0.25">
      <c r="P10" s="315" t="s">
        <v>19</v>
      </c>
      <c r="Q10" s="316">
        <v>1378</v>
      </c>
      <c r="R10" s="89"/>
    </row>
    <row r="11" spans="2:20" ht="15.75" x14ac:dyDescent="0.25">
      <c r="P11" s="317" t="s">
        <v>178</v>
      </c>
      <c r="Q11" s="313">
        <v>685</v>
      </c>
      <c r="R11" s="105"/>
    </row>
    <row r="12" spans="2:20" ht="15.75" x14ac:dyDescent="0.25">
      <c r="P12" s="318" t="s">
        <v>106</v>
      </c>
      <c r="Q12" s="313">
        <v>325</v>
      </c>
      <c r="R12" s="105"/>
    </row>
    <row r="13" spans="2:20" ht="15.75" x14ac:dyDescent="0.25">
      <c r="P13" s="317" t="s">
        <v>107</v>
      </c>
      <c r="Q13" s="313">
        <v>109</v>
      </c>
      <c r="R13" s="105"/>
    </row>
    <row r="14" spans="2:20" ht="15.75" x14ac:dyDescent="0.25">
      <c r="P14" s="317" t="s">
        <v>108</v>
      </c>
      <c r="Q14" s="313">
        <v>81</v>
      </c>
      <c r="R14" s="105"/>
    </row>
    <row r="15" spans="2:20" ht="15.75" x14ac:dyDescent="0.25">
      <c r="P15" s="317" t="s">
        <v>109</v>
      </c>
      <c r="Q15" s="313">
        <v>96</v>
      </c>
      <c r="R15" s="105"/>
    </row>
    <row r="16" spans="2:20" ht="15.75" x14ac:dyDescent="0.25">
      <c r="P16" s="317" t="s">
        <v>110</v>
      </c>
      <c r="Q16" s="313">
        <v>82</v>
      </c>
      <c r="R16" s="105"/>
    </row>
    <row r="17" spans="16:18" ht="71.25" customHeight="1" x14ac:dyDescent="0.25">
      <c r="P17" s="419" t="s">
        <v>734</v>
      </c>
      <c r="Q17" s="419"/>
      <c r="R17" s="168"/>
    </row>
  </sheetData>
  <mergeCells count="5">
    <mergeCell ref="P2:Q2"/>
    <mergeCell ref="P17:Q17"/>
    <mergeCell ref="B2:L2"/>
    <mergeCell ref="S2:T3"/>
    <mergeCell ref="P3:Q3"/>
  </mergeCells>
  <phoneticPr fontId="42" type="noConversion"/>
  <hyperlinks>
    <hyperlink ref="S2:T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4"/>
  <sheetViews>
    <sheetView showGridLines="0" workbookViewId="0">
      <selection activeCell="K2" sqref="K2:K3"/>
    </sheetView>
  </sheetViews>
  <sheetFormatPr defaultRowHeight="15" x14ac:dyDescent="0.25"/>
  <cols>
    <col min="1" max="1" width="1.85546875" customWidth="1"/>
    <col min="3" max="3" width="44.28515625" style="19" customWidth="1"/>
    <col min="4" max="4" width="13.7109375" style="111" customWidth="1"/>
    <col min="5" max="8" width="13.7109375" customWidth="1"/>
    <col min="9" max="9" width="17.7109375" style="146" customWidth="1"/>
    <col min="10" max="10" width="2.85546875" customWidth="1"/>
    <col min="11" max="11" width="13" customWidth="1"/>
  </cols>
  <sheetData>
    <row r="2" spans="2:11" x14ac:dyDescent="0.25">
      <c r="B2" s="422" t="s">
        <v>469</v>
      </c>
      <c r="C2" s="422"/>
      <c r="D2" s="422"/>
      <c r="E2" s="422"/>
      <c r="F2" s="422"/>
      <c r="G2" s="422"/>
      <c r="H2" s="422"/>
      <c r="I2" s="422"/>
      <c r="K2" s="368" t="s">
        <v>421</v>
      </c>
    </row>
    <row r="3" spans="2:11" x14ac:dyDescent="0.25">
      <c r="B3" s="423" t="s">
        <v>111</v>
      </c>
      <c r="C3" s="423"/>
      <c r="D3" s="423"/>
      <c r="E3" s="423"/>
      <c r="F3" s="423"/>
      <c r="G3" s="423"/>
      <c r="H3" s="423"/>
      <c r="I3" s="423"/>
      <c r="K3" s="368"/>
    </row>
    <row r="4" spans="2:11" ht="38.25" x14ac:dyDescent="0.25">
      <c r="B4" s="20" t="s">
        <v>91</v>
      </c>
      <c r="C4" s="20" t="s">
        <v>92</v>
      </c>
      <c r="D4" s="110" t="s">
        <v>112</v>
      </c>
      <c r="E4" s="20" t="s">
        <v>113</v>
      </c>
      <c r="F4" s="20" t="s">
        <v>97</v>
      </c>
      <c r="G4" s="20" t="s">
        <v>114</v>
      </c>
      <c r="H4" s="20" t="s">
        <v>115</v>
      </c>
      <c r="I4" s="110" t="s">
        <v>422</v>
      </c>
    </row>
    <row r="5" spans="2:11" x14ac:dyDescent="0.25">
      <c r="B5" s="424" t="s">
        <v>505</v>
      </c>
      <c r="C5" s="424"/>
      <c r="D5" s="424"/>
      <c r="E5" s="424"/>
      <c r="F5" s="424"/>
      <c r="G5" s="424"/>
      <c r="H5" s="424"/>
      <c r="I5" s="424"/>
    </row>
    <row r="6" spans="2:11" x14ac:dyDescent="0.25">
      <c r="B6" s="122">
        <v>1</v>
      </c>
      <c r="C6" s="145" t="s">
        <v>518</v>
      </c>
      <c r="D6" s="283">
        <v>44014</v>
      </c>
      <c r="E6" s="124">
        <v>7.0000000000000007E-2</v>
      </c>
      <c r="F6" s="124">
        <v>0.09</v>
      </c>
      <c r="G6" s="124">
        <v>0.09</v>
      </c>
      <c r="H6" s="124">
        <v>0</v>
      </c>
      <c r="I6" s="283">
        <v>44293</v>
      </c>
    </row>
    <row r="7" spans="2:11" x14ac:dyDescent="0.25">
      <c r="B7" s="7">
        <v>2</v>
      </c>
      <c r="C7" s="91" t="s">
        <v>519</v>
      </c>
      <c r="D7" s="284">
        <v>44265</v>
      </c>
      <c r="E7" s="42">
        <v>0.05</v>
      </c>
      <c r="F7" s="42" t="s">
        <v>527</v>
      </c>
      <c r="G7" s="42" t="s">
        <v>527</v>
      </c>
      <c r="H7" s="42" t="s">
        <v>527</v>
      </c>
      <c r="I7" s="284" t="s">
        <v>470</v>
      </c>
    </row>
    <row r="8" spans="2:11" x14ac:dyDescent="0.25">
      <c r="B8" s="7">
        <v>3</v>
      </c>
      <c r="C8" s="91" t="s">
        <v>520</v>
      </c>
      <c r="D8" s="284" t="s">
        <v>528</v>
      </c>
      <c r="E8" s="42">
        <v>63.52</v>
      </c>
      <c r="F8" s="42">
        <v>35.03</v>
      </c>
      <c r="G8" s="42">
        <v>27.63</v>
      </c>
      <c r="H8" s="42">
        <v>24.61</v>
      </c>
      <c r="I8" s="284" t="s">
        <v>533</v>
      </c>
    </row>
    <row r="9" spans="2:11" x14ac:dyDescent="0.25">
      <c r="B9" s="7">
        <v>4</v>
      </c>
      <c r="C9" s="91" t="s">
        <v>521</v>
      </c>
      <c r="D9" s="284" t="s">
        <v>529</v>
      </c>
      <c r="E9" s="42">
        <v>59.95</v>
      </c>
      <c r="F9" s="42">
        <v>2.0699999999999998</v>
      </c>
      <c r="G9" s="42">
        <v>1.73</v>
      </c>
      <c r="H9" s="42">
        <v>1.1599999999999999</v>
      </c>
      <c r="I9" s="284" t="s">
        <v>479</v>
      </c>
    </row>
    <row r="10" spans="2:11" x14ac:dyDescent="0.25">
      <c r="B10" s="7">
        <v>5</v>
      </c>
      <c r="C10" s="91" t="s">
        <v>522</v>
      </c>
      <c r="D10" s="284">
        <v>44239</v>
      </c>
      <c r="E10" s="42">
        <v>7.0000000000000007E-2</v>
      </c>
      <c r="F10" s="42" t="s">
        <v>527</v>
      </c>
      <c r="G10" s="42" t="s">
        <v>527</v>
      </c>
      <c r="H10" s="42" t="s">
        <v>527</v>
      </c>
      <c r="I10" s="284">
        <v>44624</v>
      </c>
    </row>
    <row r="11" spans="2:11" x14ac:dyDescent="0.25">
      <c r="B11" s="7">
        <v>6</v>
      </c>
      <c r="C11" s="91" t="s">
        <v>523</v>
      </c>
      <c r="D11" s="284" t="s">
        <v>530</v>
      </c>
      <c r="E11" s="42">
        <v>469.45</v>
      </c>
      <c r="F11" s="42">
        <v>1.53</v>
      </c>
      <c r="G11" s="42">
        <v>2.2799999999999998</v>
      </c>
      <c r="H11" s="42">
        <v>2.02</v>
      </c>
      <c r="I11" s="284">
        <v>44631</v>
      </c>
    </row>
    <row r="12" spans="2:11" x14ac:dyDescent="0.25">
      <c r="B12" s="7">
        <v>7</v>
      </c>
      <c r="C12" s="91" t="s">
        <v>524</v>
      </c>
      <c r="D12" s="284" t="s">
        <v>477</v>
      </c>
      <c r="E12" s="42">
        <v>87.15</v>
      </c>
      <c r="F12" s="42">
        <v>11.91</v>
      </c>
      <c r="G12" s="42">
        <v>13.39</v>
      </c>
      <c r="H12" s="42">
        <v>12.65</v>
      </c>
      <c r="I12" s="284" t="s">
        <v>534</v>
      </c>
    </row>
    <row r="13" spans="2:11" x14ac:dyDescent="0.25">
      <c r="B13" s="7">
        <v>8</v>
      </c>
      <c r="C13" s="91" t="s">
        <v>525</v>
      </c>
      <c r="D13" s="284" t="s">
        <v>531</v>
      </c>
      <c r="E13" s="42">
        <v>4.24</v>
      </c>
      <c r="F13" s="42">
        <v>0.03</v>
      </c>
      <c r="G13" s="42">
        <v>0.02</v>
      </c>
      <c r="H13" s="42">
        <v>0.02</v>
      </c>
      <c r="I13" s="284" t="s">
        <v>471</v>
      </c>
    </row>
    <row r="14" spans="2:11" x14ac:dyDescent="0.25">
      <c r="B14" s="7">
        <v>9</v>
      </c>
      <c r="C14" s="91" t="s">
        <v>526</v>
      </c>
      <c r="D14" s="284" t="s">
        <v>532</v>
      </c>
      <c r="E14" s="257">
        <v>0.2</v>
      </c>
      <c r="F14" s="42">
        <v>0</v>
      </c>
      <c r="G14" s="42" t="s">
        <v>527</v>
      </c>
      <c r="H14" s="42" t="s">
        <v>527</v>
      </c>
      <c r="I14" s="284" t="s">
        <v>459</v>
      </c>
    </row>
    <row r="15" spans="2:11" x14ac:dyDescent="0.25">
      <c r="B15" s="425" t="s">
        <v>539</v>
      </c>
      <c r="C15" s="425"/>
      <c r="D15" s="425"/>
      <c r="E15" s="425"/>
      <c r="F15" s="425"/>
      <c r="G15" s="425"/>
      <c r="H15" s="425"/>
      <c r="I15" s="425"/>
    </row>
    <row r="16" spans="2:11" x14ac:dyDescent="0.25">
      <c r="B16" s="122">
        <v>1</v>
      </c>
      <c r="C16" s="145" t="s">
        <v>535</v>
      </c>
      <c r="D16" s="283" t="s">
        <v>536</v>
      </c>
      <c r="E16" s="124">
        <v>1.34</v>
      </c>
      <c r="F16" s="346">
        <v>0.1</v>
      </c>
      <c r="G16" s="124">
        <v>0.24</v>
      </c>
      <c r="H16" s="346">
        <v>0.1</v>
      </c>
      <c r="I16" s="283">
        <v>44746</v>
      </c>
    </row>
    <row r="17" spans="2:9" x14ac:dyDescent="0.25">
      <c r="B17" s="7">
        <v>2</v>
      </c>
      <c r="C17" s="91" t="s">
        <v>537</v>
      </c>
      <c r="D17" s="284">
        <v>43382</v>
      </c>
      <c r="E17" s="42">
        <v>0.08</v>
      </c>
      <c r="F17" s="42" t="s">
        <v>527</v>
      </c>
      <c r="G17" s="42" t="s">
        <v>527</v>
      </c>
      <c r="H17" s="42" t="s">
        <v>527</v>
      </c>
      <c r="I17" s="284" t="s">
        <v>538</v>
      </c>
    </row>
    <row r="18" spans="2:9" ht="14.45" customHeight="1" x14ac:dyDescent="0.25">
      <c r="B18" s="406" t="s">
        <v>511</v>
      </c>
      <c r="C18" s="407"/>
      <c r="D18" s="408"/>
      <c r="E18" s="230">
        <v>1.42</v>
      </c>
      <c r="F18" s="230">
        <v>0.1</v>
      </c>
      <c r="G18" s="230">
        <v>0.24</v>
      </c>
      <c r="H18" s="230">
        <v>0.1</v>
      </c>
      <c r="I18" s="282" t="s">
        <v>15</v>
      </c>
    </row>
    <row r="19" spans="2:9" ht="14.45" customHeight="1" x14ac:dyDescent="0.25">
      <c r="B19" s="409" t="s">
        <v>540</v>
      </c>
      <c r="C19" s="410"/>
      <c r="D19" s="411"/>
      <c r="E19" s="230">
        <v>58704.67</v>
      </c>
      <c r="F19" s="230">
        <v>2213.08</v>
      </c>
      <c r="G19" s="230">
        <v>2158.75</v>
      </c>
      <c r="H19" s="230">
        <v>2050.0500000000002</v>
      </c>
      <c r="I19" s="282" t="s">
        <v>15</v>
      </c>
    </row>
    <row r="20" spans="2:9" x14ac:dyDescent="0.25">
      <c r="B20" s="12" t="s">
        <v>541</v>
      </c>
    </row>
    <row r="21" spans="2:9" x14ac:dyDescent="0.25">
      <c r="B21" s="12" t="s">
        <v>426</v>
      </c>
    </row>
    <row r="22" spans="2:9" ht="30" customHeight="1" x14ac:dyDescent="0.25">
      <c r="B22" s="421"/>
      <c r="C22" s="421"/>
      <c r="D22" s="421"/>
      <c r="E22" s="421"/>
      <c r="F22" s="421"/>
      <c r="G22" s="421"/>
      <c r="H22" s="421"/>
      <c r="I22" s="421"/>
    </row>
    <row r="24" spans="2:9" x14ac:dyDescent="0.25">
      <c r="C24"/>
    </row>
  </sheetData>
  <mergeCells count="8">
    <mergeCell ref="B22:I22"/>
    <mergeCell ref="K2:K3"/>
    <mergeCell ref="B19:D19"/>
    <mergeCell ref="B2:I2"/>
    <mergeCell ref="B3:I3"/>
    <mergeCell ref="B5:I5"/>
    <mergeCell ref="B15:I15"/>
    <mergeCell ref="B18:D18"/>
  </mergeCells>
  <hyperlinks>
    <hyperlink ref="K2:K3" location="'Table of Contents'!A1" display="Go To Table Of Contents"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51"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74"/>
      <c r="C2" s="374"/>
      <c r="D2" s="374"/>
      <c r="E2" s="374"/>
      <c r="F2" s="374"/>
      <c r="G2" s="374"/>
      <c r="H2" s="374"/>
      <c r="I2" s="374"/>
      <c r="J2" s="374"/>
      <c r="K2" s="374"/>
      <c r="L2" s="374"/>
      <c r="M2" s="374"/>
      <c r="Q2" s="416" t="s">
        <v>542</v>
      </c>
      <c r="R2" s="416"/>
      <c r="S2" s="416"/>
      <c r="T2" s="416"/>
      <c r="U2" s="416"/>
      <c r="W2" s="427" t="s">
        <v>421</v>
      </c>
    </row>
    <row r="3" spans="2:23" x14ac:dyDescent="0.25">
      <c r="Q3" s="12"/>
      <c r="R3" s="13"/>
      <c r="S3" s="13"/>
      <c r="T3" s="13"/>
      <c r="U3" s="13"/>
      <c r="W3" s="427"/>
    </row>
    <row r="4" spans="2:23" x14ac:dyDescent="0.25">
      <c r="Q4" s="428" t="s">
        <v>83</v>
      </c>
      <c r="R4" s="430" t="s">
        <v>84</v>
      </c>
      <c r="S4" s="431"/>
      <c r="T4" s="431"/>
      <c r="U4" s="432"/>
    </row>
    <row r="5" spans="2:23" x14ac:dyDescent="0.25">
      <c r="Q5" s="429"/>
      <c r="R5" s="23" t="s">
        <v>85</v>
      </c>
      <c r="S5" s="23" t="s">
        <v>86</v>
      </c>
      <c r="T5" s="23" t="s">
        <v>87</v>
      </c>
      <c r="U5" s="41" t="s">
        <v>21</v>
      </c>
    </row>
    <row r="6" spans="2:23" ht="22.5" customHeight="1" x14ac:dyDescent="0.25">
      <c r="Q6" s="59" t="s">
        <v>88</v>
      </c>
      <c r="R6" s="87">
        <v>585</v>
      </c>
      <c r="S6" s="87">
        <v>619</v>
      </c>
      <c r="T6" s="87">
        <v>145</v>
      </c>
      <c r="U6" s="87">
        <v>1349</v>
      </c>
    </row>
    <row r="7" spans="2:23" ht="17.25" customHeight="1" x14ac:dyDescent="0.25">
      <c r="Q7" s="14" t="s">
        <v>89</v>
      </c>
      <c r="R7" s="242">
        <v>105</v>
      </c>
      <c r="S7" s="242">
        <v>60</v>
      </c>
      <c r="T7" s="242">
        <v>38</v>
      </c>
      <c r="U7" s="242">
        <v>203</v>
      </c>
    </row>
    <row r="8" spans="2:23" ht="18" customHeight="1" x14ac:dyDescent="0.25">
      <c r="Q8" s="203" t="s">
        <v>472</v>
      </c>
      <c r="R8" s="120">
        <v>692</v>
      </c>
      <c r="S8" s="120">
        <v>730</v>
      </c>
      <c r="T8" s="120">
        <v>149</v>
      </c>
      <c r="U8" s="120">
        <v>1571</v>
      </c>
    </row>
    <row r="9" spans="2:23" ht="50.45" customHeight="1" x14ac:dyDescent="0.25">
      <c r="Q9" s="426" t="s">
        <v>543</v>
      </c>
      <c r="R9" s="426"/>
      <c r="S9" s="426"/>
      <c r="T9" s="426"/>
      <c r="U9" s="426"/>
    </row>
    <row r="10" spans="2:23" ht="50.45" customHeight="1" x14ac:dyDescent="0.25">
      <c r="Q10" s="59"/>
      <c r="R10" s="59"/>
      <c r="S10" s="59"/>
      <c r="T10" s="59"/>
      <c r="U10" s="59"/>
    </row>
    <row r="11" spans="2:23" x14ac:dyDescent="0.25">
      <c r="Q11" s="175"/>
      <c r="T11" s="175"/>
    </row>
    <row r="12" spans="2:23" x14ac:dyDescent="0.25">
      <c r="Q12" s="191" t="s">
        <v>88</v>
      </c>
      <c r="T12" s="175"/>
    </row>
    <row r="13" spans="2:23" ht="15" customHeight="1" x14ac:dyDescent="0.25">
      <c r="Q13" s="191">
        <f>1581*76/100</f>
        <v>1201.56</v>
      </c>
      <c r="T13" s="175"/>
    </row>
    <row r="16" spans="2:23" ht="15" customHeight="1" x14ac:dyDescent="0.25"/>
  </sheetData>
  <mergeCells count="6">
    <mergeCell ref="Q9:U9"/>
    <mergeCell ref="B2:M2"/>
    <mergeCell ref="W2:W3"/>
    <mergeCell ref="Q2:U2"/>
    <mergeCell ref="Q4:Q5"/>
    <mergeCell ref="R4:U4"/>
  </mergeCells>
  <hyperlinks>
    <hyperlink ref="W2:W3" location="'Table of Contents'!A1" display="Go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heetViews>
  <sheetFormatPr defaultRowHeight="15" x14ac:dyDescent="0.25"/>
  <cols>
    <col min="1" max="1" width="1.85546875" customWidth="1"/>
    <col min="10" max="10" width="1.85546875" customWidth="1"/>
    <col min="11" max="11" width="1.85546875" style="51"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74"/>
      <c r="C2" s="374"/>
      <c r="D2" s="374"/>
      <c r="E2" s="374"/>
      <c r="F2" s="374"/>
      <c r="G2" s="374"/>
      <c r="H2" s="374"/>
      <c r="I2" s="374"/>
      <c r="M2" s="433" t="s">
        <v>116</v>
      </c>
      <c r="N2" s="433"/>
      <c r="O2" s="433"/>
      <c r="Q2" s="368" t="s">
        <v>382</v>
      </c>
      <c r="R2" s="368"/>
    </row>
    <row r="3" spans="2:18" x14ac:dyDescent="0.25">
      <c r="M3" s="22"/>
      <c r="N3" s="21"/>
      <c r="O3" s="21"/>
      <c r="Q3" s="368"/>
      <c r="R3" s="368"/>
    </row>
    <row r="4" spans="2:18" x14ac:dyDescent="0.25">
      <c r="M4" s="434" t="s">
        <v>117</v>
      </c>
      <c r="N4" s="434" t="s">
        <v>118</v>
      </c>
      <c r="O4" s="434"/>
    </row>
    <row r="5" spans="2:18" ht="25.5" x14ac:dyDescent="0.25">
      <c r="M5" s="428"/>
      <c r="N5" s="23" t="s">
        <v>119</v>
      </c>
      <c r="O5" s="23" t="s">
        <v>19</v>
      </c>
      <c r="Q5" s="175"/>
      <c r="R5" s="175"/>
    </row>
    <row r="6" spans="2:18" x14ac:dyDescent="0.25">
      <c r="M6" s="79" t="s">
        <v>385</v>
      </c>
      <c r="N6" s="105">
        <v>244</v>
      </c>
      <c r="O6" s="105">
        <v>908</v>
      </c>
      <c r="Q6" s="175">
        <f>SUM(N6:O6)</f>
        <v>1152</v>
      </c>
      <c r="R6" s="175"/>
    </row>
    <row r="7" spans="2:18" x14ac:dyDescent="0.25">
      <c r="M7" s="79" t="s">
        <v>386</v>
      </c>
      <c r="N7" s="105">
        <v>176</v>
      </c>
      <c r="O7" s="105">
        <v>410</v>
      </c>
      <c r="Q7" s="175">
        <f>SUM(N7:O7)</f>
        <v>586</v>
      </c>
      <c r="R7" s="175"/>
    </row>
    <row r="8" spans="2:18" ht="18" customHeight="1" x14ac:dyDescent="0.25">
      <c r="M8" s="79" t="s">
        <v>388</v>
      </c>
      <c r="N8" s="105">
        <v>9</v>
      </c>
      <c r="O8" s="105">
        <v>44</v>
      </c>
      <c r="Q8" s="175">
        <f>SUM(N8:O8)</f>
        <v>53</v>
      </c>
      <c r="R8" s="175"/>
    </row>
    <row r="9" spans="2:18" ht="15.75" customHeight="1" x14ac:dyDescent="0.25">
      <c r="M9" s="79" t="s">
        <v>387</v>
      </c>
      <c r="N9" s="105">
        <v>0</v>
      </c>
      <c r="O9" s="105">
        <v>16</v>
      </c>
      <c r="Q9" s="175">
        <f>SUM(N9:O9)</f>
        <v>16</v>
      </c>
      <c r="R9" s="175"/>
    </row>
    <row r="10" spans="2:18" ht="15" customHeight="1" x14ac:dyDescent="0.25">
      <c r="M10" s="237" t="s">
        <v>21</v>
      </c>
      <c r="N10" s="294">
        <v>429</v>
      </c>
      <c r="O10" s="294">
        <v>1378</v>
      </c>
    </row>
    <row r="12" spans="2:18" x14ac:dyDescent="0.25">
      <c r="M12" s="174"/>
      <c r="N12" s="175"/>
      <c r="O12" s="175"/>
    </row>
    <row r="13" spans="2:18" x14ac:dyDescent="0.25">
      <c r="M13" s="204" t="s">
        <v>117</v>
      </c>
      <c r="N13" s="196" t="s">
        <v>21</v>
      </c>
      <c r="O13" s="175"/>
    </row>
    <row r="14" spans="2:18" ht="30" x14ac:dyDescent="0.25">
      <c r="M14" s="205" t="s">
        <v>392</v>
      </c>
      <c r="N14" s="196">
        <f>SUM(N6:O6)</f>
        <v>1152</v>
      </c>
      <c r="O14" s="175"/>
    </row>
    <row r="15" spans="2:18" ht="30" x14ac:dyDescent="0.25">
      <c r="M15" s="205" t="s">
        <v>393</v>
      </c>
      <c r="N15" s="196">
        <f>SUM(N7:O7)</f>
        <v>586</v>
      </c>
      <c r="O15" s="175"/>
    </row>
    <row r="16" spans="2:18" ht="30" x14ac:dyDescent="0.25">
      <c r="M16" s="205" t="s">
        <v>394</v>
      </c>
      <c r="N16" s="196">
        <f>SUM(N8:O8)</f>
        <v>53</v>
      </c>
      <c r="O16" s="175"/>
    </row>
    <row r="17" spans="13:15" ht="30" x14ac:dyDescent="0.25">
      <c r="M17" s="205" t="s">
        <v>395</v>
      </c>
      <c r="N17" s="196">
        <f>SUM(N9:O9)</f>
        <v>16</v>
      </c>
      <c r="O17" s="175"/>
    </row>
    <row r="18" spans="13:15" x14ac:dyDescent="0.25">
      <c r="M18" s="180" t="s">
        <v>21</v>
      </c>
      <c r="N18" s="196">
        <f>SUM(N14:N17)</f>
        <v>1807</v>
      </c>
      <c r="O18" s="175"/>
    </row>
    <row r="19" spans="13:15" x14ac:dyDescent="0.25">
      <c r="M19" s="174"/>
      <c r="N19" s="175"/>
      <c r="O19" s="175"/>
    </row>
    <row r="20" spans="13:15" x14ac:dyDescent="0.25">
      <c r="M20" s="174"/>
      <c r="N20" s="175"/>
      <c r="O20" s="175"/>
    </row>
    <row r="21" spans="13:15" x14ac:dyDescent="0.25">
      <c r="M21" s="174"/>
      <c r="N21" s="175"/>
      <c r="O21" s="175"/>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22" t="s">
        <v>120</v>
      </c>
      <c r="C2" s="422"/>
      <c r="D2" s="422"/>
      <c r="E2" s="422"/>
      <c r="F2" s="422"/>
      <c r="G2" s="422"/>
      <c r="I2" s="436" t="s">
        <v>382</v>
      </c>
    </row>
    <row r="3" spans="2:9" x14ac:dyDescent="0.25">
      <c r="B3" s="423" t="s">
        <v>121</v>
      </c>
      <c r="C3" s="423"/>
      <c r="D3" s="423"/>
      <c r="E3" s="423"/>
      <c r="F3" s="423"/>
      <c r="G3" s="423"/>
      <c r="I3" s="436"/>
    </row>
    <row r="4" spans="2:9" ht="38.25" x14ac:dyDescent="0.25">
      <c r="B4" s="23" t="s">
        <v>122</v>
      </c>
      <c r="C4" s="23" t="s">
        <v>123</v>
      </c>
      <c r="D4" s="23" t="s">
        <v>124</v>
      </c>
      <c r="E4" s="23" t="s">
        <v>97</v>
      </c>
      <c r="F4" s="23" t="s">
        <v>142</v>
      </c>
      <c r="G4" s="23" t="s">
        <v>125</v>
      </c>
    </row>
    <row r="5" spans="2:9" x14ac:dyDescent="0.25">
      <c r="B5" s="443" t="s">
        <v>544</v>
      </c>
      <c r="C5" s="443"/>
      <c r="D5" s="443"/>
      <c r="E5" s="443"/>
      <c r="F5" s="443"/>
      <c r="G5" s="443"/>
    </row>
    <row r="6" spans="2:9" x14ac:dyDescent="0.25">
      <c r="B6" s="14">
        <v>52</v>
      </c>
      <c r="C6" s="242">
        <v>53</v>
      </c>
      <c r="D6" s="345">
        <v>2074.3000000000002</v>
      </c>
      <c r="E6" s="247">
        <v>290.48</v>
      </c>
      <c r="F6" s="242">
        <v>345.11</v>
      </c>
      <c r="G6" s="242">
        <v>334.28</v>
      </c>
    </row>
    <row r="7" spans="2:9" ht="15" customHeight="1" x14ac:dyDescent="0.25">
      <c r="B7" s="59" t="s">
        <v>126</v>
      </c>
      <c r="C7" s="87" t="s">
        <v>15</v>
      </c>
      <c r="D7" s="87" t="s">
        <v>15</v>
      </c>
      <c r="E7" s="445">
        <v>3284.13</v>
      </c>
      <c r="F7" s="447" t="s">
        <v>545</v>
      </c>
      <c r="G7" s="87">
        <v>175.22</v>
      </c>
    </row>
    <row r="8" spans="2:9" x14ac:dyDescent="0.25">
      <c r="B8" s="59" t="s">
        <v>127</v>
      </c>
      <c r="C8" s="87">
        <v>2705</v>
      </c>
      <c r="D8" s="87">
        <v>69993.64</v>
      </c>
      <c r="E8" s="445"/>
      <c r="F8" s="447"/>
      <c r="G8" s="87">
        <v>2630.86</v>
      </c>
    </row>
    <row r="9" spans="2:9" x14ac:dyDescent="0.25">
      <c r="B9" s="59" t="s">
        <v>128</v>
      </c>
      <c r="C9" s="87">
        <v>2823</v>
      </c>
      <c r="D9" s="87">
        <v>83.05</v>
      </c>
      <c r="E9" s="445"/>
      <c r="F9" s="447"/>
      <c r="G9" s="303">
        <v>9.07</v>
      </c>
    </row>
    <row r="10" spans="2:9" x14ac:dyDescent="0.25">
      <c r="B10" s="59" t="s">
        <v>129</v>
      </c>
      <c r="C10" s="87">
        <v>512</v>
      </c>
      <c r="D10" s="87">
        <v>3775.17</v>
      </c>
      <c r="E10" s="445"/>
      <c r="F10" s="447"/>
      <c r="G10" s="87">
        <v>45.84</v>
      </c>
    </row>
    <row r="11" spans="2:9" x14ac:dyDescent="0.25">
      <c r="B11" s="59" t="s">
        <v>130</v>
      </c>
      <c r="C11" s="87">
        <v>385</v>
      </c>
      <c r="D11" s="87">
        <v>3816.78</v>
      </c>
      <c r="E11" s="445"/>
      <c r="F11" s="447"/>
      <c r="G11" s="87">
        <v>20.78</v>
      </c>
    </row>
    <row r="12" spans="2:9" x14ac:dyDescent="0.25">
      <c r="B12" s="59" t="s">
        <v>131</v>
      </c>
      <c r="C12" s="87">
        <v>4859</v>
      </c>
      <c r="D12" s="87">
        <v>4240.92</v>
      </c>
      <c r="E12" s="445"/>
      <c r="F12" s="447"/>
      <c r="G12" s="87">
        <v>82.38</v>
      </c>
    </row>
    <row r="13" spans="2:9" x14ac:dyDescent="0.25">
      <c r="B13" s="59" t="s">
        <v>132</v>
      </c>
      <c r="C13" s="87">
        <v>0</v>
      </c>
      <c r="D13" s="87">
        <v>0</v>
      </c>
      <c r="E13" s="445"/>
      <c r="F13" s="447"/>
      <c r="G13" s="87">
        <v>0</v>
      </c>
    </row>
    <row r="14" spans="2:9" x14ac:dyDescent="0.25">
      <c r="B14" s="59" t="s">
        <v>133</v>
      </c>
      <c r="C14" s="87">
        <v>142</v>
      </c>
      <c r="D14" s="87">
        <v>40.880000000000003</v>
      </c>
      <c r="E14" s="446"/>
      <c r="F14" s="448"/>
      <c r="G14" s="87">
        <v>2.83</v>
      </c>
    </row>
    <row r="15" spans="2:9" x14ac:dyDescent="0.25">
      <c r="B15" s="231" t="s">
        <v>134</v>
      </c>
      <c r="C15" s="232">
        <v>11479</v>
      </c>
      <c r="D15" s="232">
        <v>84024.74</v>
      </c>
      <c r="E15" s="232">
        <v>3574.61</v>
      </c>
      <c r="F15" s="232" t="s">
        <v>546</v>
      </c>
      <c r="G15" s="232">
        <v>3301.26</v>
      </c>
    </row>
    <row r="16" spans="2:9" x14ac:dyDescent="0.25">
      <c r="B16" s="444" t="s">
        <v>547</v>
      </c>
      <c r="C16" s="444"/>
      <c r="D16" s="444"/>
      <c r="E16" s="444"/>
      <c r="F16" s="444"/>
      <c r="G16" s="444"/>
    </row>
    <row r="17" spans="2:7" x14ac:dyDescent="0.25">
      <c r="B17" s="147" t="s">
        <v>126</v>
      </c>
      <c r="C17" s="242" t="s">
        <v>15</v>
      </c>
      <c r="D17" s="242" t="s">
        <v>15</v>
      </c>
      <c r="E17" s="437" t="s">
        <v>548</v>
      </c>
      <c r="F17" s="440" t="s">
        <v>135</v>
      </c>
      <c r="G17" s="440" t="s">
        <v>135</v>
      </c>
    </row>
    <row r="18" spans="2:7" x14ac:dyDescent="0.25">
      <c r="B18" s="57" t="s">
        <v>127</v>
      </c>
      <c r="C18" s="42">
        <v>42851</v>
      </c>
      <c r="D18" s="42">
        <v>639391.43000000005</v>
      </c>
      <c r="E18" s="438"/>
      <c r="F18" s="441"/>
      <c r="G18" s="441"/>
    </row>
    <row r="19" spans="2:7" x14ac:dyDescent="0.25">
      <c r="B19" s="57" t="s">
        <v>128</v>
      </c>
      <c r="C19" s="42">
        <v>33360</v>
      </c>
      <c r="D19" s="42">
        <v>1335.42</v>
      </c>
      <c r="E19" s="438"/>
      <c r="F19" s="441"/>
      <c r="G19" s="441"/>
    </row>
    <row r="20" spans="2:7" x14ac:dyDescent="0.25">
      <c r="B20" s="57" t="s">
        <v>129</v>
      </c>
      <c r="C20" s="42">
        <v>13070</v>
      </c>
      <c r="D20" s="42">
        <v>136421.53</v>
      </c>
      <c r="E20" s="438"/>
      <c r="F20" s="441"/>
      <c r="G20" s="441"/>
    </row>
    <row r="21" spans="2:7" x14ac:dyDescent="0.25">
      <c r="B21" s="57" t="s">
        <v>130</v>
      </c>
      <c r="C21" s="42">
        <v>2867</v>
      </c>
      <c r="D21" s="42">
        <v>35993.85</v>
      </c>
      <c r="E21" s="438"/>
      <c r="F21" s="441"/>
      <c r="G21" s="441"/>
    </row>
    <row r="22" spans="2:7" x14ac:dyDescent="0.25">
      <c r="B22" s="57" t="s">
        <v>131</v>
      </c>
      <c r="C22" s="42">
        <v>1979810</v>
      </c>
      <c r="D22" s="42">
        <v>96234.19</v>
      </c>
      <c r="E22" s="438"/>
      <c r="F22" s="441"/>
      <c r="G22" s="441"/>
    </row>
    <row r="23" spans="2:7" x14ac:dyDescent="0.25">
      <c r="B23" s="57" t="s">
        <v>132</v>
      </c>
      <c r="C23" s="42">
        <v>68</v>
      </c>
      <c r="D23" s="42">
        <v>880.64</v>
      </c>
      <c r="E23" s="438"/>
      <c r="F23" s="441"/>
      <c r="G23" s="441"/>
    </row>
    <row r="24" spans="2:7" x14ac:dyDescent="0.25">
      <c r="B24" s="57" t="s">
        <v>133</v>
      </c>
      <c r="C24" s="42">
        <v>106069</v>
      </c>
      <c r="D24" s="42">
        <v>3487.62</v>
      </c>
      <c r="E24" s="438"/>
      <c r="F24" s="441"/>
      <c r="G24" s="441"/>
    </row>
    <row r="25" spans="2:7" x14ac:dyDescent="0.25">
      <c r="B25" s="206" t="s">
        <v>136</v>
      </c>
      <c r="C25" s="207">
        <v>2178095</v>
      </c>
      <c r="D25" s="255">
        <v>913744.68</v>
      </c>
      <c r="E25" s="439"/>
      <c r="F25" s="441"/>
      <c r="G25" s="441"/>
    </row>
    <row r="26" spans="2:7" x14ac:dyDescent="0.25">
      <c r="B26" s="231" t="s">
        <v>137</v>
      </c>
      <c r="C26" s="232">
        <v>2189574</v>
      </c>
      <c r="D26" s="232">
        <v>997769.42</v>
      </c>
      <c r="E26" s="232">
        <v>43764.97</v>
      </c>
      <c r="F26" s="442"/>
      <c r="G26" s="442"/>
    </row>
    <row r="27" spans="2:7" ht="68.25" customHeight="1" x14ac:dyDescent="0.25">
      <c r="B27" s="435" t="s">
        <v>549</v>
      </c>
      <c r="C27" s="435"/>
      <c r="D27" s="435"/>
      <c r="E27" s="435"/>
      <c r="F27" s="435"/>
      <c r="G27" s="435"/>
    </row>
    <row r="28" spans="2:7" x14ac:dyDescent="0.25">
      <c r="B28" s="148"/>
      <c r="C28" s="148"/>
      <c r="D28" s="148"/>
      <c r="E28" s="148"/>
      <c r="F28" s="148"/>
      <c r="G28" s="148"/>
    </row>
  </sheetData>
  <mergeCells count="11">
    <mergeCell ref="B27:G27"/>
    <mergeCell ref="I2:I3"/>
    <mergeCell ref="E17:E25"/>
    <mergeCell ref="F17:F26"/>
    <mergeCell ref="G17:G26"/>
    <mergeCell ref="B2:G2"/>
    <mergeCell ref="B3:G3"/>
    <mergeCell ref="B5:G5"/>
    <mergeCell ref="B16:G16"/>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8" width="9.140625" customWidth="1"/>
    <col min="9" max="9" width="2.85546875" customWidth="1"/>
    <col min="10" max="10" width="1.85546875" style="51"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x14ac:dyDescent="0.25"/>
    <row r="2" spans="2:17" x14ac:dyDescent="0.25">
      <c r="B2" s="450"/>
      <c r="C2" s="450"/>
      <c r="D2" s="450"/>
      <c r="E2" s="450"/>
      <c r="F2" s="450"/>
      <c r="G2" s="450"/>
      <c r="H2" s="450"/>
      <c r="L2" s="449" t="s">
        <v>550</v>
      </c>
      <c r="M2" s="449"/>
      <c r="O2" s="436" t="s">
        <v>382</v>
      </c>
      <c r="P2" s="436"/>
    </row>
    <row r="3" spans="2:17" x14ac:dyDescent="0.25">
      <c r="L3" s="9"/>
      <c r="M3" s="9"/>
      <c r="O3" s="436"/>
      <c r="P3" s="436"/>
    </row>
    <row r="4" spans="2:17" x14ac:dyDescent="0.25">
      <c r="L4" s="16" t="s">
        <v>51</v>
      </c>
      <c r="M4" s="11" t="s">
        <v>17</v>
      </c>
    </row>
    <row r="5" spans="2:17" x14ac:dyDescent="0.25">
      <c r="L5" s="18" t="s">
        <v>4</v>
      </c>
      <c r="M5" s="273">
        <v>5893</v>
      </c>
    </row>
    <row r="6" spans="2:17" x14ac:dyDescent="0.25">
      <c r="L6" s="56" t="s">
        <v>61</v>
      </c>
      <c r="M6" s="273">
        <v>846</v>
      </c>
      <c r="O6" s="1"/>
    </row>
    <row r="7" spans="2:17" x14ac:dyDescent="0.25">
      <c r="L7" s="18" t="s">
        <v>62</v>
      </c>
      <c r="M7" s="273">
        <v>740</v>
      </c>
    </row>
    <row r="8" spans="2:17" x14ac:dyDescent="0.25">
      <c r="L8" s="56" t="s">
        <v>63</v>
      </c>
      <c r="M8" s="273">
        <v>553</v>
      </c>
    </row>
    <row r="9" spans="2:17" x14ac:dyDescent="0.25">
      <c r="L9" s="18" t="s">
        <v>64</v>
      </c>
      <c r="M9" s="273">
        <v>1807</v>
      </c>
    </row>
    <row r="10" spans="2:17" x14ac:dyDescent="0.25">
      <c r="L10" s="198" t="s">
        <v>65</v>
      </c>
      <c r="M10" s="274">
        <v>1947</v>
      </c>
    </row>
    <row r="11" spans="2:17" x14ac:dyDescent="0.25">
      <c r="L11" s="18" t="s">
        <v>66</v>
      </c>
      <c r="M11" s="87">
        <v>1237</v>
      </c>
    </row>
    <row r="12" spans="2:17" x14ac:dyDescent="0.25">
      <c r="L12" s="56" t="s">
        <v>67</v>
      </c>
      <c r="M12" s="87">
        <v>212</v>
      </c>
    </row>
    <row r="13" spans="2:17" x14ac:dyDescent="0.25">
      <c r="L13" s="18" t="s">
        <v>68</v>
      </c>
      <c r="M13" s="87">
        <v>301</v>
      </c>
    </row>
    <row r="14" spans="2:17" x14ac:dyDescent="0.25">
      <c r="L14" s="56" t="s">
        <v>69</v>
      </c>
      <c r="M14" s="87">
        <v>197</v>
      </c>
    </row>
    <row r="16" spans="2:17" x14ac:dyDescent="0.25">
      <c r="L16" s="174"/>
      <c r="M16" s="175"/>
      <c r="N16" s="175"/>
      <c r="O16" s="175"/>
      <c r="P16" s="175"/>
      <c r="Q16" s="175"/>
    </row>
    <row r="17" spans="12:17" x14ac:dyDescent="0.25">
      <c r="L17" s="192" t="s">
        <v>65</v>
      </c>
      <c r="M17" s="178" t="s">
        <v>344</v>
      </c>
      <c r="N17" s="193" t="s">
        <v>345</v>
      </c>
      <c r="O17" s="175"/>
      <c r="P17" s="175"/>
      <c r="Q17" s="175"/>
    </row>
    <row r="18" spans="12:17" x14ac:dyDescent="0.25">
      <c r="L18" s="194" t="s">
        <v>66</v>
      </c>
      <c r="M18" s="181">
        <f>M11</f>
        <v>1237</v>
      </c>
      <c r="N18" s="195">
        <f>M18/M22</f>
        <v>0.63533641499743199</v>
      </c>
      <c r="O18" s="175"/>
      <c r="P18" s="175"/>
      <c r="Q18" s="175"/>
    </row>
    <row r="19" spans="12:17" x14ac:dyDescent="0.25">
      <c r="L19" s="194" t="s">
        <v>67</v>
      </c>
      <c r="M19" s="181">
        <f>M12</f>
        <v>212</v>
      </c>
      <c r="N19" s="195">
        <f>M19/M22</f>
        <v>0.10888546481766821</v>
      </c>
      <c r="O19" s="175"/>
      <c r="P19" s="175"/>
      <c r="Q19" s="175"/>
    </row>
    <row r="20" spans="12:17" x14ac:dyDescent="0.25">
      <c r="L20" s="194" t="s">
        <v>68</v>
      </c>
      <c r="M20" s="181">
        <f>M13</f>
        <v>301</v>
      </c>
      <c r="N20" s="195">
        <f>M20/M22</f>
        <v>0.15459681561376476</v>
      </c>
      <c r="O20" s="175"/>
      <c r="P20" s="175"/>
      <c r="Q20" s="175"/>
    </row>
    <row r="21" spans="12:17" x14ac:dyDescent="0.25">
      <c r="L21" s="194" t="s">
        <v>69</v>
      </c>
      <c r="M21" s="181">
        <f>M14</f>
        <v>197</v>
      </c>
      <c r="N21" s="195">
        <f>M21/M22</f>
        <v>0.10118130457113508</v>
      </c>
      <c r="O21" s="175"/>
      <c r="P21" s="175"/>
      <c r="Q21" s="175"/>
    </row>
    <row r="22" spans="12:17" x14ac:dyDescent="0.25">
      <c r="L22" s="196" t="s">
        <v>21</v>
      </c>
      <c r="M22" s="196">
        <f>SUM(M18:M21)</f>
        <v>1947</v>
      </c>
      <c r="N22" s="197">
        <f>M22/M22%</f>
        <v>100</v>
      </c>
      <c r="O22" s="175"/>
      <c r="P22" s="175"/>
      <c r="Q22" s="175"/>
    </row>
    <row r="23" spans="12:17" x14ac:dyDescent="0.25">
      <c r="L23" s="174"/>
      <c r="M23" s="175"/>
      <c r="N23" s="175"/>
      <c r="O23" s="175"/>
      <c r="P23" s="175"/>
      <c r="Q23" s="175"/>
    </row>
    <row r="24" spans="12:17" x14ac:dyDescent="0.25">
      <c r="L24" s="174"/>
      <c r="M24" s="175"/>
      <c r="N24" s="175"/>
      <c r="O24" s="175"/>
      <c r="P24" s="175"/>
      <c r="Q24" s="175"/>
    </row>
    <row r="25" spans="12:17" x14ac:dyDescent="0.25">
      <c r="L25" s="174"/>
      <c r="M25" s="175"/>
      <c r="N25" s="175"/>
      <c r="O25" s="175"/>
      <c r="P25" s="175"/>
      <c r="Q25" s="175"/>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34"/>
  <sheetViews>
    <sheetView showGridLines="0" topLeftCell="F1" workbookViewId="0">
      <selection activeCell="T2" sqref="T2:U4"/>
    </sheetView>
  </sheetViews>
  <sheetFormatPr defaultRowHeight="15" x14ac:dyDescent="0.25"/>
  <cols>
    <col min="1" max="1" width="2.7109375" customWidth="1"/>
    <col min="2" max="7" width="10" customWidth="1"/>
    <col min="8" max="9" width="4.28515625" customWidth="1"/>
    <col min="10" max="10" width="2.28515625" customWidth="1"/>
    <col min="11" max="11" width="1.85546875" style="51" customWidth="1"/>
    <col min="12" max="12" width="1.85546875" customWidth="1"/>
    <col min="13" max="13" width="35.140625" style="19" customWidth="1"/>
    <col min="14" max="14" width="13.140625" style="19" customWidth="1"/>
    <col min="15" max="15" width="9.140625" style="19"/>
    <col min="16" max="16" width="13.42578125" style="19" customWidth="1"/>
    <col min="17" max="17" width="17.5703125" style="25" customWidth="1"/>
    <col min="18" max="18" width="48" style="19" customWidth="1"/>
    <col min="19" max="19" width="3.7109375" customWidth="1"/>
    <col min="20" max="21" width="7.140625" customWidth="1"/>
  </cols>
  <sheetData>
    <row r="1" spans="2:21" ht="12" customHeight="1" x14ac:dyDescent="0.25"/>
    <row r="2" spans="2:21" ht="15.75" customHeight="1" x14ac:dyDescent="0.25">
      <c r="B2" s="374"/>
      <c r="C2" s="374"/>
      <c r="D2" s="374"/>
      <c r="E2" s="374"/>
      <c r="F2" s="374"/>
      <c r="G2" s="374"/>
      <c r="H2" s="374"/>
      <c r="I2" s="374"/>
      <c r="M2" s="416" t="s">
        <v>337</v>
      </c>
      <c r="N2" s="416"/>
      <c r="O2" s="416"/>
      <c r="P2" s="416"/>
      <c r="Q2" s="416"/>
      <c r="R2" s="416"/>
      <c r="T2" s="368" t="s">
        <v>382</v>
      </c>
      <c r="U2" s="368"/>
    </row>
    <row r="3" spans="2:21" x14ac:dyDescent="0.25">
      <c r="M3" s="423" t="s">
        <v>111</v>
      </c>
      <c r="N3" s="423"/>
      <c r="O3" s="423"/>
      <c r="P3" s="423"/>
      <c r="Q3" s="423"/>
      <c r="R3" s="423"/>
      <c r="T3" s="368"/>
      <c r="U3" s="368"/>
    </row>
    <row r="4" spans="2:21" x14ac:dyDescent="0.25">
      <c r="M4" s="434" t="s">
        <v>92</v>
      </c>
      <c r="N4" s="434" t="s">
        <v>138</v>
      </c>
      <c r="O4" s="434"/>
      <c r="P4" s="434"/>
      <c r="Q4" s="453" t="s">
        <v>139</v>
      </c>
      <c r="R4" s="428" t="s">
        <v>140</v>
      </c>
      <c r="T4" s="368"/>
      <c r="U4" s="368"/>
    </row>
    <row r="5" spans="2:21" ht="50.25" customHeight="1" x14ac:dyDescent="0.25">
      <c r="M5" s="428"/>
      <c r="N5" s="23" t="s">
        <v>141</v>
      </c>
      <c r="O5" s="23" t="s">
        <v>142</v>
      </c>
      <c r="P5" s="23" t="s">
        <v>143</v>
      </c>
      <c r="Q5" s="454"/>
      <c r="R5" s="429"/>
    </row>
    <row r="6" spans="2:21" x14ac:dyDescent="0.25">
      <c r="M6" s="399" t="s">
        <v>144</v>
      </c>
      <c r="N6" s="399"/>
      <c r="O6" s="399"/>
      <c r="P6" s="399"/>
      <c r="Q6" s="399"/>
      <c r="R6" s="399"/>
    </row>
    <row r="7" spans="2:21" x14ac:dyDescent="0.25">
      <c r="M7" s="149" t="s">
        <v>145</v>
      </c>
      <c r="N7" s="150">
        <v>13175</v>
      </c>
      <c r="O7" s="150">
        <v>5320</v>
      </c>
      <c r="P7" s="150">
        <v>40.380000000000003</v>
      </c>
      <c r="Q7" s="150">
        <v>183.45</v>
      </c>
      <c r="R7" s="147" t="s">
        <v>146</v>
      </c>
    </row>
    <row r="8" spans="2:21" x14ac:dyDescent="0.25">
      <c r="M8" s="12" t="s">
        <v>147</v>
      </c>
      <c r="N8" s="93">
        <v>56022</v>
      </c>
      <c r="O8" s="93">
        <v>35571</v>
      </c>
      <c r="P8" s="248">
        <v>63.5</v>
      </c>
      <c r="Q8" s="93">
        <v>252.88</v>
      </c>
      <c r="R8" s="57" t="s">
        <v>148</v>
      </c>
    </row>
    <row r="9" spans="2:21" x14ac:dyDescent="0.25">
      <c r="M9" s="12" t="s">
        <v>149</v>
      </c>
      <c r="N9" s="93">
        <v>11015</v>
      </c>
      <c r="O9" s="93">
        <v>2892</v>
      </c>
      <c r="P9" s="93">
        <v>26.26</v>
      </c>
      <c r="Q9" s="93">
        <v>123.35</v>
      </c>
      <c r="R9" s="57" t="s">
        <v>150</v>
      </c>
    </row>
    <row r="10" spans="2:21" x14ac:dyDescent="0.25">
      <c r="M10" s="12" t="s">
        <v>151</v>
      </c>
      <c r="N10" s="93">
        <v>49473</v>
      </c>
      <c r="O10" s="93">
        <v>41018</v>
      </c>
      <c r="P10" s="93">
        <v>82.91</v>
      </c>
      <c r="Q10" s="93">
        <v>266.64999999999998</v>
      </c>
      <c r="R10" s="57" t="s">
        <v>152</v>
      </c>
    </row>
    <row r="11" spans="2:21" ht="25.5" x14ac:dyDescent="0.25">
      <c r="M11" s="24" t="s">
        <v>153</v>
      </c>
      <c r="N11" s="144">
        <v>29523</v>
      </c>
      <c r="O11" s="144">
        <v>5052</v>
      </c>
      <c r="P11" s="144">
        <v>17.11</v>
      </c>
      <c r="Q11" s="144">
        <v>115.39</v>
      </c>
      <c r="R11" s="85" t="s">
        <v>154</v>
      </c>
    </row>
    <row r="12" spans="2:21" x14ac:dyDescent="0.25">
      <c r="M12" s="12" t="s">
        <v>155</v>
      </c>
      <c r="N12" s="93">
        <v>7365</v>
      </c>
      <c r="O12" s="93">
        <v>3691</v>
      </c>
      <c r="P12" s="93">
        <v>50.12</v>
      </c>
      <c r="Q12" s="93">
        <v>387.44</v>
      </c>
      <c r="R12" s="57" t="s">
        <v>156</v>
      </c>
    </row>
    <row r="13" spans="2:21" x14ac:dyDescent="0.25">
      <c r="M13" s="12" t="s">
        <v>157</v>
      </c>
      <c r="N13" s="93">
        <v>47158</v>
      </c>
      <c r="O13" s="93">
        <v>19350</v>
      </c>
      <c r="P13" s="93">
        <v>41.03</v>
      </c>
      <c r="Q13" s="93">
        <v>209.12</v>
      </c>
      <c r="R13" s="57" t="s">
        <v>158</v>
      </c>
    </row>
    <row r="14" spans="2:21" x14ac:dyDescent="0.25">
      <c r="M14" s="153" t="s">
        <v>159</v>
      </c>
      <c r="N14" s="151">
        <v>12641</v>
      </c>
      <c r="O14" s="151">
        <v>2615</v>
      </c>
      <c r="P14" s="151">
        <v>20.68</v>
      </c>
      <c r="Q14" s="151">
        <v>169.65</v>
      </c>
      <c r="R14" s="152" t="s">
        <v>160</v>
      </c>
    </row>
    <row r="15" spans="2:21" x14ac:dyDescent="0.25">
      <c r="M15" s="399" t="s">
        <v>161</v>
      </c>
      <c r="N15" s="399"/>
      <c r="O15" s="399"/>
      <c r="P15" s="399"/>
      <c r="Q15" s="399"/>
      <c r="R15" s="399"/>
    </row>
    <row r="16" spans="2:21" x14ac:dyDescent="0.25">
      <c r="M16" s="12" t="s">
        <v>162</v>
      </c>
      <c r="N16" s="451" t="s">
        <v>163</v>
      </c>
      <c r="O16" s="451"/>
      <c r="P16" s="451"/>
      <c r="Q16" s="451"/>
      <c r="R16" s="451"/>
    </row>
    <row r="17" spans="13:18" x14ac:dyDescent="0.25">
      <c r="M17" s="12" t="s">
        <v>164</v>
      </c>
      <c r="N17" s="451" t="s">
        <v>165</v>
      </c>
      <c r="O17" s="451"/>
      <c r="P17" s="451"/>
      <c r="Q17" s="451"/>
      <c r="R17" s="451"/>
    </row>
    <row r="18" spans="13:18" x14ac:dyDescent="0.25">
      <c r="M18" s="12" t="s">
        <v>166</v>
      </c>
      <c r="N18" s="451" t="s">
        <v>165</v>
      </c>
      <c r="O18" s="451"/>
      <c r="P18" s="451"/>
      <c r="Q18" s="451"/>
      <c r="R18" s="451"/>
    </row>
    <row r="19" spans="13:18" x14ac:dyDescent="0.25">
      <c r="M19" s="153" t="s">
        <v>412</v>
      </c>
      <c r="N19" s="452" t="s">
        <v>440</v>
      </c>
      <c r="O19" s="452"/>
      <c r="P19" s="452"/>
      <c r="Q19" s="452"/>
      <c r="R19" s="452"/>
    </row>
    <row r="20" spans="13:18" x14ac:dyDescent="0.25">
      <c r="M20" s="12"/>
    </row>
    <row r="21" spans="13:18" x14ac:dyDescent="0.25">
      <c r="M21" s="12"/>
    </row>
    <row r="22" spans="13:18" x14ac:dyDescent="0.25">
      <c r="M22" s="174"/>
      <c r="N22" s="174"/>
      <c r="O22" s="174"/>
    </row>
    <row r="23" spans="13:18" x14ac:dyDescent="0.25">
      <c r="M23" s="174"/>
      <c r="N23" s="174"/>
      <c r="O23" s="174"/>
    </row>
    <row r="24" spans="13:18" ht="63.75" x14ac:dyDescent="0.25">
      <c r="M24" s="204" t="s">
        <v>92</v>
      </c>
      <c r="N24" s="204" t="s">
        <v>139</v>
      </c>
      <c r="O24" s="174"/>
    </row>
    <row r="25" spans="13:18" x14ac:dyDescent="0.25">
      <c r="M25" s="208" t="s">
        <v>351</v>
      </c>
      <c r="N25" s="209">
        <v>3.8744000000000001</v>
      </c>
      <c r="O25" s="174"/>
    </row>
    <row r="26" spans="13:18" x14ac:dyDescent="0.25">
      <c r="M26" s="208" t="s">
        <v>349</v>
      </c>
      <c r="N26" s="209">
        <v>2.6664999999999996</v>
      </c>
      <c r="O26" s="174"/>
    </row>
    <row r="27" spans="13:18" x14ac:dyDescent="0.25">
      <c r="M27" s="208" t="s">
        <v>347</v>
      </c>
      <c r="N27" s="209">
        <v>2.5287999999999999</v>
      </c>
      <c r="O27" s="174"/>
    </row>
    <row r="28" spans="13:18" x14ac:dyDescent="0.25">
      <c r="M28" s="208" t="s">
        <v>352</v>
      </c>
      <c r="N28" s="209">
        <v>2.0912000000000002</v>
      </c>
      <c r="O28" s="174"/>
    </row>
    <row r="29" spans="13:18" x14ac:dyDescent="0.25">
      <c r="M29" s="208" t="s">
        <v>346</v>
      </c>
      <c r="N29" s="209">
        <v>1.8345</v>
      </c>
      <c r="O29" s="174"/>
    </row>
    <row r="30" spans="13:18" x14ac:dyDescent="0.25">
      <c r="M30" s="208" t="s">
        <v>353</v>
      </c>
      <c r="N30" s="209">
        <v>1.6965000000000001</v>
      </c>
      <c r="O30" s="174"/>
    </row>
    <row r="31" spans="13:18" x14ac:dyDescent="0.25">
      <c r="M31" s="208" t="s">
        <v>348</v>
      </c>
      <c r="N31" s="209">
        <v>1.2335</v>
      </c>
      <c r="O31" s="174"/>
    </row>
    <row r="32" spans="13:18" x14ac:dyDescent="0.25">
      <c r="M32" s="208" t="s">
        <v>350</v>
      </c>
      <c r="N32" s="209">
        <v>1.1538999999999999</v>
      </c>
      <c r="O32" s="174"/>
    </row>
    <row r="33" spans="13:15" x14ac:dyDescent="0.25">
      <c r="M33" s="174"/>
      <c r="N33" s="174"/>
      <c r="O33" s="174"/>
    </row>
    <row r="34" spans="13:15" x14ac:dyDescent="0.25">
      <c r="M34" s="174"/>
      <c r="N34" s="174"/>
      <c r="O34" s="174"/>
    </row>
  </sheetData>
  <sortState xmlns:xlrd2="http://schemas.microsoft.com/office/spreadsheetml/2017/richdata2" ref="M25:N32">
    <sortCondition descending="1" ref="N25:N32"/>
  </sortState>
  <mergeCells count="14">
    <mergeCell ref="B2:I2"/>
    <mergeCell ref="M6:R6"/>
    <mergeCell ref="M15:R15"/>
    <mergeCell ref="N16:R16"/>
    <mergeCell ref="T2:U4"/>
    <mergeCell ref="N18:R18"/>
    <mergeCell ref="N19:R19"/>
    <mergeCell ref="M2:R2"/>
    <mergeCell ref="M3:R3"/>
    <mergeCell ref="M4:M5"/>
    <mergeCell ref="N4:P4"/>
    <mergeCell ref="Q4:Q5"/>
    <mergeCell ref="R4:R5"/>
    <mergeCell ref="N17:R17"/>
  </mergeCells>
  <hyperlinks>
    <hyperlink ref="T2:T4" location="'Table of Contents'!A1" display="Go To Table Of Contents"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75" t="s">
        <v>473</v>
      </c>
      <c r="C2" s="375"/>
      <c r="D2" s="375"/>
      <c r="E2" s="375"/>
      <c r="F2" s="375"/>
      <c r="G2" s="375"/>
      <c r="H2" s="375"/>
      <c r="J2" s="456" t="s">
        <v>382</v>
      </c>
    </row>
    <row r="3" spans="2:10" ht="15" customHeight="1" x14ac:dyDescent="0.25">
      <c r="F3" s="106"/>
      <c r="G3" s="458" t="s">
        <v>90</v>
      </c>
      <c r="H3" s="458"/>
      <c r="J3" s="456"/>
    </row>
    <row r="4" spans="2:10" ht="23.25" customHeight="1" x14ac:dyDescent="0.25">
      <c r="B4" s="428" t="s">
        <v>427</v>
      </c>
      <c r="C4" s="459" t="s">
        <v>428</v>
      </c>
      <c r="D4" s="461" t="s">
        <v>429</v>
      </c>
      <c r="E4" s="462"/>
      <c r="F4" s="431" t="s">
        <v>430</v>
      </c>
      <c r="G4" s="431"/>
      <c r="H4" s="432"/>
    </row>
    <row r="5" spans="2:10" ht="27.75" customHeight="1" x14ac:dyDescent="0.25">
      <c r="B5" s="429"/>
      <c r="C5" s="460"/>
      <c r="D5" s="306" t="s">
        <v>431</v>
      </c>
      <c r="E5" s="306" t="s">
        <v>432</v>
      </c>
      <c r="F5" s="306" t="s">
        <v>431</v>
      </c>
      <c r="G5" s="306" t="s">
        <v>432</v>
      </c>
      <c r="H5" s="306" t="s">
        <v>433</v>
      </c>
    </row>
    <row r="6" spans="2:10" x14ac:dyDescent="0.25">
      <c r="B6" s="275">
        <v>1</v>
      </c>
      <c r="C6" s="275" t="s">
        <v>434</v>
      </c>
      <c r="D6" s="119">
        <v>127</v>
      </c>
      <c r="E6" s="119">
        <v>14438.63</v>
      </c>
      <c r="F6" s="119">
        <v>27</v>
      </c>
      <c r="G6" s="119">
        <v>568.63</v>
      </c>
      <c r="H6" s="119">
        <v>30.86</v>
      </c>
      <c r="I6" s="276"/>
    </row>
    <row r="7" spans="2:10" ht="14.45" customHeight="1" x14ac:dyDescent="0.25">
      <c r="B7" s="275">
        <v>2</v>
      </c>
      <c r="C7" s="275" t="s">
        <v>435</v>
      </c>
      <c r="D7" s="119">
        <v>16</v>
      </c>
      <c r="E7" s="119">
        <v>884.73</v>
      </c>
      <c r="F7" s="119">
        <v>1</v>
      </c>
      <c r="G7" s="119">
        <v>351.64</v>
      </c>
      <c r="H7" s="119">
        <v>0</v>
      </c>
      <c r="I7" s="276"/>
    </row>
    <row r="8" spans="2:10" x14ac:dyDescent="0.25">
      <c r="B8" s="275">
        <v>3</v>
      </c>
      <c r="C8" s="275" t="s">
        <v>436</v>
      </c>
      <c r="D8" s="119">
        <v>146</v>
      </c>
      <c r="E8" s="304">
        <v>27518.43</v>
      </c>
      <c r="F8" s="119">
        <v>15</v>
      </c>
      <c r="G8" s="119">
        <v>470.86</v>
      </c>
      <c r="H8" s="119">
        <v>3.69</v>
      </c>
      <c r="I8" s="276"/>
    </row>
    <row r="9" spans="2:10" x14ac:dyDescent="0.25">
      <c r="B9" s="275">
        <v>4</v>
      </c>
      <c r="C9" s="275" t="s">
        <v>437</v>
      </c>
      <c r="D9" s="119">
        <v>3</v>
      </c>
      <c r="E9" s="119">
        <v>70.680000000000007</v>
      </c>
      <c r="F9" s="119" t="s">
        <v>438</v>
      </c>
      <c r="G9" s="119" t="s">
        <v>438</v>
      </c>
      <c r="H9" s="119" t="s">
        <v>438</v>
      </c>
      <c r="I9" s="276"/>
    </row>
    <row r="10" spans="2:10" x14ac:dyDescent="0.25">
      <c r="B10" s="275">
        <v>5</v>
      </c>
      <c r="C10" s="275" t="s">
        <v>439</v>
      </c>
      <c r="D10" s="119">
        <v>517</v>
      </c>
      <c r="E10" s="119">
        <v>186020.07</v>
      </c>
      <c r="F10" s="119">
        <v>55</v>
      </c>
      <c r="G10" s="119">
        <v>16764.07</v>
      </c>
      <c r="H10" s="119" t="s">
        <v>551</v>
      </c>
      <c r="I10" s="276"/>
    </row>
    <row r="11" spans="2:10" x14ac:dyDescent="0.25">
      <c r="B11" s="463" t="s">
        <v>21</v>
      </c>
      <c r="C11" s="464"/>
      <c r="D11" s="107">
        <v>809</v>
      </c>
      <c r="E11" s="107">
        <v>228932.54</v>
      </c>
      <c r="F11" s="107">
        <v>98</v>
      </c>
      <c r="G11" s="108">
        <v>18155.2</v>
      </c>
      <c r="H11" s="107" t="s">
        <v>552</v>
      </c>
      <c r="I11" s="276"/>
    </row>
    <row r="12" spans="2:10" ht="27.75" customHeight="1" x14ac:dyDescent="0.25">
      <c r="B12" s="457" t="s">
        <v>553</v>
      </c>
      <c r="C12" s="457"/>
      <c r="D12" s="457"/>
      <c r="E12" s="457"/>
      <c r="F12" s="457"/>
      <c r="G12" s="457"/>
      <c r="H12" s="457"/>
      <c r="I12" s="276"/>
    </row>
    <row r="13" spans="2:10" x14ac:dyDescent="0.25">
      <c r="B13" s="455"/>
      <c r="C13" s="455"/>
      <c r="D13" s="455"/>
      <c r="E13" s="455"/>
      <c r="F13" s="455"/>
      <c r="G13" s="455"/>
      <c r="H13" s="455"/>
    </row>
    <row r="14" spans="2:10" ht="31.5" customHeight="1" x14ac:dyDescent="0.25">
      <c r="B14" s="421"/>
      <c r="C14" s="421"/>
      <c r="D14" s="421"/>
      <c r="E14" s="421"/>
      <c r="F14" s="421"/>
      <c r="G14" s="421"/>
      <c r="H14" s="421"/>
    </row>
    <row r="15" spans="2:10" ht="25.5" customHeight="1" x14ac:dyDescent="0.25">
      <c r="B15" s="421"/>
      <c r="C15" s="421"/>
      <c r="D15" s="421"/>
      <c r="E15" s="421"/>
      <c r="F15" s="421"/>
      <c r="G15" s="421"/>
      <c r="H15" s="421"/>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7"/>
  <sheetViews>
    <sheetView showGridLines="0" zoomScale="90" zoomScaleNormal="90" workbookViewId="0">
      <selection activeCell="U2" sqref="U2:V3"/>
    </sheetView>
  </sheetViews>
  <sheetFormatPr defaultRowHeight="15" x14ac:dyDescent="0.25"/>
  <cols>
    <col min="1" max="1" width="1.85546875" customWidth="1"/>
    <col min="11" max="11" width="1.85546875" customWidth="1"/>
    <col min="12" max="12" width="1.85546875" style="51"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374"/>
      <c r="C2" s="374"/>
      <c r="D2" s="374"/>
      <c r="E2" s="374"/>
      <c r="F2" s="374"/>
      <c r="G2" s="374"/>
      <c r="H2" s="374"/>
      <c r="I2" s="374"/>
      <c r="J2" s="53"/>
      <c r="N2" s="449" t="s">
        <v>554</v>
      </c>
      <c r="O2" s="449"/>
      <c r="P2" s="449"/>
      <c r="Q2" s="449"/>
      <c r="R2" s="449"/>
      <c r="S2" s="449"/>
      <c r="U2" s="427" t="s">
        <v>382</v>
      </c>
      <c r="V2" s="427"/>
    </row>
    <row r="3" spans="2:22" x14ac:dyDescent="0.25">
      <c r="N3" s="402" t="s">
        <v>1</v>
      </c>
      <c r="O3" s="402"/>
      <c r="P3" s="402"/>
      <c r="Q3" s="402"/>
      <c r="R3" s="402"/>
      <c r="S3" s="402"/>
      <c r="U3" s="427"/>
      <c r="V3" s="427"/>
    </row>
    <row r="4" spans="2:22" x14ac:dyDescent="0.25">
      <c r="N4" s="434" t="s">
        <v>167</v>
      </c>
      <c r="O4" s="434" t="s">
        <v>168</v>
      </c>
      <c r="P4" s="434" t="s">
        <v>169</v>
      </c>
      <c r="Q4" s="434" t="s">
        <v>170</v>
      </c>
      <c r="R4" s="434"/>
      <c r="S4" s="434" t="s">
        <v>171</v>
      </c>
    </row>
    <row r="5" spans="2:22" ht="25.5" x14ac:dyDescent="0.25">
      <c r="N5" s="428"/>
      <c r="O5" s="428"/>
      <c r="P5" s="428"/>
      <c r="Q5" s="23" t="s">
        <v>172</v>
      </c>
      <c r="R5" s="23" t="s">
        <v>173</v>
      </c>
      <c r="S5" s="428"/>
    </row>
    <row r="6" spans="2:22" x14ac:dyDescent="0.25">
      <c r="N6" s="57" t="s">
        <v>11</v>
      </c>
      <c r="O6" s="240" t="s">
        <v>15</v>
      </c>
      <c r="P6" s="240">
        <v>184</v>
      </c>
      <c r="Q6" s="239">
        <v>0</v>
      </c>
      <c r="R6" s="239">
        <v>11</v>
      </c>
      <c r="S6" s="240">
        <v>173</v>
      </c>
    </row>
    <row r="7" spans="2:22" x14ac:dyDescent="0.25">
      <c r="N7" s="57" t="s">
        <v>12</v>
      </c>
      <c r="O7" s="240">
        <v>173</v>
      </c>
      <c r="P7" s="240">
        <v>232</v>
      </c>
      <c r="Q7" s="240">
        <v>6</v>
      </c>
      <c r="R7" s="240">
        <v>98</v>
      </c>
      <c r="S7" s="240">
        <v>301</v>
      </c>
    </row>
    <row r="8" spans="2:22" x14ac:dyDescent="0.25">
      <c r="N8" s="57" t="s">
        <v>283</v>
      </c>
      <c r="O8" s="239">
        <v>301</v>
      </c>
      <c r="P8" s="239">
        <v>273</v>
      </c>
      <c r="Q8" s="240">
        <v>1</v>
      </c>
      <c r="R8" s="239">
        <v>136</v>
      </c>
      <c r="S8" s="239">
        <v>437</v>
      </c>
    </row>
    <row r="9" spans="2:22" x14ac:dyDescent="0.25">
      <c r="N9" s="57" t="s">
        <v>336</v>
      </c>
      <c r="O9" s="239">
        <v>437</v>
      </c>
      <c r="P9" s="239">
        <v>251</v>
      </c>
      <c r="Q9" s="240">
        <v>2</v>
      </c>
      <c r="R9" s="239">
        <v>181</v>
      </c>
      <c r="S9" s="239">
        <v>505</v>
      </c>
    </row>
    <row r="10" spans="2:22" x14ac:dyDescent="0.25">
      <c r="N10" s="57" t="s">
        <v>425</v>
      </c>
      <c r="O10" s="240">
        <v>505</v>
      </c>
      <c r="P10" s="240">
        <v>302</v>
      </c>
      <c r="Q10" s="240">
        <v>3</v>
      </c>
      <c r="R10" s="240">
        <v>243</v>
      </c>
      <c r="S10" s="240">
        <v>561</v>
      </c>
    </row>
    <row r="11" spans="2:22" x14ac:dyDescent="0.25">
      <c r="N11" s="57" t="s">
        <v>452</v>
      </c>
      <c r="O11" s="240">
        <v>561</v>
      </c>
      <c r="P11" s="240">
        <v>56</v>
      </c>
      <c r="Q11" s="240">
        <v>0</v>
      </c>
      <c r="R11" s="240">
        <v>71</v>
      </c>
      <c r="S11" s="240">
        <v>546</v>
      </c>
    </row>
    <row r="12" spans="2:22" x14ac:dyDescent="0.25">
      <c r="N12" s="57" t="s">
        <v>501</v>
      </c>
      <c r="O12" s="240">
        <v>546</v>
      </c>
      <c r="P12" s="240">
        <v>53</v>
      </c>
      <c r="Q12" s="240">
        <v>1</v>
      </c>
      <c r="R12" s="240">
        <v>74</v>
      </c>
      <c r="S12" s="240">
        <v>524</v>
      </c>
    </row>
    <row r="13" spans="2:22" x14ac:dyDescent="0.25">
      <c r="N13" s="233" t="s">
        <v>21</v>
      </c>
      <c r="O13" s="241" t="s">
        <v>15</v>
      </c>
      <c r="P13" s="241">
        <v>1351</v>
      </c>
      <c r="Q13" s="241">
        <v>13</v>
      </c>
      <c r="R13" s="241">
        <v>814</v>
      </c>
      <c r="S13" s="241">
        <v>524</v>
      </c>
    </row>
    <row r="14" spans="2:22" ht="45.75" customHeight="1" x14ac:dyDescent="0.25">
      <c r="N14" s="465" t="s">
        <v>474</v>
      </c>
      <c r="O14" s="465"/>
      <c r="P14" s="465"/>
      <c r="Q14" s="465"/>
      <c r="R14" s="465"/>
      <c r="S14" s="465"/>
    </row>
    <row r="15" spans="2:22" ht="51.75" customHeight="1" x14ac:dyDescent="0.25">
      <c r="N15" s="79"/>
      <c r="O15" s="79"/>
      <c r="P15" s="79"/>
      <c r="Q15" s="79"/>
      <c r="R15" s="79"/>
      <c r="S15" s="79"/>
    </row>
    <row r="16" spans="2:22" x14ac:dyDescent="0.25">
      <c r="N16" s="79"/>
      <c r="O16" s="79"/>
      <c r="P16" s="79"/>
      <c r="Q16" s="79"/>
      <c r="R16" s="79"/>
      <c r="S16" s="79"/>
    </row>
    <row r="17" spans="14:20" x14ac:dyDescent="0.25">
      <c r="N17" s="205"/>
      <c r="O17" s="205"/>
      <c r="P17" s="205"/>
      <c r="Q17" s="205"/>
      <c r="R17" s="205"/>
      <c r="S17" s="205"/>
      <c r="T17" s="175"/>
    </row>
    <row r="18" spans="14:20" x14ac:dyDescent="0.25">
      <c r="N18" s="205"/>
      <c r="O18" s="205"/>
      <c r="P18" s="205"/>
      <c r="Q18" s="205"/>
      <c r="R18" s="205"/>
      <c r="S18" s="205"/>
      <c r="T18" s="175"/>
    </row>
    <row r="19" spans="14:20" ht="25.5" x14ac:dyDescent="0.25">
      <c r="N19" s="210" t="s">
        <v>167</v>
      </c>
      <c r="O19" s="210" t="s">
        <v>168</v>
      </c>
      <c r="P19" s="210" t="s">
        <v>354</v>
      </c>
      <c r="Q19" s="210" t="s">
        <v>354</v>
      </c>
      <c r="R19" s="210" t="s">
        <v>355</v>
      </c>
      <c r="S19" s="210" t="s">
        <v>355</v>
      </c>
      <c r="T19" s="175"/>
    </row>
    <row r="20" spans="14:20" x14ac:dyDescent="0.25">
      <c r="N20" s="194" t="s">
        <v>356</v>
      </c>
      <c r="O20" s="181">
        <v>0</v>
      </c>
      <c r="P20" s="181">
        <v>184</v>
      </c>
      <c r="Q20" s="175">
        <v>184</v>
      </c>
      <c r="R20" s="175">
        <v>11</v>
      </c>
      <c r="S20" s="175">
        <v>11</v>
      </c>
      <c r="T20" s="175"/>
    </row>
    <row r="21" spans="14:20" x14ac:dyDescent="0.25">
      <c r="N21" s="194" t="s">
        <v>357</v>
      </c>
      <c r="O21" s="181">
        <v>173</v>
      </c>
      <c r="P21" s="181">
        <v>232</v>
      </c>
      <c r="Q21" s="175">
        <f>Q20+P21</f>
        <v>416</v>
      </c>
      <c r="R21" s="175">
        <v>103</v>
      </c>
      <c r="S21" s="175">
        <f>R21+R20</f>
        <v>114</v>
      </c>
      <c r="T21" s="175"/>
    </row>
    <row r="22" spans="14:20" x14ac:dyDescent="0.25">
      <c r="N22" s="194" t="s">
        <v>283</v>
      </c>
      <c r="O22" s="181">
        <v>302</v>
      </c>
      <c r="P22" s="181">
        <v>274</v>
      </c>
      <c r="Q22" s="175">
        <f>Q21+P22</f>
        <v>690</v>
      </c>
      <c r="R22" s="175">
        <v>135</v>
      </c>
      <c r="S22" s="175">
        <f>S21+R22</f>
        <v>249</v>
      </c>
      <c r="T22" s="175"/>
    </row>
    <row r="23" spans="14:20" x14ac:dyDescent="0.25">
      <c r="N23" s="194" t="s">
        <v>404</v>
      </c>
      <c r="O23" s="181">
        <v>441</v>
      </c>
      <c r="P23" s="181">
        <v>251</v>
      </c>
      <c r="Q23" s="175">
        <f>Q22+P23</f>
        <v>941</v>
      </c>
      <c r="R23" s="175">
        <v>178</v>
      </c>
      <c r="S23" s="175">
        <f>S22+R23</f>
        <v>427</v>
      </c>
      <c r="T23" s="175"/>
    </row>
    <row r="24" spans="14:20" x14ac:dyDescent="0.25">
      <c r="N24" s="194" t="s">
        <v>13</v>
      </c>
      <c r="O24" s="181">
        <v>514</v>
      </c>
      <c r="P24" s="181">
        <v>37</v>
      </c>
      <c r="Q24" s="175">
        <f>Q23+P24</f>
        <v>978</v>
      </c>
      <c r="R24" s="175">
        <v>34</v>
      </c>
      <c r="S24" s="175">
        <f>S23+R24</f>
        <v>461</v>
      </c>
      <c r="T24" s="175"/>
    </row>
    <row r="25" spans="14:20" x14ac:dyDescent="0.25">
      <c r="N25" s="175" t="s">
        <v>403</v>
      </c>
      <c r="O25" s="181">
        <v>517</v>
      </c>
      <c r="P25" s="181">
        <v>75</v>
      </c>
      <c r="Q25" s="175">
        <f>Q24+P25</f>
        <v>1053</v>
      </c>
      <c r="R25" s="175">
        <v>50</v>
      </c>
      <c r="S25" s="175">
        <f>S24+R25</f>
        <v>511</v>
      </c>
      <c r="T25" s="175"/>
    </row>
    <row r="26" spans="14:20" x14ac:dyDescent="0.25">
      <c r="N26" s="175" t="s">
        <v>411</v>
      </c>
      <c r="O26" s="181">
        <v>542</v>
      </c>
      <c r="P26" s="181">
        <v>62</v>
      </c>
      <c r="Q26" s="175">
        <f>SUM(P26,Q25)</f>
        <v>1115</v>
      </c>
      <c r="R26" s="175">
        <v>45</v>
      </c>
      <c r="S26" s="175">
        <v>556</v>
      </c>
      <c r="T26" s="175"/>
    </row>
    <row r="27" spans="14:20" x14ac:dyDescent="0.25">
      <c r="N27" s="175"/>
      <c r="O27" s="175"/>
      <c r="P27" s="175"/>
      <c r="Q27" s="175"/>
      <c r="R27" s="175"/>
      <c r="S27" s="175"/>
      <c r="T27" s="175"/>
    </row>
    <row r="28" spans="14:20" x14ac:dyDescent="0.25">
      <c r="N28" s="175"/>
      <c r="O28" s="175"/>
      <c r="P28" s="175"/>
      <c r="Q28" s="175"/>
      <c r="R28" s="175"/>
      <c r="S28" s="175"/>
      <c r="T28" s="175"/>
    </row>
    <row r="29" spans="14:20" x14ac:dyDescent="0.25">
      <c r="N29" s="211" t="s">
        <v>167</v>
      </c>
      <c r="O29" s="211" t="s">
        <v>354</v>
      </c>
      <c r="P29" s="211" t="s">
        <v>355</v>
      </c>
      <c r="Q29" s="175"/>
      <c r="R29" s="175"/>
      <c r="S29" s="175"/>
      <c r="T29" s="175"/>
    </row>
    <row r="30" spans="14:20" x14ac:dyDescent="0.25">
      <c r="N30" s="194" t="s">
        <v>356</v>
      </c>
      <c r="O30" s="175">
        <v>184</v>
      </c>
      <c r="P30" s="175">
        <v>11</v>
      </c>
      <c r="Q30" s="175"/>
      <c r="R30" s="175"/>
      <c r="S30" s="175"/>
      <c r="T30" s="175"/>
    </row>
    <row r="31" spans="14:20" x14ac:dyDescent="0.25">
      <c r="N31" s="194" t="s">
        <v>357</v>
      </c>
      <c r="O31" s="175">
        <v>416</v>
      </c>
      <c r="P31" s="175">
        <v>114</v>
      </c>
      <c r="Q31" s="175"/>
      <c r="R31" s="175"/>
      <c r="S31" s="175"/>
      <c r="T31" s="175"/>
    </row>
    <row r="32" spans="14:20" x14ac:dyDescent="0.25">
      <c r="N32" s="194" t="s">
        <v>283</v>
      </c>
      <c r="O32" s="175">
        <v>690</v>
      </c>
      <c r="P32" s="175">
        <v>249</v>
      </c>
      <c r="Q32" s="175"/>
      <c r="R32" s="175"/>
      <c r="S32" s="175"/>
      <c r="T32" s="175"/>
    </row>
    <row r="33" spans="14:20" x14ac:dyDescent="0.25">
      <c r="N33" s="194" t="s">
        <v>404</v>
      </c>
      <c r="O33" s="175">
        <v>941</v>
      </c>
      <c r="P33" s="175">
        <v>427</v>
      </c>
      <c r="Q33" s="175"/>
      <c r="R33" s="175"/>
      <c r="S33" s="175"/>
      <c r="T33" s="175"/>
    </row>
    <row r="34" spans="14:20" x14ac:dyDescent="0.25">
      <c r="N34" s="194" t="s">
        <v>13</v>
      </c>
      <c r="O34" s="175">
        <v>978</v>
      </c>
      <c r="P34" s="175">
        <v>461</v>
      </c>
      <c r="Q34" s="175"/>
      <c r="R34" s="175"/>
      <c r="S34" s="175"/>
      <c r="T34" s="175"/>
    </row>
    <row r="35" spans="14:20" x14ac:dyDescent="0.25">
      <c r="N35" s="175" t="s">
        <v>403</v>
      </c>
      <c r="O35" s="175">
        <v>1053</v>
      </c>
      <c r="P35" s="175">
        <v>511</v>
      </c>
      <c r="Q35" s="175"/>
      <c r="R35" s="175"/>
      <c r="S35" s="175"/>
      <c r="T35" s="175"/>
    </row>
    <row r="36" spans="14:20" x14ac:dyDescent="0.25">
      <c r="N36" s="194" t="s">
        <v>411</v>
      </c>
      <c r="O36" s="175">
        <v>1115</v>
      </c>
      <c r="P36" s="175">
        <v>556</v>
      </c>
      <c r="Q36" s="175"/>
      <c r="R36" s="175"/>
      <c r="S36" s="175"/>
      <c r="T36" s="175"/>
    </row>
    <row r="37" spans="14:20" x14ac:dyDescent="0.25">
      <c r="N37" s="175"/>
      <c r="O37" s="175"/>
      <c r="P37" s="175"/>
      <c r="Q37" s="175"/>
      <c r="R37" s="175"/>
      <c r="S37" s="175"/>
      <c r="T37" s="175"/>
    </row>
  </sheetData>
  <mergeCells count="10">
    <mergeCell ref="N14:S14"/>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heetViews>
  <sheetFormatPr defaultRowHeight="15" x14ac:dyDescent="0.25"/>
  <cols>
    <col min="1" max="1" width="1.85546875" customWidth="1"/>
    <col min="10" max="10" width="1.85546875" customWidth="1"/>
    <col min="11" max="11" width="1.85546875" style="51"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374"/>
      <c r="C2" s="374"/>
      <c r="D2" s="374"/>
      <c r="E2" s="374"/>
      <c r="F2" s="374"/>
      <c r="G2" s="374"/>
      <c r="H2" s="374"/>
      <c r="I2" s="374"/>
      <c r="M2" s="466" t="s">
        <v>555</v>
      </c>
      <c r="N2" s="466"/>
      <c r="P2" s="427" t="s">
        <v>382</v>
      </c>
      <c r="Q2" s="427"/>
    </row>
    <row r="3" spans="2:17" x14ac:dyDescent="0.25">
      <c r="M3" s="26"/>
      <c r="N3" s="2"/>
      <c r="P3" s="427"/>
      <c r="Q3" s="427"/>
    </row>
    <row r="4" spans="2:17" x14ac:dyDescent="0.25">
      <c r="M4" s="23" t="s">
        <v>174</v>
      </c>
      <c r="N4" s="27" t="s">
        <v>175</v>
      </c>
    </row>
    <row r="5" spans="2:17" x14ac:dyDescent="0.25">
      <c r="M5" s="118" t="s">
        <v>102</v>
      </c>
      <c r="N5" s="277">
        <v>1351</v>
      </c>
    </row>
    <row r="6" spans="2:17" x14ac:dyDescent="0.25">
      <c r="M6" s="118" t="s">
        <v>176</v>
      </c>
      <c r="N6" s="119">
        <v>13</v>
      </c>
    </row>
    <row r="7" spans="2:17" x14ac:dyDescent="0.25">
      <c r="M7" s="118" t="s">
        <v>177</v>
      </c>
      <c r="N7" s="119">
        <v>814</v>
      </c>
    </row>
    <row r="8" spans="2:17" x14ac:dyDescent="0.25">
      <c r="M8" s="118" t="s">
        <v>103</v>
      </c>
      <c r="N8" s="119">
        <v>408</v>
      </c>
    </row>
    <row r="9" spans="2:17" x14ac:dyDescent="0.25">
      <c r="M9" s="154" t="s">
        <v>19</v>
      </c>
      <c r="N9" s="155">
        <v>524</v>
      </c>
    </row>
    <row r="10" spans="2:17" x14ac:dyDescent="0.25">
      <c r="M10" s="118" t="s">
        <v>178</v>
      </c>
      <c r="N10" s="119">
        <v>189</v>
      </c>
    </row>
    <row r="11" spans="2:17" x14ac:dyDescent="0.25">
      <c r="M11" s="118" t="s">
        <v>106</v>
      </c>
      <c r="N11" s="119">
        <v>115</v>
      </c>
    </row>
    <row r="12" spans="2:17" x14ac:dyDescent="0.25">
      <c r="M12" s="118" t="s">
        <v>107</v>
      </c>
      <c r="N12" s="119">
        <v>40</v>
      </c>
    </row>
    <row r="13" spans="2:17" x14ac:dyDescent="0.25">
      <c r="M13" s="118" t="s">
        <v>67</v>
      </c>
      <c r="N13" s="119">
        <v>88</v>
      </c>
    </row>
    <row r="14" spans="2:17" x14ac:dyDescent="0.25">
      <c r="M14" s="118" t="s">
        <v>68</v>
      </c>
      <c r="N14" s="119">
        <v>40</v>
      </c>
    </row>
    <row r="15" spans="2:17" x14ac:dyDescent="0.25">
      <c r="M15" s="156" t="s">
        <v>69</v>
      </c>
      <c r="N15" s="157">
        <v>52</v>
      </c>
    </row>
    <row r="18" spans="13:16" x14ac:dyDescent="0.25">
      <c r="M18" s="180" t="s">
        <v>19</v>
      </c>
      <c r="N18" s="175"/>
      <c r="O18" s="175"/>
      <c r="P18" s="175"/>
    </row>
    <row r="19" spans="13:16" x14ac:dyDescent="0.25">
      <c r="M19" s="194" t="s">
        <v>178</v>
      </c>
      <c r="N19" s="181">
        <f>N10</f>
        <v>189</v>
      </c>
      <c r="O19" s="175"/>
      <c r="P19" s="175"/>
    </row>
    <row r="20" spans="13:16" x14ac:dyDescent="0.25">
      <c r="M20" s="194" t="s">
        <v>106</v>
      </c>
      <c r="N20" s="181">
        <f>N11</f>
        <v>115</v>
      </c>
      <c r="O20" s="175"/>
      <c r="P20" s="175"/>
    </row>
    <row r="21" spans="13:16" x14ac:dyDescent="0.25">
      <c r="M21" s="194" t="s">
        <v>107</v>
      </c>
      <c r="N21" s="181">
        <f>N12</f>
        <v>40</v>
      </c>
      <c r="O21" s="175"/>
      <c r="P21" s="175"/>
    </row>
    <row r="22" spans="13:16" x14ac:dyDescent="0.25">
      <c r="M22" s="194" t="s">
        <v>67</v>
      </c>
      <c r="N22" s="181">
        <f t="shared" ref="N22:N24" si="0">N13</f>
        <v>88</v>
      </c>
      <c r="O22" s="175"/>
      <c r="P22" s="175"/>
    </row>
    <row r="23" spans="13:16" x14ac:dyDescent="0.25">
      <c r="M23" s="194" t="s">
        <v>68</v>
      </c>
      <c r="N23" s="181">
        <f t="shared" si="0"/>
        <v>40</v>
      </c>
      <c r="O23" s="175"/>
      <c r="P23" s="175"/>
    </row>
    <row r="24" spans="13:16" x14ac:dyDescent="0.25">
      <c r="M24" s="194" t="s">
        <v>69</v>
      </c>
      <c r="N24" s="181">
        <f t="shared" si="0"/>
        <v>52</v>
      </c>
      <c r="O24" s="175"/>
      <c r="P24" s="175"/>
    </row>
    <row r="25" spans="13:16" x14ac:dyDescent="0.25">
      <c r="M25" s="174"/>
      <c r="N25" s="175"/>
      <c r="O25" s="175"/>
      <c r="P25" s="175"/>
    </row>
    <row r="26" spans="13:16" x14ac:dyDescent="0.25">
      <c r="M26" s="174"/>
      <c r="N26" s="175"/>
      <c r="O26" s="175"/>
      <c r="P26" s="175"/>
    </row>
    <row r="27" spans="13:16" x14ac:dyDescent="0.25">
      <c r="M27" s="174"/>
      <c r="N27" s="175"/>
      <c r="O27" s="175"/>
      <c r="P27" s="175"/>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O133"/>
  <sheetViews>
    <sheetView showGridLines="0" workbookViewId="0">
      <selection activeCell="P38" sqref="P38"/>
    </sheetView>
  </sheetViews>
  <sheetFormatPr defaultColWidth="10.28515625" defaultRowHeight="15" x14ac:dyDescent="0.25"/>
  <cols>
    <col min="1" max="1" width="2.28515625" style="1" customWidth="1"/>
    <col min="2" max="2" width="3.7109375" style="1" customWidth="1"/>
    <col min="3" max="3" width="15.140625" style="52" customWidth="1"/>
    <col min="4" max="8" width="10.28515625" style="1"/>
    <col min="9" max="9" width="11.42578125" style="1" customWidth="1"/>
    <col min="10" max="10" width="10.28515625" style="1"/>
    <col min="11" max="11" width="6.5703125" style="1" customWidth="1"/>
    <col min="12" max="12" width="15.140625" style="114" customWidth="1"/>
    <col min="13" max="13" width="4.5703125" style="1" customWidth="1"/>
    <col min="14" max="16384" width="10.28515625" style="1"/>
  </cols>
  <sheetData>
    <row r="1" spans="2:13" ht="15.75" thickBot="1" x14ac:dyDescent="0.3">
      <c r="C1" s="1"/>
      <c r="L1" s="112"/>
    </row>
    <row r="2" spans="2:13" ht="20.25" x14ac:dyDescent="0.3">
      <c r="B2" s="60"/>
      <c r="C2" s="76"/>
      <c r="D2" s="62"/>
      <c r="E2" s="62"/>
      <c r="F2" s="62"/>
      <c r="G2" s="62"/>
      <c r="H2" s="62"/>
      <c r="I2" s="62"/>
      <c r="J2" s="61"/>
      <c r="K2" s="61"/>
      <c r="L2" s="113"/>
      <c r="M2" s="63"/>
    </row>
    <row r="3" spans="2:13" ht="20.25" x14ac:dyDescent="0.25">
      <c r="B3" s="64"/>
      <c r="C3" s="364" t="s">
        <v>365</v>
      </c>
      <c r="D3" s="364"/>
      <c r="E3" s="364"/>
      <c r="F3" s="364"/>
      <c r="G3" s="364"/>
      <c r="H3" s="364"/>
      <c r="I3" s="364"/>
      <c r="J3" s="364"/>
      <c r="K3" s="364"/>
      <c r="L3" s="364"/>
      <c r="M3" s="65"/>
    </row>
    <row r="4" spans="2:13" ht="18.75" x14ac:dyDescent="0.25">
      <c r="B4" s="64"/>
      <c r="C4" s="365" t="s">
        <v>366</v>
      </c>
      <c r="D4" s="365"/>
      <c r="E4" s="365"/>
      <c r="F4" s="365"/>
      <c r="G4" s="365"/>
      <c r="H4" s="365"/>
      <c r="I4" s="365"/>
      <c r="J4" s="365"/>
      <c r="K4" s="365"/>
      <c r="L4" s="365"/>
      <c r="M4" s="65"/>
    </row>
    <row r="5" spans="2:13" ht="15.75" x14ac:dyDescent="0.25">
      <c r="B5" s="64"/>
      <c r="C5" s="366"/>
      <c r="D5" s="366"/>
      <c r="E5" s="366"/>
      <c r="F5" s="366"/>
      <c r="G5" s="366"/>
      <c r="H5" s="366"/>
      <c r="I5" s="366"/>
      <c r="J5" s="366"/>
      <c r="K5" s="366"/>
      <c r="L5" s="366"/>
      <c r="M5" s="65"/>
    </row>
    <row r="6" spans="2:13" x14ac:dyDescent="0.25">
      <c r="B6" s="64"/>
      <c r="E6" s="66"/>
      <c r="F6" s="66"/>
      <c r="G6" s="66"/>
      <c r="H6" s="66"/>
      <c r="M6" s="65"/>
    </row>
    <row r="7" spans="2:13" x14ac:dyDescent="0.25">
      <c r="B7" s="64"/>
      <c r="E7" s="66"/>
      <c r="F7" s="66"/>
      <c r="G7" s="66"/>
      <c r="H7" s="66"/>
      <c r="M7" s="65"/>
    </row>
    <row r="8" spans="2:13" x14ac:dyDescent="0.25">
      <c r="B8" s="64"/>
      <c r="D8" s="75"/>
      <c r="E8" s="75"/>
      <c r="F8" s="75"/>
      <c r="G8" s="52"/>
      <c r="H8" s="52"/>
      <c r="I8" s="52"/>
      <c r="J8" s="52"/>
      <c r="K8" s="52"/>
      <c r="M8" s="65"/>
    </row>
    <row r="9" spans="2:13" s="69" customFormat="1" x14ac:dyDescent="0.25">
      <c r="B9" s="67"/>
      <c r="C9" s="77" t="s">
        <v>367</v>
      </c>
      <c r="D9" s="367" t="s">
        <v>368</v>
      </c>
      <c r="E9" s="367"/>
      <c r="F9" s="367"/>
      <c r="G9" s="367"/>
      <c r="H9" s="367"/>
      <c r="I9" s="367"/>
      <c r="J9" s="367"/>
      <c r="K9" s="367"/>
      <c r="L9" s="135" t="s">
        <v>369</v>
      </c>
      <c r="M9" s="68"/>
    </row>
    <row r="10" spans="2:13" ht="15" customHeight="1" x14ac:dyDescent="0.25">
      <c r="B10" s="64"/>
      <c r="C10" s="78">
        <v>1</v>
      </c>
      <c r="D10" s="360" t="s">
        <v>370</v>
      </c>
      <c r="E10" s="360"/>
      <c r="F10" s="360"/>
      <c r="G10" s="360"/>
      <c r="H10" s="360"/>
      <c r="I10" s="360"/>
      <c r="J10" s="360"/>
      <c r="K10" s="360"/>
      <c r="L10" s="293" t="s">
        <v>371</v>
      </c>
      <c r="M10" s="65"/>
    </row>
    <row r="11" spans="2:13" ht="15" customHeight="1" x14ac:dyDescent="0.25">
      <c r="B11" s="64"/>
      <c r="C11" s="78">
        <v>2</v>
      </c>
      <c r="D11" s="360" t="s">
        <v>729</v>
      </c>
      <c r="E11" s="360"/>
      <c r="F11" s="360"/>
      <c r="G11" s="360"/>
      <c r="H11" s="360"/>
      <c r="I11" s="360"/>
      <c r="J11" s="360"/>
      <c r="K11" s="360"/>
      <c r="L11" s="136" t="s">
        <v>372</v>
      </c>
      <c r="M11" s="65"/>
    </row>
    <row r="12" spans="2:13" ht="15" customHeight="1" x14ac:dyDescent="0.25">
      <c r="B12" s="64"/>
      <c r="C12" s="78">
        <v>3</v>
      </c>
      <c r="D12" s="360" t="s">
        <v>373</v>
      </c>
      <c r="E12" s="360"/>
      <c r="F12" s="360"/>
      <c r="G12" s="360"/>
      <c r="H12" s="360"/>
      <c r="I12" s="360"/>
      <c r="J12" s="360"/>
      <c r="K12" s="360"/>
      <c r="L12" s="136">
        <v>7</v>
      </c>
      <c r="M12" s="65"/>
    </row>
    <row r="13" spans="2:13" ht="15" customHeight="1" x14ac:dyDescent="0.25">
      <c r="B13" s="64"/>
      <c r="C13" s="78">
        <v>4</v>
      </c>
      <c r="D13" s="363" t="s">
        <v>728</v>
      </c>
      <c r="E13" s="363"/>
      <c r="F13" s="363"/>
      <c r="G13" s="363"/>
      <c r="H13" s="363"/>
      <c r="I13" s="363"/>
      <c r="J13" s="363"/>
      <c r="K13" s="363"/>
      <c r="L13" s="136"/>
      <c r="M13" s="65"/>
    </row>
    <row r="14" spans="2:13" x14ac:dyDescent="0.25">
      <c r="B14" s="64"/>
      <c r="C14" s="78">
        <v>5</v>
      </c>
      <c r="D14" s="363" t="s">
        <v>447</v>
      </c>
      <c r="E14" s="363"/>
      <c r="F14" s="363"/>
      <c r="G14" s="363"/>
      <c r="H14" s="363"/>
      <c r="I14" s="363"/>
      <c r="J14" s="363"/>
      <c r="K14" s="363"/>
      <c r="L14" s="136"/>
      <c r="M14" s="65"/>
    </row>
    <row r="15" spans="2:13" x14ac:dyDescent="0.25">
      <c r="B15" s="64"/>
      <c r="C15" s="78">
        <v>6</v>
      </c>
      <c r="D15" s="363" t="s">
        <v>448</v>
      </c>
      <c r="E15" s="363"/>
      <c r="F15" s="363"/>
      <c r="G15" s="363"/>
      <c r="H15" s="363"/>
      <c r="I15" s="363"/>
      <c r="J15" s="363"/>
      <c r="K15" s="363"/>
      <c r="L15" s="136">
        <v>8</v>
      </c>
      <c r="M15" s="65"/>
    </row>
    <row r="16" spans="2:13" x14ac:dyDescent="0.25">
      <c r="B16" s="64"/>
      <c r="C16" s="78">
        <v>7</v>
      </c>
      <c r="D16" s="360" t="s">
        <v>727</v>
      </c>
      <c r="E16" s="360"/>
      <c r="F16" s="360"/>
      <c r="G16" s="360"/>
      <c r="H16" s="360"/>
      <c r="I16" s="360"/>
      <c r="J16" s="360"/>
      <c r="K16" s="360"/>
      <c r="L16" s="136" t="s">
        <v>449</v>
      </c>
      <c r="M16" s="65"/>
    </row>
    <row r="17" spans="1:15" x14ac:dyDescent="0.25">
      <c r="B17" s="64"/>
      <c r="C17" s="78">
        <v>8</v>
      </c>
      <c r="D17" s="360" t="s">
        <v>726</v>
      </c>
      <c r="E17" s="360"/>
      <c r="F17" s="360"/>
      <c r="G17" s="360"/>
      <c r="H17" s="360"/>
      <c r="I17" s="360"/>
      <c r="J17" s="360"/>
      <c r="K17" s="360"/>
      <c r="L17" s="136">
        <v>11</v>
      </c>
      <c r="M17" s="65"/>
    </row>
    <row r="18" spans="1:15" x14ac:dyDescent="0.25">
      <c r="B18" s="64"/>
      <c r="C18" s="78">
        <v>9</v>
      </c>
      <c r="D18" s="360" t="s">
        <v>468</v>
      </c>
      <c r="E18" s="360"/>
      <c r="F18" s="360"/>
      <c r="G18" s="360"/>
      <c r="H18" s="360"/>
      <c r="I18" s="360"/>
      <c r="J18" s="360"/>
      <c r="K18" s="360"/>
      <c r="L18" s="78"/>
      <c r="M18" s="65"/>
    </row>
    <row r="19" spans="1:15" x14ac:dyDescent="0.25">
      <c r="B19" s="64"/>
      <c r="C19" s="78">
        <v>10</v>
      </c>
      <c r="D19" s="360" t="s">
        <v>725</v>
      </c>
      <c r="E19" s="360"/>
      <c r="F19" s="360"/>
      <c r="G19" s="360"/>
      <c r="H19" s="360"/>
      <c r="I19" s="360"/>
      <c r="J19" s="360"/>
      <c r="K19" s="360"/>
      <c r="L19" s="136">
        <v>12</v>
      </c>
      <c r="M19" s="65"/>
    </row>
    <row r="20" spans="1:15" x14ac:dyDescent="0.25">
      <c r="B20" s="64"/>
      <c r="C20" s="78">
        <v>11</v>
      </c>
      <c r="D20" s="360" t="s">
        <v>374</v>
      </c>
      <c r="E20" s="360"/>
      <c r="F20" s="360"/>
      <c r="G20" s="360"/>
      <c r="H20" s="360"/>
      <c r="I20" s="360"/>
      <c r="J20" s="360"/>
      <c r="K20" s="360"/>
      <c r="L20" s="136">
        <v>13</v>
      </c>
      <c r="M20" s="65"/>
    </row>
    <row r="21" spans="1:15" x14ac:dyDescent="0.25">
      <c r="B21" s="64"/>
      <c r="C21" s="78">
        <v>12</v>
      </c>
      <c r="D21" s="360" t="s">
        <v>375</v>
      </c>
      <c r="E21" s="360"/>
      <c r="F21" s="360"/>
      <c r="G21" s="360"/>
      <c r="H21" s="360"/>
      <c r="I21" s="360"/>
      <c r="J21" s="360"/>
      <c r="K21" s="360"/>
      <c r="L21" s="78"/>
      <c r="M21" s="65"/>
    </row>
    <row r="22" spans="1:15" x14ac:dyDescent="0.25">
      <c r="B22" s="64"/>
      <c r="C22" s="78">
        <v>13</v>
      </c>
      <c r="D22" s="300" t="s">
        <v>724</v>
      </c>
      <c r="E22" s="300"/>
      <c r="F22" s="300"/>
      <c r="G22" s="300"/>
      <c r="H22" s="300"/>
      <c r="I22" s="300"/>
      <c r="J22" s="300"/>
      <c r="K22" s="300"/>
      <c r="L22" s="136">
        <v>14</v>
      </c>
      <c r="M22" s="65"/>
    </row>
    <row r="23" spans="1:15" x14ac:dyDescent="0.25">
      <c r="B23" s="64"/>
      <c r="C23" s="78">
        <v>14</v>
      </c>
      <c r="D23" s="360" t="s">
        <v>450</v>
      </c>
      <c r="E23" s="360"/>
      <c r="F23" s="360"/>
      <c r="G23" s="360"/>
      <c r="H23" s="360"/>
      <c r="I23" s="360"/>
      <c r="J23" s="360"/>
      <c r="K23" s="360"/>
      <c r="L23" s="136">
        <v>15</v>
      </c>
      <c r="M23" s="65"/>
    </row>
    <row r="24" spans="1:15" x14ac:dyDescent="0.25">
      <c r="B24" s="64"/>
      <c r="C24" s="78">
        <v>15</v>
      </c>
      <c r="D24" s="360" t="s">
        <v>445</v>
      </c>
      <c r="E24" s="360"/>
      <c r="F24" s="360"/>
      <c r="G24" s="360"/>
      <c r="H24" s="360"/>
      <c r="I24" s="360"/>
      <c r="J24" s="360"/>
      <c r="K24" s="360"/>
      <c r="L24" s="136"/>
      <c r="M24" s="65"/>
    </row>
    <row r="25" spans="1:15" x14ac:dyDescent="0.25">
      <c r="B25" s="64"/>
      <c r="C25" s="78">
        <v>16</v>
      </c>
      <c r="D25" s="360" t="s">
        <v>723</v>
      </c>
      <c r="E25" s="360"/>
      <c r="F25" s="360"/>
      <c r="G25" s="360"/>
      <c r="H25" s="360"/>
      <c r="I25" s="360"/>
      <c r="J25" s="360"/>
      <c r="K25" s="360"/>
      <c r="L25" s="136">
        <v>16</v>
      </c>
      <c r="M25" s="65"/>
    </row>
    <row r="26" spans="1:15" x14ac:dyDescent="0.25">
      <c r="B26" s="64"/>
      <c r="C26" s="78">
        <v>17</v>
      </c>
      <c r="D26" s="360" t="s">
        <v>722</v>
      </c>
      <c r="E26" s="360"/>
      <c r="F26" s="360"/>
      <c r="G26" s="360"/>
      <c r="H26" s="360"/>
      <c r="I26" s="360"/>
      <c r="J26" s="360"/>
      <c r="K26" s="360"/>
      <c r="L26" s="136">
        <v>17</v>
      </c>
      <c r="M26" s="65"/>
    </row>
    <row r="27" spans="1:15" x14ac:dyDescent="0.25">
      <c r="B27" s="64"/>
      <c r="C27" s="78">
        <v>18</v>
      </c>
      <c r="D27" s="360" t="s">
        <v>376</v>
      </c>
      <c r="E27" s="360"/>
      <c r="F27" s="360"/>
      <c r="G27" s="360"/>
      <c r="H27" s="360"/>
      <c r="I27" s="360"/>
      <c r="J27" s="360"/>
      <c r="K27" s="360"/>
      <c r="L27" s="136">
        <v>18</v>
      </c>
      <c r="M27" s="65"/>
    </row>
    <row r="28" spans="1:15" x14ac:dyDescent="0.25">
      <c r="B28" s="64"/>
      <c r="C28" s="78">
        <v>19</v>
      </c>
      <c r="D28" s="360" t="s">
        <v>733</v>
      </c>
      <c r="E28" s="360"/>
      <c r="F28" s="360"/>
      <c r="G28" s="360"/>
      <c r="H28" s="360"/>
      <c r="I28" s="360"/>
      <c r="J28" s="360"/>
      <c r="K28" s="360"/>
      <c r="L28" s="78"/>
      <c r="M28" s="65"/>
    </row>
    <row r="29" spans="1:15" x14ac:dyDescent="0.25">
      <c r="A29"/>
      <c r="B29" s="70"/>
      <c r="C29" s="78">
        <v>20</v>
      </c>
      <c r="D29" s="360" t="s">
        <v>377</v>
      </c>
      <c r="E29" s="360"/>
      <c r="F29" s="360"/>
      <c r="G29" s="360"/>
      <c r="H29" s="360"/>
      <c r="I29" s="360"/>
      <c r="J29" s="360"/>
      <c r="K29" s="360"/>
      <c r="L29" s="78"/>
      <c r="M29" s="71"/>
      <c r="N29"/>
      <c r="O29"/>
    </row>
    <row r="30" spans="1:15" x14ac:dyDescent="0.25">
      <c r="A30"/>
      <c r="B30" s="70"/>
      <c r="C30" s="78">
        <v>21</v>
      </c>
      <c r="D30" s="360" t="s">
        <v>378</v>
      </c>
      <c r="E30" s="360"/>
      <c r="F30" s="360"/>
      <c r="G30" s="360"/>
      <c r="H30" s="360"/>
      <c r="I30" s="360"/>
      <c r="J30" s="360"/>
      <c r="K30" s="360"/>
      <c r="L30" s="78"/>
      <c r="M30" s="71"/>
      <c r="N30"/>
      <c r="O30"/>
    </row>
    <row r="31" spans="1:15" x14ac:dyDescent="0.25">
      <c r="A31"/>
      <c r="B31" s="70"/>
      <c r="C31" s="78">
        <v>22</v>
      </c>
      <c r="D31" s="363" t="s">
        <v>721</v>
      </c>
      <c r="E31" s="363"/>
      <c r="F31" s="363"/>
      <c r="G31" s="363"/>
      <c r="H31" s="363"/>
      <c r="I31" s="363"/>
      <c r="J31" s="363"/>
      <c r="K31" s="363"/>
      <c r="L31" s="78"/>
      <c r="M31" s="71"/>
      <c r="N31"/>
      <c r="O31"/>
    </row>
    <row r="32" spans="1:15" x14ac:dyDescent="0.25">
      <c r="A32"/>
      <c r="B32" s="70"/>
      <c r="C32" s="78">
        <v>23</v>
      </c>
      <c r="D32" s="363" t="s">
        <v>379</v>
      </c>
      <c r="E32" s="363"/>
      <c r="F32" s="363"/>
      <c r="G32" s="363"/>
      <c r="H32" s="363"/>
      <c r="I32" s="363"/>
      <c r="J32" s="363"/>
      <c r="K32" s="363"/>
      <c r="L32" s="78"/>
      <c r="M32" s="71"/>
      <c r="N32"/>
      <c r="O32"/>
    </row>
    <row r="33" spans="1:15" x14ac:dyDescent="0.25">
      <c r="A33"/>
      <c r="B33" s="70"/>
      <c r="C33" s="78">
        <v>24</v>
      </c>
      <c r="D33" s="301" t="s">
        <v>451</v>
      </c>
      <c r="E33" s="301"/>
      <c r="F33" s="301"/>
      <c r="G33" s="301"/>
      <c r="H33" s="301"/>
      <c r="I33" s="301"/>
      <c r="J33" s="301"/>
      <c r="K33" s="301"/>
      <c r="L33" s="78"/>
      <c r="M33" s="71"/>
      <c r="N33"/>
      <c r="O33"/>
    </row>
    <row r="34" spans="1:15" x14ac:dyDescent="0.25">
      <c r="A34"/>
      <c r="B34" s="70"/>
      <c r="C34" s="78">
        <v>25</v>
      </c>
      <c r="D34" s="360" t="s">
        <v>720</v>
      </c>
      <c r="E34" s="360"/>
      <c r="F34" s="360"/>
      <c r="G34" s="360"/>
      <c r="H34" s="360"/>
      <c r="I34" s="360"/>
      <c r="J34" s="360"/>
      <c r="K34" s="360"/>
      <c r="L34" s="136"/>
      <c r="M34" s="71"/>
      <c r="N34"/>
      <c r="O34"/>
    </row>
    <row r="35" spans="1:15" x14ac:dyDescent="0.25">
      <c r="A35"/>
      <c r="B35" s="70"/>
      <c r="C35" s="78">
        <v>26</v>
      </c>
      <c r="D35" s="360" t="s">
        <v>380</v>
      </c>
      <c r="E35" s="360"/>
      <c r="F35" s="360"/>
      <c r="G35" s="360"/>
      <c r="H35" s="360"/>
      <c r="I35" s="360"/>
      <c r="J35" s="360"/>
      <c r="K35" s="360"/>
      <c r="L35" s="78"/>
      <c r="M35" s="71"/>
      <c r="N35"/>
      <c r="O35"/>
    </row>
    <row r="36" spans="1:15" x14ac:dyDescent="0.25">
      <c r="A36"/>
      <c r="B36" s="70"/>
      <c r="C36" s="78">
        <v>27</v>
      </c>
      <c r="D36" s="360" t="s">
        <v>719</v>
      </c>
      <c r="E36" s="360"/>
      <c r="F36" s="360"/>
      <c r="G36" s="360"/>
      <c r="H36" s="360"/>
      <c r="I36" s="360"/>
      <c r="J36" s="360"/>
      <c r="K36" s="360"/>
      <c r="L36" s="78"/>
      <c r="M36" s="71"/>
      <c r="N36"/>
      <c r="O36"/>
    </row>
    <row r="37" spans="1:15" x14ac:dyDescent="0.25">
      <c r="A37"/>
      <c r="B37" s="70"/>
      <c r="C37" s="78">
        <v>28</v>
      </c>
      <c r="D37" s="360" t="s">
        <v>718</v>
      </c>
      <c r="E37" s="360"/>
      <c r="F37" s="360"/>
      <c r="G37" s="360"/>
      <c r="H37" s="360"/>
      <c r="I37" s="360"/>
      <c r="J37" s="360"/>
      <c r="K37" s="360"/>
      <c r="L37" s="78"/>
      <c r="M37" s="71"/>
      <c r="N37"/>
      <c r="O37"/>
    </row>
    <row r="38" spans="1:15" x14ac:dyDescent="0.25">
      <c r="A38"/>
      <c r="B38" s="70"/>
      <c r="C38" s="78">
        <v>29</v>
      </c>
      <c r="D38" s="349" t="s">
        <v>717</v>
      </c>
      <c r="E38" s="350"/>
      <c r="F38" s="350"/>
      <c r="G38" s="350"/>
      <c r="H38" s="350"/>
      <c r="I38" s="350"/>
      <c r="J38" s="350"/>
      <c r="K38" s="350"/>
      <c r="L38" s="136">
        <v>19</v>
      </c>
      <c r="M38" s="71"/>
      <c r="N38"/>
      <c r="O38"/>
    </row>
    <row r="39" spans="1:15" x14ac:dyDescent="0.25">
      <c r="A39"/>
      <c r="B39" s="70"/>
      <c r="C39" s="78">
        <v>30</v>
      </c>
      <c r="D39" s="349" t="s">
        <v>716</v>
      </c>
      <c r="E39" s="350"/>
      <c r="F39" s="350"/>
      <c r="G39" s="350"/>
      <c r="H39" s="350"/>
      <c r="I39" s="350"/>
      <c r="J39" s="350"/>
      <c r="K39" s="350"/>
      <c r="L39" s="78"/>
      <c r="M39" s="71"/>
      <c r="N39"/>
      <c r="O39"/>
    </row>
    <row r="40" spans="1:15" x14ac:dyDescent="0.25">
      <c r="A40"/>
      <c r="B40" s="70"/>
      <c r="C40" s="78">
        <v>31</v>
      </c>
      <c r="D40" s="349" t="s">
        <v>402</v>
      </c>
      <c r="E40" s="350"/>
      <c r="F40" s="350"/>
      <c r="G40" s="350"/>
      <c r="H40" s="350"/>
      <c r="I40" s="350"/>
      <c r="J40" s="350"/>
      <c r="K40" s="350"/>
      <c r="L40" s="78"/>
      <c r="M40" s="71"/>
      <c r="N40"/>
      <c r="O40"/>
    </row>
    <row r="41" spans="1:15" x14ac:dyDescent="0.25">
      <c r="A41"/>
      <c r="B41" s="70"/>
      <c r="C41" s="78">
        <v>32</v>
      </c>
      <c r="D41" s="349" t="s">
        <v>383</v>
      </c>
      <c r="E41" s="350"/>
      <c r="F41" s="350"/>
      <c r="G41" s="350"/>
      <c r="H41" s="350"/>
      <c r="I41" s="350"/>
      <c r="J41" s="350"/>
      <c r="K41" s="350"/>
      <c r="L41" s="78"/>
      <c r="M41" s="71"/>
      <c r="N41"/>
      <c r="O41"/>
    </row>
    <row r="42" spans="1:15" x14ac:dyDescent="0.25">
      <c r="A42"/>
      <c r="B42" s="70"/>
      <c r="C42" s="78">
        <v>33</v>
      </c>
      <c r="D42" s="349" t="s">
        <v>381</v>
      </c>
      <c r="E42" s="350"/>
      <c r="F42" s="350"/>
      <c r="G42" s="350"/>
      <c r="H42" s="350"/>
      <c r="I42" s="350"/>
      <c r="J42" s="350"/>
      <c r="K42" s="350"/>
      <c r="L42" s="136">
        <v>20</v>
      </c>
      <c r="M42" s="71"/>
      <c r="N42"/>
      <c r="O42"/>
    </row>
    <row r="43" spans="1:15" x14ac:dyDescent="0.25">
      <c r="A43"/>
      <c r="B43" s="70"/>
      <c r="C43" s="78">
        <v>34</v>
      </c>
      <c r="D43" s="349" t="s">
        <v>715</v>
      </c>
      <c r="E43" s="350"/>
      <c r="F43" s="350"/>
      <c r="G43" s="350"/>
      <c r="H43" s="350"/>
      <c r="I43" s="350"/>
      <c r="J43" s="350"/>
      <c r="K43" s="350"/>
      <c r="L43" s="78"/>
      <c r="M43" s="71"/>
      <c r="N43"/>
      <c r="O43"/>
    </row>
    <row r="44" spans="1:15" x14ac:dyDescent="0.25">
      <c r="A44"/>
      <c r="B44" s="70"/>
      <c r="C44" s="78">
        <v>35</v>
      </c>
      <c r="D44" s="349" t="s">
        <v>714</v>
      </c>
      <c r="E44" s="350"/>
      <c r="F44" s="350"/>
      <c r="G44" s="350"/>
      <c r="H44" s="350"/>
      <c r="I44" s="350"/>
      <c r="J44" s="350"/>
      <c r="K44" s="350"/>
      <c r="L44" s="78"/>
      <c r="M44" s="71"/>
      <c r="N44"/>
      <c r="O44"/>
    </row>
    <row r="45" spans="1:15" x14ac:dyDescent="0.25">
      <c r="A45"/>
      <c r="B45" s="70"/>
      <c r="C45" s="78">
        <v>36</v>
      </c>
      <c r="D45" s="349" t="s">
        <v>713</v>
      </c>
      <c r="E45" s="350"/>
      <c r="F45" s="350"/>
      <c r="G45" s="350"/>
      <c r="H45" s="350"/>
      <c r="I45" s="350"/>
      <c r="J45" s="350"/>
      <c r="K45" s="350"/>
      <c r="L45" s="78"/>
      <c r="M45" s="71"/>
      <c r="N45"/>
      <c r="O45"/>
    </row>
    <row r="46" spans="1:15" x14ac:dyDescent="0.25">
      <c r="A46"/>
      <c r="B46" s="70"/>
      <c r="C46" s="78">
        <v>37</v>
      </c>
      <c r="D46" s="349" t="s">
        <v>712</v>
      </c>
      <c r="E46" s="350"/>
      <c r="F46" s="350"/>
      <c r="G46" s="350"/>
      <c r="H46" s="350"/>
      <c r="I46" s="350"/>
      <c r="J46" s="350"/>
      <c r="K46" s="350"/>
      <c r="L46" s="78"/>
      <c r="M46" s="71"/>
      <c r="N46"/>
      <c r="O46"/>
    </row>
    <row r="47" spans="1:15" x14ac:dyDescent="0.25">
      <c r="A47"/>
      <c r="B47" s="70"/>
      <c r="C47" s="78">
        <v>38</v>
      </c>
      <c r="D47" s="361" t="s">
        <v>711</v>
      </c>
      <c r="E47" s="361"/>
      <c r="F47" s="361"/>
      <c r="G47" s="361"/>
      <c r="H47" s="361"/>
      <c r="I47" s="361"/>
      <c r="J47" s="361"/>
      <c r="K47" s="361"/>
      <c r="L47" s="136"/>
      <c r="M47" s="71"/>
      <c r="N47"/>
      <c r="O47"/>
    </row>
    <row r="48" spans="1:15" x14ac:dyDescent="0.25">
      <c r="B48" s="64"/>
      <c r="C48" s="78"/>
      <c r="D48" s="362"/>
      <c r="E48" s="362"/>
      <c r="F48" s="362"/>
      <c r="G48" s="362"/>
      <c r="H48" s="362"/>
      <c r="I48" s="362"/>
      <c r="J48" s="362"/>
      <c r="K48" s="362"/>
      <c r="L48" s="78"/>
      <c r="M48" s="65"/>
    </row>
    <row r="49" spans="2:13" ht="15.75" thickBot="1" x14ac:dyDescent="0.3">
      <c r="B49" s="72"/>
      <c r="C49" s="73"/>
      <c r="D49" s="73"/>
      <c r="E49" s="73"/>
      <c r="F49" s="73"/>
      <c r="G49" s="73"/>
      <c r="H49" s="73"/>
      <c r="I49" s="73"/>
      <c r="J49" s="73"/>
      <c r="K49" s="73"/>
      <c r="L49" s="115"/>
      <c r="M49" s="74"/>
    </row>
    <row r="50" spans="2:13" x14ac:dyDescent="0.25">
      <c r="C50" s="1"/>
      <c r="L50" s="112"/>
    </row>
    <row r="51" spans="2:13" x14ac:dyDescent="0.25">
      <c r="C51" s="1"/>
      <c r="L51" s="112"/>
    </row>
    <row r="52" spans="2:13" x14ac:dyDescent="0.25">
      <c r="C52" s="1"/>
      <c r="L52" s="112"/>
    </row>
    <row r="53" spans="2:13" x14ac:dyDescent="0.25">
      <c r="C53" s="1"/>
      <c r="L53" s="112"/>
    </row>
    <row r="54" spans="2:13" x14ac:dyDescent="0.25">
      <c r="C54" s="1"/>
      <c r="L54" s="112"/>
    </row>
    <row r="55" spans="2:13" x14ac:dyDescent="0.25">
      <c r="C55" s="1"/>
      <c r="L55" s="112"/>
    </row>
    <row r="56" spans="2:13" x14ac:dyDescent="0.25">
      <c r="C56" s="1"/>
      <c r="L56" s="112"/>
    </row>
    <row r="57" spans="2:13" x14ac:dyDescent="0.25">
      <c r="C57" s="1"/>
      <c r="L57" s="112"/>
    </row>
    <row r="58" spans="2:13" x14ac:dyDescent="0.25">
      <c r="C58" s="1"/>
      <c r="L58" s="112"/>
    </row>
    <row r="59" spans="2:13" x14ac:dyDescent="0.25">
      <c r="C59" s="1"/>
      <c r="L59" s="112"/>
    </row>
    <row r="60" spans="2:13" x14ac:dyDescent="0.25">
      <c r="C60" s="1"/>
      <c r="L60" s="112"/>
    </row>
    <row r="61" spans="2:13" x14ac:dyDescent="0.25">
      <c r="C61" s="1"/>
      <c r="L61" s="112"/>
    </row>
    <row r="62" spans="2:13" x14ac:dyDescent="0.25">
      <c r="C62" s="1"/>
      <c r="L62" s="112"/>
    </row>
    <row r="63" spans="2:13" x14ac:dyDescent="0.25">
      <c r="C63" s="1"/>
      <c r="L63" s="112"/>
    </row>
    <row r="64" spans="2:13" x14ac:dyDescent="0.25">
      <c r="C64" s="1"/>
      <c r="L64" s="112"/>
    </row>
    <row r="65" spans="3:12" x14ac:dyDescent="0.25">
      <c r="C65" s="1"/>
      <c r="L65" s="112"/>
    </row>
    <row r="66" spans="3:12" x14ac:dyDescent="0.25">
      <c r="C66" s="1"/>
      <c r="L66" s="112"/>
    </row>
    <row r="67" spans="3:12" x14ac:dyDescent="0.25">
      <c r="C67" s="1"/>
      <c r="L67" s="112"/>
    </row>
    <row r="68" spans="3:12" x14ac:dyDescent="0.25">
      <c r="C68" s="1"/>
      <c r="L68" s="112"/>
    </row>
    <row r="69" spans="3:12" x14ac:dyDescent="0.25">
      <c r="C69" s="1"/>
      <c r="L69" s="112"/>
    </row>
    <row r="70" spans="3:12" x14ac:dyDescent="0.25">
      <c r="C70" s="1"/>
      <c r="L70" s="112"/>
    </row>
    <row r="71" spans="3:12" x14ac:dyDescent="0.25">
      <c r="C71" s="1"/>
      <c r="L71" s="112"/>
    </row>
    <row r="72" spans="3:12" x14ac:dyDescent="0.25">
      <c r="C72" s="1"/>
      <c r="L72" s="112"/>
    </row>
    <row r="73" spans="3:12" x14ac:dyDescent="0.25">
      <c r="C73" s="1"/>
      <c r="L73" s="112"/>
    </row>
    <row r="74" spans="3:12" x14ac:dyDescent="0.25">
      <c r="C74" s="1"/>
      <c r="L74" s="112"/>
    </row>
    <row r="75" spans="3:12" x14ac:dyDescent="0.25">
      <c r="C75" s="1"/>
      <c r="L75" s="112"/>
    </row>
    <row r="76" spans="3:12" x14ac:dyDescent="0.25">
      <c r="C76" s="1"/>
      <c r="L76" s="112"/>
    </row>
    <row r="77" spans="3:12" x14ac:dyDescent="0.25">
      <c r="C77" s="1"/>
      <c r="L77" s="112"/>
    </row>
    <row r="78" spans="3:12" x14ac:dyDescent="0.25">
      <c r="C78" s="1"/>
      <c r="L78" s="112"/>
    </row>
    <row r="79" spans="3:12" x14ac:dyDescent="0.25">
      <c r="C79" s="1"/>
      <c r="L79" s="112"/>
    </row>
    <row r="80" spans="3:12" x14ac:dyDescent="0.25">
      <c r="C80" s="1"/>
      <c r="L80" s="112"/>
    </row>
    <row r="81" spans="3:12" x14ac:dyDescent="0.25">
      <c r="C81" s="1"/>
      <c r="L81" s="112"/>
    </row>
    <row r="82" spans="3:12" x14ac:dyDescent="0.25">
      <c r="C82" s="1"/>
      <c r="L82" s="112"/>
    </row>
    <row r="83" spans="3:12" x14ac:dyDescent="0.25">
      <c r="C83" s="1"/>
      <c r="L83" s="112"/>
    </row>
    <row r="84" spans="3:12" x14ac:dyDescent="0.25">
      <c r="C84" s="1"/>
      <c r="L84" s="112"/>
    </row>
    <row r="85" spans="3:12" x14ac:dyDescent="0.25">
      <c r="C85" s="1"/>
      <c r="L85" s="112"/>
    </row>
    <row r="86" spans="3:12" x14ac:dyDescent="0.25">
      <c r="C86" s="1"/>
      <c r="L86" s="112"/>
    </row>
    <row r="87" spans="3:12" x14ac:dyDescent="0.25">
      <c r="C87" s="1"/>
      <c r="L87" s="112"/>
    </row>
    <row r="88" spans="3:12" x14ac:dyDescent="0.25">
      <c r="C88" s="1"/>
      <c r="L88" s="112"/>
    </row>
    <row r="89" spans="3:12" x14ac:dyDescent="0.25">
      <c r="C89" s="1"/>
      <c r="L89" s="112"/>
    </row>
    <row r="90" spans="3:12" x14ac:dyDescent="0.25">
      <c r="C90" s="1"/>
      <c r="L90" s="112"/>
    </row>
    <row r="91" spans="3:12" x14ac:dyDescent="0.25">
      <c r="C91" s="1"/>
      <c r="L91" s="112"/>
    </row>
    <row r="92" spans="3:12" x14ac:dyDescent="0.25">
      <c r="C92" s="1"/>
      <c r="L92" s="112"/>
    </row>
    <row r="93" spans="3:12" x14ac:dyDescent="0.25">
      <c r="C93" s="1"/>
      <c r="L93" s="112"/>
    </row>
    <row r="94" spans="3:12" x14ac:dyDescent="0.25">
      <c r="C94" s="1"/>
      <c r="L94" s="112"/>
    </row>
    <row r="95" spans="3:12" x14ac:dyDescent="0.25">
      <c r="C95" s="1"/>
      <c r="L95" s="112"/>
    </row>
    <row r="96" spans="3:12" x14ac:dyDescent="0.25">
      <c r="C96" s="1"/>
      <c r="L96" s="112"/>
    </row>
    <row r="97" spans="3:12" x14ac:dyDescent="0.25">
      <c r="C97" s="1"/>
      <c r="L97" s="112"/>
    </row>
    <row r="98" spans="3:12" x14ac:dyDescent="0.25">
      <c r="C98" s="1"/>
      <c r="L98" s="112"/>
    </row>
    <row r="99" spans="3:12" x14ac:dyDescent="0.25">
      <c r="C99" s="1"/>
      <c r="L99" s="112"/>
    </row>
    <row r="100" spans="3:12" x14ac:dyDescent="0.25">
      <c r="C100" s="1"/>
      <c r="L100" s="112"/>
    </row>
    <row r="101" spans="3:12" x14ac:dyDescent="0.25">
      <c r="C101" s="1"/>
      <c r="L101" s="112"/>
    </row>
    <row r="102" spans="3:12" x14ac:dyDescent="0.25">
      <c r="C102" s="1"/>
      <c r="L102" s="112"/>
    </row>
    <row r="103" spans="3:12" x14ac:dyDescent="0.25">
      <c r="C103" s="1"/>
      <c r="L103" s="112"/>
    </row>
    <row r="104" spans="3:12" x14ac:dyDescent="0.25">
      <c r="C104" s="1"/>
      <c r="L104" s="112"/>
    </row>
    <row r="105" spans="3:12" x14ac:dyDescent="0.25">
      <c r="C105" s="1"/>
      <c r="L105" s="112"/>
    </row>
    <row r="106" spans="3:12" x14ac:dyDescent="0.25">
      <c r="C106" s="1"/>
      <c r="L106" s="112"/>
    </row>
    <row r="107" spans="3:12" x14ac:dyDescent="0.25">
      <c r="C107" s="1"/>
      <c r="L107" s="112"/>
    </row>
    <row r="108" spans="3:12" x14ac:dyDescent="0.25">
      <c r="C108" s="1"/>
      <c r="L108" s="112"/>
    </row>
    <row r="109" spans="3:12" x14ac:dyDescent="0.25">
      <c r="C109" s="1"/>
      <c r="L109" s="112"/>
    </row>
    <row r="110" spans="3:12" x14ac:dyDescent="0.25">
      <c r="C110" s="1"/>
      <c r="L110" s="112"/>
    </row>
    <row r="111" spans="3:12" x14ac:dyDescent="0.25">
      <c r="C111" s="1"/>
      <c r="L111" s="112"/>
    </row>
    <row r="112" spans="3:12" x14ac:dyDescent="0.25">
      <c r="C112" s="1"/>
      <c r="L112" s="112"/>
    </row>
    <row r="113" spans="3:12" x14ac:dyDescent="0.25">
      <c r="C113" s="1"/>
      <c r="L113" s="112"/>
    </row>
    <row r="114" spans="3:12" x14ac:dyDescent="0.25">
      <c r="C114" s="1"/>
      <c r="L114" s="112"/>
    </row>
    <row r="115" spans="3:12" x14ac:dyDescent="0.25">
      <c r="C115" s="1"/>
      <c r="L115" s="112"/>
    </row>
    <row r="116" spans="3:12" x14ac:dyDescent="0.25">
      <c r="C116" s="1"/>
      <c r="L116" s="112"/>
    </row>
    <row r="117" spans="3:12" x14ac:dyDescent="0.25">
      <c r="C117" s="1"/>
      <c r="L117" s="112"/>
    </row>
    <row r="118" spans="3:12" x14ac:dyDescent="0.25">
      <c r="C118" s="1"/>
      <c r="L118" s="112"/>
    </row>
    <row r="119" spans="3:12" x14ac:dyDescent="0.25">
      <c r="C119" s="1"/>
      <c r="L119" s="112"/>
    </row>
    <row r="120" spans="3:12" x14ac:dyDescent="0.25">
      <c r="C120" s="1"/>
      <c r="L120" s="112"/>
    </row>
    <row r="121" spans="3:12" x14ac:dyDescent="0.25">
      <c r="C121" s="1"/>
      <c r="L121" s="112"/>
    </row>
    <row r="122" spans="3:12" x14ac:dyDescent="0.25">
      <c r="C122" s="1"/>
      <c r="L122" s="112"/>
    </row>
    <row r="123" spans="3:12" x14ac:dyDescent="0.25">
      <c r="C123" s="1"/>
      <c r="L123" s="112"/>
    </row>
    <row r="124" spans="3:12" x14ac:dyDescent="0.25">
      <c r="C124" s="1"/>
      <c r="L124" s="112"/>
    </row>
    <row r="125" spans="3:12" x14ac:dyDescent="0.25">
      <c r="C125" s="1"/>
      <c r="L125" s="112"/>
    </row>
    <row r="126" spans="3:12" x14ac:dyDescent="0.25">
      <c r="C126" s="1"/>
      <c r="L126" s="112"/>
    </row>
    <row r="127" spans="3:12" x14ac:dyDescent="0.25">
      <c r="C127" s="1"/>
      <c r="L127" s="112"/>
    </row>
    <row r="128" spans="3:12" x14ac:dyDescent="0.25">
      <c r="C128" s="1"/>
      <c r="L128" s="112"/>
    </row>
    <row r="129" spans="3:12" x14ac:dyDescent="0.25">
      <c r="C129" s="1"/>
      <c r="L129" s="112"/>
    </row>
    <row r="130" spans="3:12" x14ac:dyDescent="0.25">
      <c r="C130" s="1"/>
      <c r="L130" s="112"/>
    </row>
    <row r="131" spans="3:12" x14ac:dyDescent="0.25">
      <c r="C131" s="1"/>
      <c r="L131" s="112"/>
    </row>
    <row r="132" spans="3:12" x14ac:dyDescent="0.25">
      <c r="C132" s="1"/>
      <c r="L132" s="112"/>
    </row>
    <row r="133" spans="3:12" x14ac:dyDescent="0.25">
      <c r="C133" s="1"/>
      <c r="L133" s="112"/>
    </row>
  </sheetData>
  <mergeCells count="32">
    <mergeCell ref="D11:K11"/>
    <mergeCell ref="C3:L3"/>
    <mergeCell ref="C4:L4"/>
    <mergeCell ref="C5:L5"/>
    <mergeCell ref="D9:K9"/>
    <mergeCell ref="D10:K10"/>
    <mergeCell ref="D25:K25"/>
    <mergeCell ref="D12:K12"/>
    <mergeCell ref="D13:K13"/>
    <mergeCell ref="D14:K14"/>
    <mergeCell ref="D15:K15"/>
    <mergeCell ref="D16:K16"/>
    <mergeCell ref="D17:K17"/>
    <mergeCell ref="D19:K19"/>
    <mergeCell ref="D20:K20"/>
    <mergeCell ref="D21:K21"/>
    <mergeCell ref="D24:K24"/>
    <mergeCell ref="D23:K23"/>
    <mergeCell ref="D18:K18"/>
    <mergeCell ref="D26:K26"/>
    <mergeCell ref="D27:K27"/>
    <mergeCell ref="D28:K28"/>
    <mergeCell ref="D29:K29"/>
    <mergeCell ref="D30:K30"/>
    <mergeCell ref="D37:K37"/>
    <mergeCell ref="D47:K47"/>
    <mergeCell ref="D48:K48"/>
    <mergeCell ref="D31:K31"/>
    <mergeCell ref="D32:K32"/>
    <mergeCell ref="D34:K34"/>
    <mergeCell ref="D35:K35"/>
    <mergeCell ref="D36:K36"/>
  </mergeCells>
  <hyperlinks>
    <hyperlink ref="D11:H11" location="'Table 2'!A1" display="Sectoral Distribution of CIRPs as on September 30, 2020" xr:uid="{00000000-0004-0000-0100-000000000000}"/>
    <hyperlink ref="D12:H12" location="'Table 3'!A1" display="Initiation of Corporate Insolvency Resolution Process" xr:uid="{00000000-0004-0000-0100-000001000000}"/>
    <hyperlink ref="D19:F19" location="'Table 10'!A1" display="Details of Closed Liquidations " xr:uid="{00000000-0004-0000-0100-000007000000}"/>
    <hyperlink ref="D20:F20" location="'Table 11'!A1" display="Reasons for Liquidations" xr:uid="{00000000-0004-0000-0100-000008000000}"/>
    <hyperlink ref="D21:F21" location="'Table 12'!A1" display="Claims in Liquidation Process" xr:uid="{00000000-0004-0000-0100-000009000000}"/>
    <hyperlink ref="D24:F24" location="'Table 13'!A1" display="Twelve Large Accounts " xr:uid="{00000000-0004-0000-0100-00000A000000}"/>
    <hyperlink ref="D25:I25" location="'Table 14'!A1" display="Commencement of Voluntary Liquidations till September 30, 2020" xr:uid="{00000000-0004-0000-0100-00000B000000}"/>
    <hyperlink ref="D26:H26" location="'Table 15'!A1" display="Status of Voluntary Liquidations as on September 30, 2020" xr:uid="{00000000-0004-0000-0100-00000C000000}"/>
    <hyperlink ref="D27:G27" location="'Table 16 '!A1" display="Reasons for Voluntary Liquidations" xr:uid="{00000000-0004-0000-0100-00000D000000}"/>
    <hyperlink ref="D28:H28" location="'Table 17'!A1" display="Details of 739 Liquidations (excludes 8 withdrawals)" xr:uid="{00000000-0004-0000-0100-00000E000000}"/>
    <hyperlink ref="D29:G29" location="'Table 18'!A1" display="Realisations under Voluntary Liquidation" xr:uid="{00000000-0004-0000-0100-00000F000000}"/>
    <hyperlink ref="D30:I30" location="'Table 19'!A1" display="Average time for approval of Resolution Plans/Orders for Liquidation" xr:uid="{00000000-0004-0000-0100-000010000000}"/>
    <hyperlink ref="D31:I31" location="'Table 20'!A1" display="Corporate Liquidation Accounts as on September 30, 2020" xr:uid="{00000000-0004-0000-0100-000011000000}"/>
    <hyperlink ref="D34:H34" location="'Table 21'!A1" display="Registered IPs and AFAs as on September 30, 2020" xr:uid="{00000000-0004-0000-0100-000012000000}"/>
    <hyperlink ref="D35:H35" location="'Table 22'!A1" display="Registration and Cancellation of Registrations of IPs " xr:uid="{00000000-0004-0000-0100-000013000000}"/>
    <hyperlink ref="D36:I36" location="'Table 23'!A1" display="Distribution of IPs as per their Eligibility as on September 30, 2020" xr:uid="{00000000-0004-0000-0100-000014000000}"/>
    <hyperlink ref="D37:G37" location="'Table 24'!A1" display="Age Profile of IPs as on September 30, 2020" xr:uid="{00000000-0004-0000-0100-000015000000}"/>
    <hyperlink ref="D11:I11" location="'Table 2'!A1" display="Sectoral Distribution of CIRPs as on December 31, 2020" xr:uid="{00000000-0004-0000-0100-00001C000000}"/>
    <hyperlink ref="D25:K25" location="'Table 16'!A1" display="Commencement of Voluntary Liquidations till June 30, 2022" xr:uid="{00000000-0004-0000-0100-000022000000}"/>
    <hyperlink ref="D26:K26" location="'Table 17'!A1" display="Status of Voluntary Liquidations as on June 30, 2022" xr:uid="{00000000-0004-0000-0100-000023000000}"/>
    <hyperlink ref="D28:K28" location="'Table 19'!A1" display="Details of 1285 Voluntary Liquidations" xr:uid="{00000000-0004-0000-0100-000024000000}"/>
    <hyperlink ref="D31:K31" location="'Table 22'!A1" display="Corporate Liquidation Accounts as on June 30, 2022" xr:uid="{00000000-0004-0000-0100-000025000000}"/>
    <hyperlink ref="D32:K32" location="'Table 23'!A1" display="Insolvency Resolution of Personal Guarantors " xr:uid="{00000000-0004-0000-0100-000026000000}"/>
    <hyperlink ref="D34:K34" location="'Table 25'!A1" display="Registered IPs and AFAs as on June 30, 2022" xr:uid="{00000000-0004-0000-0100-000027000000}"/>
    <hyperlink ref="D35:K35" location="'Table 26'!A1" display="Registration and Cancellation of Registrations of IPs " xr:uid="{00000000-0004-0000-0100-000028000000}"/>
    <hyperlink ref="D36:K36" location="'Table 27'!A1" display="Distribution of IPs as per their Eligibility as on June 30, 2022" xr:uid="{00000000-0004-0000-0100-000029000000}"/>
    <hyperlink ref="D37:K37" location="'Table 28'!A1" display="Age Profile of IPs as on June 30, 2022" xr:uid="{00000000-0004-0000-0100-00002A000000}"/>
    <hyperlink ref="D24:K24" location="'Table 15'!A1" display="Details of Avoidance Applications and Disposal" xr:uid="{00000000-0004-0000-0100-000034000000}"/>
    <hyperlink ref="D27:K27" location="'Table 18'!A1" display="Reasons for Voluntary Liquidations" xr:uid="{00000000-0004-0000-0100-000035000000}"/>
    <hyperlink ref="D29:K29" location="'Table 20'!A1" display="Realisations under Voluntary Liquidation" xr:uid="{00000000-0004-0000-0100-000036000000}"/>
    <hyperlink ref="D30:K30" location="'Table 21'!A1" display="Average time for approval of Resolution Plans/Orders for Liquidation" xr:uid="{00000000-0004-0000-0100-000037000000}"/>
    <hyperlink ref="D10:G10" location="'Table 1'!A1" display="Corporate Insolvency Resolution Process" xr:uid="{00000000-0004-0000-0100-00003B000000}"/>
    <hyperlink ref="L11" location="'Table 2'!A1" display="3, 4, 5, 6" xr:uid="{00000000-0004-0000-0100-00003F000000}"/>
    <hyperlink ref="L12" location="'Table 3'!A1" display="'Table 3'!A1" xr:uid="{00000000-0004-0000-0100-000040000000}"/>
    <hyperlink ref="L15" location="'Table 6'!A1" display="'Table 6'!A1" xr:uid="{00000000-0004-0000-0100-000043000000}"/>
    <hyperlink ref="L16" location="'Table 7'!A1" display="9, 10" xr:uid="{00000000-0004-0000-0100-000044000000}"/>
    <hyperlink ref="L20" location="'Table 11'!A1" display="'Table 11'!A1" xr:uid="{00000000-0004-0000-0100-000046000000}"/>
    <hyperlink ref="L25" location="'Table 16'!A1" display="'Table 16'!A1" xr:uid="{00000000-0004-0000-0100-000048000000}"/>
    <hyperlink ref="L26" location="'Table 17'!A1" display="'Table 17'!A1" xr:uid="{00000000-0004-0000-0100-000049000000}"/>
    <hyperlink ref="L27" location="'Table 18'!A1" display="'Table 18'!A1" xr:uid="{00000000-0004-0000-0100-00004A000000}"/>
    <hyperlink ref="L10" location="'Table 1'!A1" display="1, 2" xr:uid="{00000000-0004-0000-0100-00004D000000}"/>
    <hyperlink ref="D13:J13" location="'Table 4'!A1" display="Outcome of CIRPs, initiated Stakeholder-wise, as on December 31, 2020" xr:uid="{00000000-0004-0000-0100-00001D000000}"/>
    <hyperlink ref="D13:I13" location="'Table 4'!A1" display="Outcome of CIRPs, initiated Stakeholder-wise, as on September 30, 2020" xr:uid="{00000000-0004-0000-0100-000002000000}"/>
    <hyperlink ref="D14:F14" location="'Table 8'!A1" display="CIRPs Yielding Resolution" xr:uid="{667BB2F1-27AB-449D-AAFB-61E2FE52E347}"/>
    <hyperlink ref="D15:F15" location="'Table 8'!A1" display="CIRPs Yielding Resolution" xr:uid="{278C742E-6A74-40DF-BE74-6BDDA7226AB2}"/>
    <hyperlink ref="D18:I18" location="'Table 7'!A1" display="CIRPs Ending with Orders for Liquidation till September 30, 2020" xr:uid="{8C323187-9420-418C-9774-ED296D037F8B}"/>
    <hyperlink ref="D18:K18" location="'Table 9'!A1" display="Details of Closed Liquidations" xr:uid="{09D8821C-39EA-43BC-9DB6-A74BC353F55C}"/>
    <hyperlink ref="D16:H16" location="'Table 6'!A1" display="Closure of CIRP by Withdrawal till September 30, 2020" xr:uid="{27E182F4-FDC4-40CC-BD55-CD0C188072D8}"/>
    <hyperlink ref="D16:K16" location="'Table 7'!A1" display="Closure of CIRP by Withdrawal till June 30, 2022" xr:uid="{893CB588-8F4F-49E6-9D42-F11920E4CCE9}"/>
    <hyperlink ref="D17:H17" location="'Table 9'!A1" display="Status of Liquidation Processes as on September 30, 2020" xr:uid="{C4C8723E-F65B-48FF-9E2F-70756D94531B}"/>
    <hyperlink ref="D17:K17" location="'Table 8'!A1" display="Status of Ongoing Liquidations as on June 30, 2022" xr:uid="{A0F0ED07-30DD-4534-950E-FCA5A326B992}"/>
    <hyperlink ref="D10:K10" location="'Table 1'!A1" display="Corporate Insolvency Resolution Process" xr:uid="{C9EC63EF-EF14-48C3-9FD4-2AC49329C66D}"/>
    <hyperlink ref="D11:K11" location="'Table 2'!A1" display="Sectoral Distribution of CIRPs as on June 30, 2022" xr:uid="{4FB9FB38-2ABC-48EC-8C98-63B1072838CB}"/>
    <hyperlink ref="D12:K12" location="'Table 3'!A1" display="Initiation of Corporate Insolvency Resolution Process" xr:uid="{A39CF55A-17D0-4314-8977-0E08B78C0C51}"/>
    <hyperlink ref="D13:K13" location="'Table 4'!A1" display="Outcome of CIRPs, initiated Stakeholder-wise, as on June 30, 2022" xr:uid="{25FA2136-24CF-4C2A-8041-9575EBC07442}"/>
    <hyperlink ref="D14:K14" location="'Table 5'!A1" display="CIRPs Yielding Resolution Plans" xr:uid="{A6E03624-82BE-4371-ADD9-BE99E5641987}"/>
    <hyperlink ref="D15:K15" location="'Table 6'!A1" display="CIRPs Yielded Resolutions: State of CD at the commencement of CIRP" xr:uid="{5E0EC485-3509-47DC-9F40-92816A39C987}"/>
    <hyperlink ref="D19:K19" location="'Table 10'!A1" display="CIRPs Ending with Orders for Liquidation till June 30, 2022" xr:uid="{95B6847C-3E35-4EBD-B7D0-33F2D8762478}"/>
    <hyperlink ref="D20:K20" location="'Table 11'!A1" display="Reasons for Liquidations" xr:uid="{F64D0FD3-C432-4E78-80A6-0694FCB4DA41}"/>
    <hyperlink ref="D21:K21" location="'Table 12'!A1" display="Claims in Liquidation Process" xr:uid="{53476FE6-0953-43A8-9BC6-E3D6B42B0DEF}"/>
    <hyperlink ref="D22" location="'Table 13'!A1" display="Status of ongoing CIRPs as on June 30, 2022" xr:uid="{0E77E677-E2C6-431F-AA58-B198BAF7B5E2}"/>
    <hyperlink ref="D23:K23" location="'Table 14'!A1" display="Twelve Large Accounts" xr:uid="{430D1CCC-8CF2-47F4-B74D-75817B4CF3EB}"/>
    <hyperlink ref="D33" location="'Table 24'!A1" display="Status of filed applications for initiation of insolvency resolution process of personal guarantors" xr:uid="{50C67939-FF4A-436B-A425-AB3542E30DF2}"/>
    <hyperlink ref="L17" location="'Table 8'!A1" display="'Table 8'!A1" xr:uid="{6BF8C04A-50CF-4FA1-AC36-BF8D4F996674}"/>
    <hyperlink ref="L19" location="'Table 10'!A1" display="'Table 10'!A1" xr:uid="{190A7CE0-65AF-44DE-B896-5F3EC0156E88}"/>
    <hyperlink ref="L22" location="'Table 13'!A1" display="'Table 13'!A1" xr:uid="{5A83B4A7-01BE-4FF0-8972-08C6BFCA2D73}"/>
    <hyperlink ref="L23" location="'Table 14'!A1" display="'Table 14'!A1" xr:uid="{4291F598-C9F0-49B1-A69C-C3561E6CEE7F}"/>
    <hyperlink ref="D47:K47" location="'Table 38'!A1" display="Age profile of RVs as on June 30, 2022" xr:uid="{9C6E96FB-1C1C-4FB3-8334-2BE205F4A303}"/>
    <hyperlink ref="D46" location="'Table 37'!A1" display="Region Wise Registered Valuers as on June 30, 2022" xr:uid="{9E921C7B-BCAA-4D03-8727-D6B1BF7B0900}"/>
    <hyperlink ref="D45" location="'Table 36'!A1" display="Registration of RVs till June 30, 2022" xr:uid="{AFD950B0-FCCA-4293-9A4B-9D7A70F7858A}"/>
    <hyperlink ref="D44" location="'Table 35'!A1" display="Registered Valuers (Entities) as on June 30, 2022" xr:uid="{555FCF5B-6F6A-4274-8467-F26A0780D292}"/>
    <hyperlink ref="D43" location="'Table 34'!A1" display="Registered Valuers as on June 30, 2022" xr:uid="{B366F289-42FE-4046-B153-FEDA5EBD3048}"/>
    <hyperlink ref="D42" location="'Table 33'!A1" display="Details of information with NeSL" xr:uid="{9839AA58-2A18-4D34-8FAE-D27DEED3744E}"/>
    <hyperlink ref="L42" location="'Table 33'!A1" display="'Table 33'!A1" xr:uid="{B09713E9-A676-4D84-B7D8-DF73A807234A}"/>
    <hyperlink ref="D41" location="'Table 32'!A1" display="CPE hours earned by the IPs" xr:uid="{4DC4B569-2FF5-41BC-82E8-AA6B1F89BD28}"/>
    <hyperlink ref="D40" location="'Table 31'!A1" display="Activities by IPAs" xr:uid="{DCCB8562-AD6F-49B7-81E5-BBA49785F625}"/>
    <hyperlink ref="D39" location="'Table 30'!A1" display="IPEs as on June 30, 2022" xr:uid="{35057C0F-A1DE-45DF-AD5E-7937C73DCE9E}"/>
    <hyperlink ref="D38" location="'Table 29'!A1" display="Replacement of IRP with RP as on June 30, 2022" xr:uid="{26D63884-2349-4A8F-9470-36042F4BF55E}"/>
    <hyperlink ref="L38" location="'Table 29'!A1" display="'Table 29'!A1" xr:uid="{286E2E89-2C64-4EFA-8EE3-2E83DBB0DEB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10" max="10" width="3.85546875" customWidth="1"/>
    <col min="11" max="11" width="1.85546875" customWidth="1"/>
    <col min="12" max="12" width="1.85546875" style="51"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x14ac:dyDescent="0.25">
      <c r="B2" s="374"/>
      <c r="C2" s="374"/>
      <c r="D2" s="374"/>
      <c r="E2" s="374"/>
      <c r="F2" s="374"/>
      <c r="G2" s="374"/>
      <c r="H2" s="374"/>
      <c r="I2" s="374"/>
      <c r="J2" s="374"/>
      <c r="N2" s="449" t="s">
        <v>475</v>
      </c>
      <c r="O2" s="449"/>
      <c r="P2" s="449"/>
      <c r="R2" s="427" t="s">
        <v>382</v>
      </c>
      <c r="S2" s="427"/>
    </row>
    <row r="3" spans="2:19" x14ac:dyDescent="0.25">
      <c r="N3" s="28"/>
      <c r="O3" s="24"/>
      <c r="P3" s="2"/>
      <c r="R3" s="427"/>
      <c r="S3" s="427"/>
    </row>
    <row r="4" spans="2:19" ht="25.5" x14ac:dyDescent="0.25">
      <c r="N4" s="23" t="s">
        <v>91</v>
      </c>
      <c r="O4" s="23" t="s">
        <v>179</v>
      </c>
      <c r="P4" s="23" t="s">
        <v>180</v>
      </c>
    </row>
    <row r="5" spans="2:19" x14ac:dyDescent="0.25">
      <c r="N5" s="10">
        <v>1</v>
      </c>
      <c r="O5" s="56" t="s">
        <v>181</v>
      </c>
      <c r="P5" s="42">
        <v>862</v>
      </c>
    </row>
    <row r="6" spans="2:19" x14ac:dyDescent="0.25">
      <c r="N6" s="10">
        <v>2</v>
      </c>
      <c r="O6" s="56" t="s">
        <v>182</v>
      </c>
      <c r="P6" s="42">
        <v>189</v>
      </c>
    </row>
    <row r="7" spans="2:19" x14ac:dyDescent="0.25">
      <c r="N7" s="10">
        <v>3</v>
      </c>
      <c r="O7" s="56" t="s">
        <v>183</v>
      </c>
      <c r="P7" s="42">
        <v>28</v>
      </c>
    </row>
    <row r="8" spans="2:19" ht="25.5" x14ac:dyDescent="0.25">
      <c r="N8" s="29">
        <v>4</v>
      </c>
      <c r="O8" s="56" t="s">
        <v>184</v>
      </c>
      <c r="P8" s="42">
        <v>41</v>
      </c>
    </row>
    <row r="9" spans="2:19" x14ac:dyDescent="0.25">
      <c r="N9" s="10">
        <v>5</v>
      </c>
      <c r="O9" s="56" t="s">
        <v>185</v>
      </c>
      <c r="P9" s="42">
        <v>110</v>
      </c>
    </row>
    <row r="10" spans="2:19" x14ac:dyDescent="0.25">
      <c r="N10" s="467" t="s">
        <v>21</v>
      </c>
      <c r="O10" s="468"/>
      <c r="P10" s="99">
        <v>1230</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1"/>
  <sheetViews>
    <sheetView showGridLines="0" workbookViewId="0">
      <selection activeCell="J2" sqref="J2:K3"/>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16" t="s">
        <v>556</v>
      </c>
      <c r="C2" s="416"/>
      <c r="D2" s="416"/>
      <c r="E2" s="416"/>
      <c r="F2" s="416"/>
      <c r="G2" s="416"/>
      <c r="H2" s="416"/>
      <c r="J2" s="427" t="s">
        <v>382</v>
      </c>
      <c r="K2" s="427"/>
    </row>
    <row r="3" spans="2:11" ht="15" customHeight="1" x14ac:dyDescent="0.25">
      <c r="B3" s="423" t="s">
        <v>111</v>
      </c>
      <c r="C3" s="423"/>
      <c r="D3" s="423"/>
      <c r="E3" s="423"/>
      <c r="F3" s="423"/>
      <c r="G3" s="423"/>
      <c r="H3" s="423"/>
      <c r="J3" s="427"/>
      <c r="K3" s="427"/>
    </row>
    <row r="4" spans="2:11" ht="25.5" x14ac:dyDescent="0.25">
      <c r="B4" s="23" t="s">
        <v>186</v>
      </c>
      <c r="C4" s="23" t="s">
        <v>175</v>
      </c>
      <c r="D4" s="23" t="s">
        <v>187</v>
      </c>
      <c r="E4" s="23" t="s">
        <v>188</v>
      </c>
      <c r="F4" s="23" t="s">
        <v>189</v>
      </c>
      <c r="G4" s="23" t="s">
        <v>190</v>
      </c>
      <c r="H4" s="23" t="s">
        <v>191</v>
      </c>
    </row>
    <row r="5" spans="2:11" ht="20.25" customHeight="1" x14ac:dyDescent="0.25">
      <c r="B5" s="56" t="s">
        <v>192</v>
      </c>
      <c r="C5" s="42">
        <v>814</v>
      </c>
      <c r="D5" s="87">
        <v>4759</v>
      </c>
      <c r="E5" s="87" t="s">
        <v>557</v>
      </c>
      <c r="F5" s="87">
        <v>61</v>
      </c>
      <c r="G5" s="87">
        <v>61</v>
      </c>
      <c r="H5" s="87">
        <v>4704</v>
      </c>
    </row>
    <row r="6" spans="2:11" ht="18" customHeight="1" x14ac:dyDescent="0.25">
      <c r="B6" s="56" t="s">
        <v>193</v>
      </c>
      <c r="C6" s="87">
        <v>524</v>
      </c>
      <c r="D6" s="87" t="s">
        <v>558</v>
      </c>
      <c r="E6" s="87" t="s">
        <v>559</v>
      </c>
      <c r="F6" s="87" t="s">
        <v>194</v>
      </c>
      <c r="G6" s="87"/>
      <c r="H6" s="87"/>
    </row>
    <row r="7" spans="2:11" s="44" customFormat="1" ht="18.75" customHeight="1" x14ac:dyDescent="0.25">
      <c r="B7" s="97" t="s">
        <v>14</v>
      </c>
      <c r="C7" s="98">
        <v>1338</v>
      </c>
      <c r="D7" s="98">
        <v>8698</v>
      </c>
      <c r="E7" s="98">
        <v>8150</v>
      </c>
      <c r="F7" s="98" t="s">
        <v>194</v>
      </c>
      <c r="G7" s="98"/>
      <c r="H7" s="98"/>
    </row>
    <row r="8" spans="2:11" x14ac:dyDescent="0.25">
      <c r="B8" s="421" t="s">
        <v>560</v>
      </c>
      <c r="C8" s="421"/>
      <c r="D8" s="421"/>
      <c r="E8" s="421"/>
      <c r="F8" s="421"/>
      <c r="G8" s="421"/>
      <c r="H8" s="421"/>
    </row>
    <row r="9" spans="2:11" ht="14.25" customHeight="1" x14ac:dyDescent="0.25">
      <c r="B9" s="455" t="s">
        <v>389</v>
      </c>
      <c r="C9" s="455"/>
      <c r="D9" s="455"/>
      <c r="E9" s="455"/>
      <c r="F9" s="455"/>
      <c r="G9" s="455"/>
      <c r="H9" s="455"/>
    </row>
    <row r="10" spans="2:11" ht="13.5" customHeight="1" x14ac:dyDescent="0.25">
      <c r="B10" s="455" t="s">
        <v>561</v>
      </c>
      <c r="C10" s="455"/>
      <c r="D10" s="455"/>
      <c r="E10" s="455"/>
      <c r="F10" s="455"/>
      <c r="G10" s="455"/>
      <c r="H10" s="455"/>
    </row>
    <row r="11" spans="2:11" ht="15.75" customHeight="1" x14ac:dyDescent="0.25">
      <c r="B11" s="469" t="s">
        <v>562</v>
      </c>
      <c r="C11" s="470"/>
      <c r="D11" s="470"/>
      <c r="E11" s="470"/>
      <c r="F11" s="470"/>
      <c r="G11" s="470"/>
      <c r="H11" s="470"/>
    </row>
  </sheetData>
  <mergeCells count="7">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57"/>
  <sheetViews>
    <sheetView showGridLines="0" workbookViewId="0">
      <selection activeCell="L3" sqref="L3:M4"/>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71" t="s">
        <v>476</v>
      </c>
      <c r="C2" s="471"/>
      <c r="D2" s="471"/>
      <c r="E2" s="471"/>
      <c r="F2" s="471"/>
      <c r="G2" s="471"/>
      <c r="H2" s="471"/>
      <c r="I2" s="471"/>
      <c r="J2" s="471"/>
    </row>
    <row r="3" spans="2:13" ht="15" customHeight="1" x14ac:dyDescent="0.25">
      <c r="B3" s="472" t="s">
        <v>111</v>
      </c>
      <c r="C3" s="472"/>
      <c r="D3" s="472"/>
      <c r="E3" s="472"/>
      <c r="F3" s="472"/>
      <c r="G3" s="472"/>
      <c r="H3" s="472"/>
      <c r="I3" s="472"/>
      <c r="J3" s="472"/>
      <c r="L3" s="368" t="s">
        <v>382</v>
      </c>
      <c r="M3" s="368"/>
    </row>
    <row r="4" spans="2:13" ht="25.5" x14ac:dyDescent="0.25">
      <c r="B4" s="23" t="s">
        <v>91</v>
      </c>
      <c r="C4" s="23" t="s">
        <v>195</v>
      </c>
      <c r="D4" s="23" t="s">
        <v>196</v>
      </c>
      <c r="E4" s="23" t="s">
        <v>197</v>
      </c>
      <c r="F4" s="23" t="s">
        <v>198</v>
      </c>
      <c r="G4" s="23" t="s">
        <v>199</v>
      </c>
      <c r="H4" s="23" t="s">
        <v>200</v>
      </c>
      <c r="I4" s="23" t="s">
        <v>201</v>
      </c>
      <c r="J4" s="23" t="s">
        <v>191</v>
      </c>
      <c r="L4" s="368"/>
      <c r="M4" s="368"/>
    </row>
    <row r="5" spans="2:13" ht="15" customHeight="1" x14ac:dyDescent="0.25">
      <c r="B5" s="473" t="s">
        <v>563</v>
      </c>
      <c r="C5" s="473"/>
      <c r="D5" s="473"/>
      <c r="E5" s="473"/>
      <c r="F5" s="473"/>
      <c r="G5" s="473"/>
      <c r="H5" s="473"/>
      <c r="I5" s="473"/>
      <c r="J5" s="473"/>
    </row>
    <row r="6" spans="2:13" x14ac:dyDescent="0.25">
      <c r="B6" s="158">
        <v>1</v>
      </c>
      <c r="C6" s="159" t="s">
        <v>564</v>
      </c>
      <c r="D6" s="285" t="s">
        <v>576</v>
      </c>
      <c r="E6" s="283">
        <v>44441</v>
      </c>
      <c r="F6" s="160">
        <v>1.63</v>
      </c>
      <c r="G6" s="160" t="s">
        <v>577</v>
      </c>
      <c r="H6" s="160" t="s">
        <v>578</v>
      </c>
      <c r="I6" s="160">
        <v>0.35</v>
      </c>
      <c r="J6" s="124">
        <v>1.28</v>
      </c>
    </row>
    <row r="7" spans="2:13" x14ac:dyDescent="0.25">
      <c r="B7" s="90">
        <v>2</v>
      </c>
      <c r="C7" s="80" t="s">
        <v>565</v>
      </c>
      <c r="D7" s="286" t="s">
        <v>579</v>
      </c>
      <c r="E7" s="284" t="s">
        <v>580</v>
      </c>
      <c r="F7" s="250">
        <v>0.3</v>
      </c>
      <c r="G7" s="58">
        <v>0.21</v>
      </c>
      <c r="H7" s="58">
        <v>0.21</v>
      </c>
      <c r="I7" s="58">
        <v>0.09</v>
      </c>
      <c r="J7" s="42" t="s">
        <v>577</v>
      </c>
    </row>
    <row r="8" spans="2:13" x14ac:dyDescent="0.25">
      <c r="B8" s="90">
        <v>3</v>
      </c>
      <c r="C8" s="80" t="s">
        <v>566</v>
      </c>
      <c r="D8" s="286" t="s">
        <v>581</v>
      </c>
      <c r="E8" s="284">
        <v>44662</v>
      </c>
      <c r="F8" s="58">
        <v>0.11</v>
      </c>
      <c r="G8" s="58">
        <v>0.02</v>
      </c>
      <c r="H8" s="58">
        <v>0.02</v>
      </c>
      <c r="I8" s="58">
        <v>0.05</v>
      </c>
      <c r="J8" s="42">
        <v>0.05</v>
      </c>
    </row>
    <row r="9" spans="2:13" x14ac:dyDescent="0.25">
      <c r="B9" s="90">
        <v>4</v>
      </c>
      <c r="C9" s="80" t="s">
        <v>567</v>
      </c>
      <c r="D9" s="286">
        <v>43225</v>
      </c>
      <c r="E9" s="284" t="s">
        <v>582</v>
      </c>
      <c r="F9" s="58">
        <v>0.23</v>
      </c>
      <c r="G9" s="250">
        <v>0</v>
      </c>
      <c r="H9" s="250">
        <v>0</v>
      </c>
      <c r="I9" s="58">
        <v>0.01</v>
      </c>
      <c r="J9" s="42">
        <v>0.22</v>
      </c>
    </row>
    <row r="10" spans="2:13" x14ac:dyDescent="0.25">
      <c r="B10" s="90">
        <v>5</v>
      </c>
      <c r="C10" s="80" t="s">
        <v>568</v>
      </c>
      <c r="D10" s="286" t="s">
        <v>583</v>
      </c>
      <c r="E10" s="284" t="s">
        <v>459</v>
      </c>
      <c r="F10" s="58">
        <v>3.65</v>
      </c>
      <c r="G10" s="58" t="s">
        <v>584</v>
      </c>
      <c r="H10" s="58" t="s">
        <v>585</v>
      </c>
      <c r="I10" s="58">
        <v>0.04</v>
      </c>
      <c r="J10" s="42">
        <v>3.61</v>
      </c>
    </row>
    <row r="11" spans="2:13" x14ac:dyDescent="0.25">
      <c r="B11" s="90">
        <v>6</v>
      </c>
      <c r="C11" s="80" t="s">
        <v>569</v>
      </c>
      <c r="D11" s="286">
        <v>43647</v>
      </c>
      <c r="E11" s="284" t="s">
        <v>460</v>
      </c>
      <c r="F11" s="250">
        <v>0.2</v>
      </c>
      <c r="G11" s="58" t="s">
        <v>577</v>
      </c>
      <c r="H11" s="58" t="s">
        <v>577</v>
      </c>
      <c r="I11" s="58">
        <v>0.06</v>
      </c>
      <c r="J11" s="42">
        <v>0.14000000000000001</v>
      </c>
    </row>
    <row r="12" spans="2:13" x14ac:dyDescent="0.25">
      <c r="B12" s="90">
        <v>7</v>
      </c>
      <c r="C12" s="80" t="s">
        <v>570</v>
      </c>
      <c r="D12" s="286">
        <v>43444</v>
      </c>
      <c r="E12" s="284">
        <v>44692</v>
      </c>
      <c r="F12" s="250">
        <v>0.6</v>
      </c>
      <c r="G12" s="58" t="s">
        <v>584</v>
      </c>
      <c r="H12" s="58" t="s">
        <v>585</v>
      </c>
      <c r="I12" s="58">
        <v>0.02</v>
      </c>
      <c r="J12" s="42">
        <v>0.57999999999999996</v>
      </c>
    </row>
    <row r="13" spans="2:13" x14ac:dyDescent="0.25">
      <c r="B13" s="90">
        <v>8</v>
      </c>
      <c r="C13" s="80" t="s">
        <v>571</v>
      </c>
      <c r="D13" s="286" t="s">
        <v>586</v>
      </c>
      <c r="E13" s="284">
        <v>44718</v>
      </c>
      <c r="F13" s="58">
        <v>9.01</v>
      </c>
      <c r="G13" s="58" t="s">
        <v>577</v>
      </c>
      <c r="H13" s="58" t="s">
        <v>585</v>
      </c>
      <c r="I13" s="58">
        <v>0.62</v>
      </c>
      <c r="J13" s="42">
        <v>8.3800000000000008</v>
      </c>
    </row>
    <row r="14" spans="2:13" x14ac:dyDescent="0.25">
      <c r="B14" s="90">
        <v>9</v>
      </c>
      <c r="C14" s="80" t="s">
        <v>572</v>
      </c>
      <c r="D14" s="286">
        <v>44263</v>
      </c>
      <c r="E14" s="284" t="s">
        <v>587</v>
      </c>
      <c r="F14" s="58">
        <v>0.09</v>
      </c>
      <c r="G14" s="58" t="s">
        <v>577</v>
      </c>
      <c r="H14" s="58" t="s">
        <v>585</v>
      </c>
      <c r="I14" s="58">
        <v>0.03</v>
      </c>
      <c r="J14" s="42">
        <v>0.06</v>
      </c>
    </row>
    <row r="15" spans="2:13" x14ac:dyDescent="0.25">
      <c r="B15" s="90">
        <v>10</v>
      </c>
      <c r="C15" s="80" t="s">
        <v>573</v>
      </c>
      <c r="D15" s="286" t="s">
        <v>588</v>
      </c>
      <c r="E15" s="284" t="s">
        <v>480</v>
      </c>
      <c r="F15" s="58">
        <v>4.66</v>
      </c>
      <c r="G15" s="58">
        <v>0.21</v>
      </c>
      <c r="H15" s="58">
        <v>0.21</v>
      </c>
      <c r="I15" s="58">
        <v>0.21</v>
      </c>
      <c r="J15" s="42">
        <v>4.2300000000000004</v>
      </c>
    </row>
    <row r="16" spans="2:13" x14ac:dyDescent="0.25">
      <c r="B16" s="90">
        <v>11</v>
      </c>
      <c r="C16" s="80" t="s">
        <v>574</v>
      </c>
      <c r="D16" s="286" t="s">
        <v>589</v>
      </c>
      <c r="E16" s="284" t="s">
        <v>590</v>
      </c>
      <c r="F16" s="58">
        <v>1.82</v>
      </c>
      <c r="G16" s="58">
        <v>0.09</v>
      </c>
      <c r="H16" s="58">
        <v>0.09</v>
      </c>
      <c r="I16" s="58">
        <v>0.25</v>
      </c>
      <c r="J16" s="42">
        <v>1.48</v>
      </c>
    </row>
    <row r="17" spans="2:10" x14ac:dyDescent="0.25">
      <c r="B17" s="90">
        <v>12</v>
      </c>
      <c r="C17" s="80" t="s">
        <v>575</v>
      </c>
      <c r="D17" s="286" t="s">
        <v>591</v>
      </c>
      <c r="E17" s="284" t="s">
        <v>590</v>
      </c>
      <c r="F17" s="58">
        <v>0.02</v>
      </c>
      <c r="G17" s="58">
        <v>0.01</v>
      </c>
      <c r="H17" s="58">
        <v>0.01</v>
      </c>
      <c r="I17" s="58">
        <v>0.01</v>
      </c>
      <c r="J17" s="42" t="s">
        <v>577</v>
      </c>
    </row>
    <row r="18" spans="2:10" ht="15" customHeight="1" x14ac:dyDescent="0.25">
      <c r="B18" s="425" t="s">
        <v>510</v>
      </c>
      <c r="C18" s="425"/>
      <c r="D18" s="425"/>
      <c r="E18" s="425"/>
      <c r="F18" s="425"/>
      <c r="G18" s="425"/>
      <c r="H18" s="425"/>
      <c r="I18" s="425"/>
      <c r="J18" s="425"/>
    </row>
    <row r="19" spans="2:10" x14ac:dyDescent="0.25">
      <c r="B19" s="90">
        <v>1</v>
      </c>
      <c r="C19" s="80" t="s">
        <v>730</v>
      </c>
      <c r="D19" s="284">
        <v>44358</v>
      </c>
      <c r="E19" s="284">
        <v>44743</v>
      </c>
      <c r="F19" s="58">
        <v>0.22</v>
      </c>
      <c r="G19" s="58" t="s">
        <v>527</v>
      </c>
      <c r="H19" s="58" t="s">
        <v>527</v>
      </c>
      <c r="I19" s="250">
        <v>0.03</v>
      </c>
      <c r="J19" s="42">
        <v>0.19</v>
      </c>
    </row>
    <row r="20" spans="2:10" x14ac:dyDescent="0.25">
      <c r="B20" s="90">
        <v>2</v>
      </c>
      <c r="C20" s="80" t="s">
        <v>592</v>
      </c>
      <c r="D20" s="286" t="s">
        <v>620</v>
      </c>
      <c r="E20" s="284">
        <v>44746</v>
      </c>
      <c r="F20" s="58">
        <v>0.16</v>
      </c>
      <c r="G20" s="58" t="s">
        <v>527</v>
      </c>
      <c r="H20" s="58" t="s">
        <v>527</v>
      </c>
      <c r="I20" s="58">
        <v>0.01</v>
      </c>
      <c r="J20" s="42">
        <v>0.15</v>
      </c>
    </row>
    <row r="21" spans="2:10" x14ac:dyDescent="0.25">
      <c r="B21" s="90">
        <v>3</v>
      </c>
      <c r="C21" s="80" t="s">
        <v>593</v>
      </c>
      <c r="D21" s="286" t="s">
        <v>621</v>
      </c>
      <c r="E21" s="284">
        <v>44748</v>
      </c>
      <c r="F21" s="58">
        <v>0.03</v>
      </c>
      <c r="G21" s="58" t="s">
        <v>527</v>
      </c>
      <c r="H21" s="58" t="s">
        <v>527</v>
      </c>
      <c r="I21" s="58">
        <v>0.02</v>
      </c>
      <c r="J21" s="257">
        <v>0</v>
      </c>
    </row>
    <row r="22" spans="2:10" x14ac:dyDescent="0.25">
      <c r="B22" s="90">
        <v>4</v>
      </c>
      <c r="C22" s="80" t="s">
        <v>594</v>
      </c>
      <c r="D22" s="286">
        <v>44263</v>
      </c>
      <c r="E22" s="284">
        <v>44750</v>
      </c>
      <c r="F22" s="58">
        <v>0.08</v>
      </c>
      <c r="G22" s="58">
        <v>0.01</v>
      </c>
      <c r="H22" s="58">
        <v>0.01</v>
      </c>
      <c r="I22" s="58">
        <v>0.01</v>
      </c>
      <c r="J22" s="42">
        <v>0.06</v>
      </c>
    </row>
    <row r="23" spans="2:10" x14ac:dyDescent="0.25">
      <c r="B23" s="90">
        <v>5</v>
      </c>
      <c r="C23" s="80" t="s">
        <v>595</v>
      </c>
      <c r="D23" s="286" t="s">
        <v>588</v>
      </c>
      <c r="E23" s="284" t="s">
        <v>622</v>
      </c>
      <c r="F23" s="58">
        <v>1.05</v>
      </c>
      <c r="G23" s="58" t="s">
        <v>527</v>
      </c>
      <c r="H23" s="58" t="s">
        <v>527</v>
      </c>
      <c r="I23" s="58">
        <v>0.14000000000000001</v>
      </c>
      <c r="J23" s="42">
        <v>0.92</v>
      </c>
    </row>
    <row r="24" spans="2:10" x14ac:dyDescent="0.25">
      <c r="B24" s="90">
        <v>6</v>
      </c>
      <c r="C24" s="80" t="s">
        <v>596</v>
      </c>
      <c r="D24" s="286">
        <v>44197</v>
      </c>
      <c r="E24" s="284" t="s">
        <v>622</v>
      </c>
      <c r="F24" s="58">
        <v>0.32</v>
      </c>
      <c r="G24" s="58" t="s">
        <v>527</v>
      </c>
      <c r="H24" s="58" t="s">
        <v>527</v>
      </c>
      <c r="I24" s="58">
        <v>0.04</v>
      </c>
      <c r="J24" s="42">
        <v>0.28999999999999998</v>
      </c>
    </row>
    <row r="25" spans="2:10" x14ac:dyDescent="0.25">
      <c r="B25" s="90">
        <v>7</v>
      </c>
      <c r="C25" s="80" t="s">
        <v>597</v>
      </c>
      <c r="D25" s="286" t="s">
        <v>623</v>
      </c>
      <c r="E25" s="284" t="s">
        <v>624</v>
      </c>
      <c r="F25" s="58">
        <v>2.09</v>
      </c>
      <c r="G25" s="58" t="s">
        <v>527</v>
      </c>
      <c r="H25" s="58" t="s">
        <v>527</v>
      </c>
      <c r="I25" s="250">
        <v>0.74</v>
      </c>
      <c r="J25" s="42">
        <v>1.35</v>
      </c>
    </row>
    <row r="26" spans="2:10" x14ac:dyDescent="0.25">
      <c r="B26" s="90">
        <v>8</v>
      </c>
      <c r="C26" s="80" t="s">
        <v>731</v>
      </c>
      <c r="D26" s="286">
        <v>43780</v>
      </c>
      <c r="E26" s="284" t="s">
        <v>625</v>
      </c>
      <c r="F26" s="250">
        <v>1.3</v>
      </c>
      <c r="G26" s="58">
        <v>0.04</v>
      </c>
      <c r="H26" s="58">
        <v>0.04</v>
      </c>
      <c r="I26" s="58">
        <v>0.12</v>
      </c>
      <c r="J26" s="256">
        <v>1.1399999999999999</v>
      </c>
    </row>
    <row r="27" spans="2:10" x14ac:dyDescent="0.25">
      <c r="B27" s="90">
        <v>9</v>
      </c>
      <c r="C27" s="80" t="s">
        <v>598</v>
      </c>
      <c r="D27" s="286" t="s">
        <v>626</v>
      </c>
      <c r="E27" s="284" t="s">
        <v>625</v>
      </c>
      <c r="F27" s="58">
        <v>0.99</v>
      </c>
      <c r="G27" s="58" t="s">
        <v>527</v>
      </c>
      <c r="H27" s="58" t="s">
        <v>527</v>
      </c>
      <c r="I27" s="58">
        <v>0.21</v>
      </c>
      <c r="J27" s="42">
        <v>0.78</v>
      </c>
    </row>
    <row r="28" spans="2:10" x14ac:dyDescent="0.25">
      <c r="B28" s="90">
        <v>10</v>
      </c>
      <c r="C28" s="80" t="s">
        <v>599</v>
      </c>
      <c r="D28" s="286">
        <v>43532</v>
      </c>
      <c r="E28" s="284" t="s">
        <v>627</v>
      </c>
      <c r="F28" s="250">
        <v>0.5</v>
      </c>
      <c r="G28" s="58">
        <v>0.08</v>
      </c>
      <c r="H28" s="58">
        <v>0.08</v>
      </c>
      <c r="I28" s="58">
        <v>0.12</v>
      </c>
      <c r="J28" s="42">
        <v>0.31</v>
      </c>
    </row>
    <row r="29" spans="2:10" x14ac:dyDescent="0.25">
      <c r="B29" s="90">
        <v>11</v>
      </c>
      <c r="C29" s="80" t="s">
        <v>600</v>
      </c>
      <c r="D29" s="286" t="s">
        <v>628</v>
      </c>
      <c r="E29" s="284" t="s">
        <v>627</v>
      </c>
      <c r="F29" s="58">
        <v>0.02</v>
      </c>
      <c r="G29" s="58" t="s">
        <v>527</v>
      </c>
      <c r="H29" s="58" t="s">
        <v>527</v>
      </c>
      <c r="I29" s="58">
        <v>0.02</v>
      </c>
      <c r="J29" s="257" t="s">
        <v>527</v>
      </c>
    </row>
    <row r="30" spans="2:10" x14ac:dyDescent="0.25">
      <c r="B30" s="90">
        <v>12</v>
      </c>
      <c r="C30" s="80" t="s">
        <v>601</v>
      </c>
      <c r="D30" s="286">
        <v>44140</v>
      </c>
      <c r="E30" s="284" t="s">
        <v>627</v>
      </c>
      <c r="F30" s="58">
        <v>9.5500000000000007</v>
      </c>
      <c r="G30" s="58" t="s">
        <v>527</v>
      </c>
      <c r="H30" s="58" t="s">
        <v>527</v>
      </c>
      <c r="I30" s="58">
        <v>0.12</v>
      </c>
      <c r="J30" s="42">
        <v>9.43</v>
      </c>
    </row>
    <row r="31" spans="2:10" x14ac:dyDescent="0.25">
      <c r="B31" s="90">
        <v>13</v>
      </c>
      <c r="C31" s="80" t="s">
        <v>602</v>
      </c>
      <c r="D31" s="286">
        <v>43106</v>
      </c>
      <c r="E31" s="284" t="s">
        <v>629</v>
      </c>
      <c r="F31" s="58">
        <v>0.49</v>
      </c>
      <c r="G31" s="250">
        <v>0</v>
      </c>
      <c r="H31" s="250">
        <v>0</v>
      </c>
      <c r="I31" s="250">
        <v>0</v>
      </c>
      <c r="J31" s="42">
        <v>0.48</v>
      </c>
    </row>
    <row r="32" spans="2:10" x14ac:dyDescent="0.25">
      <c r="B32" s="90">
        <v>14</v>
      </c>
      <c r="C32" s="80" t="s">
        <v>732</v>
      </c>
      <c r="D32" s="284" t="s">
        <v>621</v>
      </c>
      <c r="E32" s="284" t="s">
        <v>629</v>
      </c>
      <c r="F32" s="58">
        <v>1.61</v>
      </c>
      <c r="G32" s="58" t="s">
        <v>527</v>
      </c>
      <c r="H32" s="58" t="s">
        <v>527</v>
      </c>
      <c r="I32" s="58">
        <v>0.09</v>
      </c>
      <c r="J32" s="256">
        <v>1.52</v>
      </c>
    </row>
    <row r="33" spans="2:10" x14ac:dyDescent="0.25">
      <c r="B33" s="90">
        <v>15</v>
      </c>
      <c r="C33" s="80" t="s">
        <v>603</v>
      </c>
      <c r="D33" s="286" t="s">
        <v>529</v>
      </c>
      <c r="E33" s="284" t="s">
        <v>630</v>
      </c>
      <c r="F33" s="58">
        <v>0.02</v>
      </c>
      <c r="G33" s="58" t="s">
        <v>527</v>
      </c>
      <c r="H33" s="58" t="s">
        <v>527</v>
      </c>
      <c r="I33" s="58">
        <v>0.02</v>
      </c>
      <c r="J33" s="42" t="s">
        <v>527</v>
      </c>
    </row>
    <row r="34" spans="2:10" x14ac:dyDescent="0.25">
      <c r="B34" s="90">
        <v>16</v>
      </c>
      <c r="C34" s="80" t="s">
        <v>604</v>
      </c>
      <c r="D34" s="286" t="s">
        <v>631</v>
      </c>
      <c r="E34" s="284" t="s">
        <v>630</v>
      </c>
      <c r="F34" s="58">
        <v>0.69</v>
      </c>
      <c r="G34" s="58" t="s">
        <v>527</v>
      </c>
      <c r="H34" s="58" t="s">
        <v>527</v>
      </c>
      <c r="I34" s="58">
        <v>0.04</v>
      </c>
      <c r="J34" s="42">
        <v>0.66</v>
      </c>
    </row>
    <row r="35" spans="2:10" x14ac:dyDescent="0.25">
      <c r="B35" s="90">
        <v>17</v>
      </c>
      <c r="C35" s="80" t="s">
        <v>605</v>
      </c>
      <c r="D35" s="286" t="s">
        <v>632</v>
      </c>
      <c r="E35" s="284" t="s">
        <v>633</v>
      </c>
      <c r="F35" s="58">
        <v>0.11</v>
      </c>
      <c r="G35" s="250">
        <v>0</v>
      </c>
      <c r="H35" s="250">
        <v>0</v>
      </c>
      <c r="I35" s="58">
        <v>0.04</v>
      </c>
      <c r="J35" s="42">
        <v>0.08</v>
      </c>
    </row>
    <row r="36" spans="2:10" x14ac:dyDescent="0.25">
      <c r="B36" s="90">
        <v>18</v>
      </c>
      <c r="C36" s="80" t="s">
        <v>606</v>
      </c>
      <c r="D36" s="286" t="s">
        <v>458</v>
      </c>
      <c r="E36" s="284">
        <v>44785</v>
      </c>
      <c r="F36" s="58">
        <v>2.11</v>
      </c>
      <c r="G36" s="58" t="s">
        <v>527</v>
      </c>
      <c r="H36" s="58" t="s">
        <v>527</v>
      </c>
      <c r="I36" s="58">
        <v>0.02</v>
      </c>
      <c r="J36" s="257">
        <v>2.09</v>
      </c>
    </row>
    <row r="37" spans="2:10" x14ac:dyDescent="0.25">
      <c r="B37" s="90">
        <v>19</v>
      </c>
      <c r="C37" s="80" t="s">
        <v>607</v>
      </c>
      <c r="D37" s="286">
        <v>43586</v>
      </c>
      <c r="E37" s="284" t="s">
        <v>634</v>
      </c>
      <c r="F37" s="250">
        <v>2.5</v>
      </c>
      <c r="G37" s="58">
        <v>0.02</v>
      </c>
      <c r="H37" s="58">
        <v>0.02</v>
      </c>
      <c r="I37" s="58">
        <v>0.04</v>
      </c>
      <c r="J37" s="42">
        <v>2.44</v>
      </c>
    </row>
    <row r="38" spans="2:10" x14ac:dyDescent="0.25">
      <c r="B38" s="90">
        <v>20</v>
      </c>
      <c r="C38" s="80" t="s">
        <v>608</v>
      </c>
      <c r="D38" s="286" t="s">
        <v>635</v>
      </c>
      <c r="E38" s="284" t="s">
        <v>636</v>
      </c>
      <c r="F38" s="250">
        <v>0</v>
      </c>
      <c r="G38" s="250" t="s">
        <v>527</v>
      </c>
      <c r="H38" s="250" t="s">
        <v>527</v>
      </c>
      <c r="I38" s="250">
        <v>0</v>
      </c>
      <c r="J38" s="257" t="s">
        <v>527</v>
      </c>
    </row>
    <row r="39" spans="2:10" x14ac:dyDescent="0.25">
      <c r="B39" s="90">
        <v>21</v>
      </c>
      <c r="C39" s="80" t="s">
        <v>609</v>
      </c>
      <c r="D39" s="286" t="s">
        <v>637</v>
      </c>
      <c r="E39" s="284" t="s">
        <v>638</v>
      </c>
      <c r="F39" s="58">
        <v>0.24</v>
      </c>
      <c r="G39" s="58" t="s">
        <v>527</v>
      </c>
      <c r="H39" s="58" t="s">
        <v>527</v>
      </c>
      <c r="I39" s="58">
        <v>0.01</v>
      </c>
      <c r="J39" s="42">
        <v>0.23</v>
      </c>
    </row>
    <row r="40" spans="2:10" x14ac:dyDescent="0.25">
      <c r="B40" s="90">
        <v>22</v>
      </c>
      <c r="C40" s="80" t="s">
        <v>610</v>
      </c>
      <c r="D40" s="286" t="s">
        <v>639</v>
      </c>
      <c r="E40" s="284" t="s">
        <v>638</v>
      </c>
      <c r="F40" s="58">
        <v>0.02</v>
      </c>
      <c r="G40" s="58" t="s">
        <v>527</v>
      </c>
      <c r="H40" s="58" t="s">
        <v>527</v>
      </c>
      <c r="I40" s="58">
        <v>0.02</v>
      </c>
      <c r="J40" s="42" t="s">
        <v>527</v>
      </c>
    </row>
    <row r="41" spans="2:10" x14ac:dyDescent="0.25">
      <c r="B41" s="90">
        <v>23</v>
      </c>
      <c r="C41" s="80" t="s">
        <v>611</v>
      </c>
      <c r="D41" s="286" t="s">
        <v>640</v>
      </c>
      <c r="E41" s="284" t="s">
        <v>538</v>
      </c>
      <c r="F41" s="250">
        <v>1.87</v>
      </c>
      <c r="G41" s="58" t="s">
        <v>527</v>
      </c>
      <c r="H41" s="58" t="s">
        <v>527</v>
      </c>
      <c r="I41" s="58">
        <v>0.19</v>
      </c>
      <c r="J41" s="42">
        <v>1.69</v>
      </c>
    </row>
    <row r="42" spans="2:10" x14ac:dyDescent="0.25">
      <c r="B42" s="90">
        <v>24</v>
      </c>
      <c r="C42" s="80" t="s">
        <v>612</v>
      </c>
      <c r="D42" s="286" t="s">
        <v>641</v>
      </c>
      <c r="E42" s="284" t="s">
        <v>538</v>
      </c>
      <c r="F42" s="58">
        <v>6.71</v>
      </c>
      <c r="G42" s="58" t="s">
        <v>527</v>
      </c>
      <c r="H42" s="58" t="s">
        <v>527</v>
      </c>
      <c r="I42" s="58">
        <v>2.93</v>
      </c>
      <c r="J42" s="42">
        <v>3.78</v>
      </c>
    </row>
    <row r="43" spans="2:10" x14ac:dyDescent="0.25">
      <c r="B43" s="90">
        <v>25</v>
      </c>
      <c r="C43" s="80" t="s">
        <v>613</v>
      </c>
      <c r="D43" s="286" t="s">
        <v>642</v>
      </c>
      <c r="E43" s="284" t="s">
        <v>538</v>
      </c>
      <c r="F43" s="58">
        <v>0.68</v>
      </c>
      <c r="G43" s="58">
        <v>0.06</v>
      </c>
      <c r="H43" s="58">
        <v>0.06</v>
      </c>
      <c r="I43" s="58">
        <v>0.01</v>
      </c>
      <c r="J43" s="257">
        <v>0.61</v>
      </c>
    </row>
    <row r="44" spans="2:10" x14ac:dyDescent="0.25">
      <c r="B44" s="90">
        <v>26</v>
      </c>
      <c r="C44" s="80" t="s">
        <v>614</v>
      </c>
      <c r="D44" s="286" t="s">
        <v>643</v>
      </c>
      <c r="E44" s="284">
        <v>44805</v>
      </c>
      <c r="F44" s="58">
        <v>1.77</v>
      </c>
      <c r="G44" s="58" t="s">
        <v>527</v>
      </c>
      <c r="H44" s="58" t="s">
        <v>527</v>
      </c>
      <c r="I44" s="58">
        <v>0.11</v>
      </c>
      <c r="J44" s="42">
        <v>1.66</v>
      </c>
    </row>
    <row r="45" spans="2:10" x14ac:dyDescent="0.25">
      <c r="B45" s="90">
        <v>27</v>
      </c>
      <c r="C45" s="80" t="s">
        <v>615</v>
      </c>
      <c r="D45" s="286" t="s">
        <v>644</v>
      </c>
      <c r="E45" s="284" t="s">
        <v>645</v>
      </c>
      <c r="F45" s="250">
        <v>0.4</v>
      </c>
      <c r="G45" s="58">
        <v>0.13</v>
      </c>
      <c r="H45" s="58">
        <v>0.13</v>
      </c>
      <c r="I45" s="58">
        <v>0.15</v>
      </c>
      <c r="J45" s="42">
        <v>0.12</v>
      </c>
    </row>
    <row r="46" spans="2:10" x14ac:dyDescent="0.25">
      <c r="B46" s="90">
        <v>28</v>
      </c>
      <c r="C46" s="80" t="s">
        <v>616</v>
      </c>
      <c r="D46" s="286" t="s">
        <v>478</v>
      </c>
      <c r="E46" s="284" t="s">
        <v>645</v>
      </c>
      <c r="F46" s="58">
        <v>1.81</v>
      </c>
      <c r="G46" s="58" t="s">
        <v>527</v>
      </c>
      <c r="H46" s="58" t="s">
        <v>527</v>
      </c>
      <c r="I46" s="58">
        <v>0.03</v>
      </c>
      <c r="J46" s="42">
        <v>1.78</v>
      </c>
    </row>
    <row r="47" spans="2:10" x14ac:dyDescent="0.25">
      <c r="B47" s="90">
        <v>29</v>
      </c>
      <c r="C47" s="80" t="s">
        <v>617</v>
      </c>
      <c r="D47" s="286">
        <v>44602</v>
      </c>
      <c r="E47" s="284" t="s">
        <v>645</v>
      </c>
      <c r="F47" s="58">
        <v>1.07</v>
      </c>
      <c r="G47" s="58" t="s">
        <v>527</v>
      </c>
      <c r="H47" s="58" t="s">
        <v>527</v>
      </c>
      <c r="I47" s="58">
        <v>0.26</v>
      </c>
      <c r="J47" s="257">
        <v>0.81</v>
      </c>
    </row>
    <row r="48" spans="2:10" x14ac:dyDescent="0.25">
      <c r="B48" s="90">
        <v>30</v>
      </c>
      <c r="C48" s="80" t="s">
        <v>618</v>
      </c>
      <c r="D48" s="286" t="s">
        <v>646</v>
      </c>
      <c r="E48" s="284" t="s">
        <v>647</v>
      </c>
      <c r="F48" s="58">
        <v>0.11</v>
      </c>
      <c r="G48" s="58" t="s">
        <v>527</v>
      </c>
      <c r="H48" s="58" t="s">
        <v>527</v>
      </c>
      <c r="I48" s="58">
        <v>0.11</v>
      </c>
      <c r="J48" s="42" t="s">
        <v>527</v>
      </c>
    </row>
    <row r="49" spans="2:10" x14ac:dyDescent="0.25">
      <c r="B49" s="90">
        <v>31</v>
      </c>
      <c r="C49" s="80" t="s">
        <v>619</v>
      </c>
      <c r="D49" s="286" t="s">
        <v>648</v>
      </c>
      <c r="E49" s="284" t="s">
        <v>649</v>
      </c>
      <c r="F49" s="58">
        <v>5.41</v>
      </c>
      <c r="G49" s="58" t="s">
        <v>527</v>
      </c>
      <c r="H49" s="58" t="s">
        <v>527</v>
      </c>
      <c r="I49" s="58">
        <v>0.03</v>
      </c>
      <c r="J49" s="42">
        <v>5.38</v>
      </c>
    </row>
    <row r="50" spans="2:10" ht="15" customHeight="1" x14ac:dyDescent="0.25">
      <c r="B50" s="406" t="s">
        <v>511</v>
      </c>
      <c r="C50" s="407"/>
      <c r="D50" s="407"/>
      <c r="E50" s="407"/>
      <c r="F50" s="251">
        <v>43.95</v>
      </c>
      <c r="G50" s="252">
        <v>0.34</v>
      </c>
      <c r="H50" s="207">
        <v>0.34</v>
      </c>
      <c r="I50" s="207">
        <v>5.68</v>
      </c>
      <c r="J50" s="207">
        <v>37.93</v>
      </c>
    </row>
    <row r="51" spans="2:10" ht="15" customHeight="1" x14ac:dyDescent="0.25">
      <c r="B51" s="409" t="s">
        <v>512</v>
      </c>
      <c r="C51" s="410"/>
      <c r="D51" s="410"/>
      <c r="E51" s="410"/>
      <c r="F51" s="253">
        <v>3443.15</v>
      </c>
      <c r="G51" s="254">
        <v>24.7</v>
      </c>
      <c r="H51" s="255">
        <v>24.7</v>
      </c>
      <c r="I51" s="255">
        <v>83.67</v>
      </c>
      <c r="J51" s="207">
        <v>3334.75</v>
      </c>
    </row>
    <row r="52" spans="2:10" x14ac:dyDescent="0.25">
      <c r="B52" s="80"/>
    </row>
    <row r="53" spans="2:10" x14ac:dyDescent="0.25">
      <c r="B53" s="80"/>
    </row>
    <row r="54" spans="2:10" x14ac:dyDescent="0.25">
      <c r="B54" s="249"/>
    </row>
    <row r="55" spans="2:10" x14ac:dyDescent="0.25">
      <c r="B55" s="249"/>
    </row>
    <row r="56" spans="2:10" x14ac:dyDescent="0.25">
      <c r="B56" s="249"/>
    </row>
    <row r="57" spans="2:10" x14ac:dyDescent="0.25">
      <c r="B57" s="249"/>
    </row>
  </sheetData>
  <mergeCells count="7">
    <mergeCell ref="L3:M4"/>
    <mergeCell ref="B51:E51"/>
    <mergeCell ref="B2:J2"/>
    <mergeCell ref="B3:J3"/>
    <mergeCell ref="B50:E50"/>
    <mergeCell ref="B18:J18"/>
    <mergeCell ref="B5:J5"/>
  </mergeCells>
  <hyperlinks>
    <hyperlink ref="L3:M4" location="'Table of Contents'!A1" display="Go To Table Of Contents"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22" t="s">
        <v>481</v>
      </c>
      <c r="C2" s="422"/>
      <c r="D2" s="422"/>
      <c r="E2" s="422"/>
      <c r="F2" s="422"/>
      <c r="G2" s="278"/>
      <c r="H2" s="278"/>
      <c r="I2" s="278"/>
      <c r="J2" s="278"/>
      <c r="K2" s="278"/>
      <c r="L2" s="278"/>
      <c r="M2" s="2"/>
    </row>
    <row r="3" spans="1:15" ht="15.75" customHeight="1" x14ac:dyDescent="0.25">
      <c r="B3" s="30"/>
      <c r="C3" s="24"/>
      <c r="D3" s="2"/>
      <c r="E3" s="2"/>
      <c r="F3" s="2"/>
      <c r="G3" s="2"/>
      <c r="H3" s="2"/>
      <c r="I3" s="2"/>
      <c r="J3" s="2"/>
      <c r="K3" s="2"/>
      <c r="L3" s="2"/>
      <c r="M3" s="2"/>
      <c r="N3" s="456" t="s">
        <v>382</v>
      </c>
      <c r="O3" s="456"/>
    </row>
    <row r="4" spans="1:15" x14ac:dyDescent="0.25">
      <c r="B4" s="428" t="s">
        <v>91</v>
      </c>
      <c r="C4" s="428" t="s">
        <v>202</v>
      </c>
      <c r="D4" s="475" t="s">
        <v>441</v>
      </c>
      <c r="E4" s="475"/>
      <c r="F4" s="475"/>
      <c r="G4" s="475" t="s">
        <v>482</v>
      </c>
      <c r="H4" s="475"/>
      <c r="I4" s="475"/>
      <c r="J4" s="475" t="s">
        <v>650</v>
      </c>
      <c r="K4" s="475"/>
      <c r="L4" s="475"/>
      <c r="M4" s="2"/>
      <c r="N4" s="456"/>
      <c r="O4" s="456"/>
    </row>
    <row r="5" spans="1:15" x14ac:dyDescent="0.25">
      <c r="B5" s="429"/>
      <c r="C5" s="429" t="s">
        <v>202</v>
      </c>
      <c r="D5" s="476" t="s">
        <v>203</v>
      </c>
      <c r="E5" s="478" t="s">
        <v>204</v>
      </c>
      <c r="F5" s="478"/>
      <c r="G5" s="476" t="s">
        <v>203</v>
      </c>
      <c r="H5" s="478" t="s">
        <v>204</v>
      </c>
      <c r="I5" s="478"/>
      <c r="J5" s="476" t="s">
        <v>203</v>
      </c>
      <c r="K5" s="478" t="s">
        <v>204</v>
      </c>
      <c r="L5" s="478"/>
      <c r="M5" s="2"/>
    </row>
    <row r="6" spans="1:15" ht="24" customHeight="1" x14ac:dyDescent="0.25">
      <c r="B6" s="474"/>
      <c r="C6" s="474"/>
      <c r="D6" s="477"/>
      <c r="E6" s="31" t="s">
        <v>205</v>
      </c>
      <c r="F6" s="31" t="s">
        <v>206</v>
      </c>
      <c r="G6" s="477"/>
      <c r="H6" s="31" t="s">
        <v>205</v>
      </c>
      <c r="I6" s="31" t="s">
        <v>206</v>
      </c>
      <c r="J6" s="477"/>
      <c r="K6" s="31" t="s">
        <v>205</v>
      </c>
      <c r="L6" s="31" t="s">
        <v>206</v>
      </c>
      <c r="M6" s="2"/>
    </row>
    <row r="7" spans="1:15" x14ac:dyDescent="0.25">
      <c r="B7" s="479" t="s">
        <v>207</v>
      </c>
      <c r="C7" s="479"/>
      <c r="D7" s="424"/>
      <c r="E7" s="424"/>
      <c r="F7" s="424"/>
      <c r="G7" s="424"/>
      <c r="H7" s="424"/>
      <c r="I7" s="424"/>
      <c r="J7" s="424"/>
      <c r="K7" s="424"/>
      <c r="L7" s="424"/>
      <c r="M7" s="134"/>
    </row>
    <row r="8" spans="1:15" x14ac:dyDescent="0.25">
      <c r="B8" s="7">
        <v>1</v>
      </c>
      <c r="C8" s="18" t="s">
        <v>208</v>
      </c>
      <c r="D8" s="242">
        <v>353</v>
      </c>
      <c r="E8" s="242">
        <v>464</v>
      </c>
      <c r="F8" s="242">
        <v>406</v>
      </c>
      <c r="G8" s="242">
        <v>496</v>
      </c>
      <c r="H8" s="242">
        <v>535</v>
      </c>
      <c r="I8" s="242">
        <v>450</v>
      </c>
      <c r="J8" s="242">
        <v>57</v>
      </c>
      <c r="K8" s="242">
        <v>785</v>
      </c>
      <c r="L8" s="242">
        <v>679</v>
      </c>
      <c r="M8" s="87"/>
    </row>
    <row r="9" spans="1:15" x14ac:dyDescent="0.25">
      <c r="B9" s="7">
        <v>2</v>
      </c>
      <c r="C9" s="18" t="s">
        <v>209</v>
      </c>
      <c r="D9" s="120">
        <v>1287</v>
      </c>
      <c r="E9" s="120">
        <v>352</v>
      </c>
      <c r="F9" s="120" t="s">
        <v>15</v>
      </c>
      <c r="G9" s="120">
        <v>1628</v>
      </c>
      <c r="H9" s="120">
        <v>414</v>
      </c>
      <c r="I9" s="120" t="s">
        <v>15</v>
      </c>
      <c r="J9" s="120">
        <v>180</v>
      </c>
      <c r="K9" s="120">
        <v>650</v>
      </c>
      <c r="L9" s="120" t="s">
        <v>15</v>
      </c>
      <c r="M9" s="87"/>
    </row>
    <row r="10" spans="1:15" x14ac:dyDescent="0.25">
      <c r="B10" s="480" t="s">
        <v>210</v>
      </c>
      <c r="C10" s="480"/>
      <c r="D10" s="481"/>
      <c r="E10" s="481"/>
      <c r="F10" s="481"/>
      <c r="G10" s="481"/>
      <c r="H10" s="481"/>
      <c r="I10" s="481"/>
      <c r="J10" s="481"/>
      <c r="K10" s="481"/>
      <c r="L10" s="481"/>
      <c r="M10" s="134"/>
    </row>
    <row r="11" spans="1:15" x14ac:dyDescent="0.25">
      <c r="A11" s="121"/>
      <c r="B11" s="122">
        <v>3</v>
      </c>
      <c r="C11" s="123" t="s">
        <v>211</v>
      </c>
      <c r="D11" s="124">
        <v>267</v>
      </c>
      <c r="E11" s="124">
        <v>424</v>
      </c>
      <c r="F11" s="124" t="s">
        <v>15</v>
      </c>
      <c r="G11" s="124">
        <v>384</v>
      </c>
      <c r="H11" s="124">
        <v>480</v>
      </c>
      <c r="I11" s="124" t="s">
        <v>15</v>
      </c>
      <c r="J11" s="124">
        <v>45</v>
      </c>
      <c r="K11" s="124">
        <v>715</v>
      </c>
      <c r="L11" s="124" t="s">
        <v>15</v>
      </c>
      <c r="M11" s="42"/>
    </row>
    <row r="12" spans="1:15" x14ac:dyDescent="0.25">
      <c r="B12" s="7">
        <v>4</v>
      </c>
      <c r="C12" s="18" t="s">
        <v>212</v>
      </c>
      <c r="D12" s="42">
        <v>426</v>
      </c>
      <c r="E12" s="42">
        <v>383</v>
      </c>
      <c r="F12" s="42" t="s">
        <v>15</v>
      </c>
      <c r="G12" s="42">
        <v>669</v>
      </c>
      <c r="H12" s="42">
        <v>427</v>
      </c>
      <c r="I12" s="42" t="s">
        <v>15</v>
      </c>
      <c r="J12" s="42">
        <v>145</v>
      </c>
      <c r="K12" s="42">
        <v>338</v>
      </c>
      <c r="L12" s="42" t="s">
        <v>15</v>
      </c>
      <c r="M12" s="42"/>
    </row>
    <row r="13" spans="1:15" x14ac:dyDescent="0.25">
      <c r="B13" s="7">
        <v>5</v>
      </c>
      <c r="C13" s="18" t="s">
        <v>213</v>
      </c>
      <c r="D13" s="42">
        <v>146</v>
      </c>
      <c r="E13" s="42">
        <v>398</v>
      </c>
      <c r="F13" s="42" t="s">
        <v>15</v>
      </c>
      <c r="G13" s="42">
        <v>235</v>
      </c>
      <c r="H13" s="42">
        <v>518</v>
      </c>
      <c r="I13" s="42" t="s">
        <v>15</v>
      </c>
      <c r="J13" s="42">
        <v>23</v>
      </c>
      <c r="K13" s="42">
        <v>906</v>
      </c>
      <c r="L13" s="42" t="s">
        <v>15</v>
      </c>
      <c r="M13" s="42"/>
    </row>
    <row r="14" spans="1:15" x14ac:dyDescent="0.25">
      <c r="A14" s="125"/>
      <c r="B14" s="81">
        <v>6</v>
      </c>
      <c r="C14" s="82" t="s">
        <v>214</v>
      </c>
      <c r="D14" s="126">
        <v>233</v>
      </c>
      <c r="E14" s="126">
        <v>515</v>
      </c>
      <c r="F14" s="126" t="s">
        <v>15</v>
      </c>
      <c r="G14" s="126">
        <v>333</v>
      </c>
      <c r="H14" s="126">
        <v>586</v>
      </c>
      <c r="I14" s="126" t="s">
        <v>15</v>
      </c>
      <c r="J14" s="126">
        <v>75</v>
      </c>
      <c r="K14" s="126">
        <v>745</v>
      </c>
      <c r="L14" s="126" t="s">
        <v>15</v>
      </c>
      <c r="M14" s="42"/>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16"/>
  <sheetViews>
    <sheetView showGridLines="0" workbookViewId="0">
      <selection activeCell="H2" sqref="H2:I3"/>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82" t="s">
        <v>651</v>
      </c>
      <c r="C2" s="482"/>
      <c r="D2" s="482"/>
      <c r="E2" s="482"/>
      <c r="F2" s="482"/>
      <c r="H2" s="427" t="s">
        <v>382</v>
      </c>
      <c r="I2" s="427"/>
    </row>
    <row r="3" spans="2:9" ht="15" customHeight="1" x14ac:dyDescent="0.25">
      <c r="B3" s="472" t="s">
        <v>215</v>
      </c>
      <c r="C3" s="472"/>
      <c r="D3" s="472"/>
      <c r="E3" s="472"/>
      <c r="F3" s="472"/>
      <c r="H3" s="427"/>
      <c r="I3" s="427"/>
    </row>
    <row r="4" spans="2:9" ht="25.5" x14ac:dyDescent="0.25">
      <c r="B4" s="15" t="s">
        <v>216</v>
      </c>
      <c r="C4" s="15" t="s">
        <v>217</v>
      </c>
      <c r="D4" s="15" t="s">
        <v>218</v>
      </c>
      <c r="E4" s="15" t="s">
        <v>219</v>
      </c>
      <c r="F4" s="15" t="s">
        <v>220</v>
      </c>
    </row>
    <row r="5" spans="2:9" x14ac:dyDescent="0.25">
      <c r="B5" s="483" t="s">
        <v>221</v>
      </c>
      <c r="C5" s="483"/>
      <c r="D5" s="483"/>
      <c r="E5" s="483"/>
      <c r="F5" s="483"/>
    </row>
    <row r="6" spans="2:9" x14ac:dyDescent="0.25">
      <c r="B6" s="161" t="s">
        <v>283</v>
      </c>
      <c r="C6" s="260">
        <v>0</v>
      </c>
      <c r="D6" s="162">
        <v>476.26</v>
      </c>
      <c r="E6" s="162">
        <v>0.21</v>
      </c>
      <c r="F6" s="162">
        <v>476.05</v>
      </c>
    </row>
    <row r="7" spans="2:9" x14ac:dyDescent="0.25">
      <c r="B7" s="56" t="s">
        <v>336</v>
      </c>
      <c r="C7" s="105">
        <v>476.05</v>
      </c>
      <c r="D7" s="105">
        <v>116.18</v>
      </c>
      <c r="E7" s="259">
        <v>0</v>
      </c>
      <c r="F7" s="105">
        <v>592.23</v>
      </c>
    </row>
    <row r="8" spans="2:9" x14ac:dyDescent="0.25">
      <c r="B8" s="56" t="s">
        <v>425</v>
      </c>
      <c r="C8" s="105">
        <v>592.23</v>
      </c>
      <c r="D8" s="105">
        <v>25.93</v>
      </c>
      <c r="E8" s="259">
        <v>4.84</v>
      </c>
      <c r="F8" s="105">
        <v>613.32000000000005</v>
      </c>
    </row>
    <row r="9" spans="2:9" x14ac:dyDescent="0.25">
      <c r="B9" s="56" t="s">
        <v>452</v>
      </c>
      <c r="C9" s="105">
        <v>613.32000000000005</v>
      </c>
      <c r="D9" s="105">
        <v>8.36</v>
      </c>
      <c r="E9" s="259">
        <v>0</v>
      </c>
      <c r="F9" s="105">
        <v>621.67999999999995</v>
      </c>
    </row>
    <row r="10" spans="2:9" x14ac:dyDescent="0.25">
      <c r="B10" s="258" t="s">
        <v>501</v>
      </c>
      <c r="C10" s="105">
        <v>621.67999999999995</v>
      </c>
      <c r="D10" s="105">
        <v>222.01</v>
      </c>
      <c r="E10" s="259">
        <v>0</v>
      </c>
      <c r="F10" s="105">
        <v>843.69</v>
      </c>
    </row>
    <row r="11" spans="2:9" x14ac:dyDescent="0.25">
      <c r="B11" s="425" t="s">
        <v>222</v>
      </c>
      <c r="C11" s="425"/>
      <c r="D11" s="425"/>
      <c r="E11" s="425"/>
      <c r="F11" s="425"/>
    </row>
    <row r="12" spans="2:9" x14ac:dyDescent="0.25">
      <c r="B12" s="163" t="s">
        <v>283</v>
      </c>
      <c r="C12" s="259">
        <v>0</v>
      </c>
      <c r="D12" s="259">
        <v>109.7</v>
      </c>
      <c r="E12" s="259">
        <v>0</v>
      </c>
      <c r="F12" s="259">
        <v>109.7</v>
      </c>
    </row>
    <row r="13" spans="2:9" x14ac:dyDescent="0.25">
      <c r="B13" s="164" t="s">
        <v>336</v>
      </c>
      <c r="C13" s="259">
        <v>109.7</v>
      </c>
      <c r="D13" s="105">
        <v>112.06</v>
      </c>
      <c r="E13" s="259">
        <v>0</v>
      </c>
      <c r="F13" s="105">
        <v>221.76</v>
      </c>
    </row>
    <row r="14" spans="2:9" x14ac:dyDescent="0.25">
      <c r="B14" s="56" t="s">
        <v>425</v>
      </c>
      <c r="C14" s="259">
        <v>221.76</v>
      </c>
      <c r="D14" s="105">
        <v>127.94</v>
      </c>
      <c r="E14" s="259">
        <v>0.03</v>
      </c>
      <c r="F14" s="105">
        <v>349.67</v>
      </c>
    </row>
    <row r="15" spans="2:9" x14ac:dyDescent="0.25">
      <c r="B15" s="56" t="s">
        <v>452</v>
      </c>
      <c r="C15" s="259">
        <v>349.67</v>
      </c>
      <c r="D15" s="105">
        <v>2.02</v>
      </c>
      <c r="E15" s="259">
        <v>10.42</v>
      </c>
      <c r="F15" s="105">
        <v>341.27</v>
      </c>
    </row>
    <row r="16" spans="2:9" x14ac:dyDescent="0.25">
      <c r="B16" s="258" t="s">
        <v>501</v>
      </c>
      <c r="C16" s="212">
        <v>341.27</v>
      </c>
      <c r="D16" s="212">
        <v>3.79</v>
      </c>
      <c r="E16" s="344">
        <v>0</v>
      </c>
      <c r="F16" s="212">
        <v>345.06</v>
      </c>
    </row>
  </sheetData>
  <mergeCells count="5">
    <mergeCell ref="B2:F2"/>
    <mergeCell ref="B3:F3"/>
    <mergeCell ref="B5:F5"/>
    <mergeCell ref="B11:F11"/>
    <mergeCell ref="H2:I3"/>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6"/>
  <sheetViews>
    <sheetView showGridLines="0" workbookViewId="0">
      <selection activeCell="L2" sqref="L2:M3"/>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484" t="s">
        <v>483</v>
      </c>
      <c r="C2" s="484"/>
      <c r="D2" s="484"/>
      <c r="E2" s="484"/>
      <c r="F2" s="484"/>
      <c r="G2" s="484"/>
      <c r="H2" s="484"/>
      <c r="I2" s="484"/>
      <c r="J2" s="484"/>
      <c r="L2" s="427" t="s">
        <v>382</v>
      </c>
      <c r="M2" s="427"/>
    </row>
    <row r="3" spans="2:15" x14ac:dyDescent="0.25">
      <c r="B3" s="485" t="s">
        <v>90</v>
      </c>
      <c r="C3" s="485"/>
      <c r="D3" s="485"/>
      <c r="E3" s="485"/>
      <c r="F3" s="485"/>
      <c r="G3" s="485"/>
      <c r="H3" s="485"/>
      <c r="I3" s="485"/>
      <c r="J3" s="485"/>
      <c r="L3" s="427"/>
      <c r="M3" s="427"/>
    </row>
    <row r="4" spans="2:15" ht="17.25" customHeight="1" x14ac:dyDescent="0.25">
      <c r="B4" s="434" t="s">
        <v>167</v>
      </c>
      <c r="C4" s="434" t="s">
        <v>223</v>
      </c>
      <c r="D4" s="434"/>
      <c r="E4" s="434"/>
      <c r="F4" s="434"/>
      <c r="G4" s="434" t="s">
        <v>21</v>
      </c>
      <c r="H4" s="434"/>
      <c r="I4" s="434" t="s">
        <v>224</v>
      </c>
      <c r="J4" s="434"/>
    </row>
    <row r="5" spans="2:15" ht="28.5" customHeight="1" x14ac:dyDescent="0.25">
      <c r="B5" s="434"/>
      <c r="C5" s="434" t="s">
        <v>225</v>
      </c>
      <c r="D5" s="434"/>
      <c r="E5" s="434" t="s">
        <v>226</v>
      </c>
      <c r="F5" s="434"/>
      <c r="G5" s="434"/>
      <c r="H5" s="434"/>
      <c r="I5" s="434"/>
      <c r="J5" s="434"/>
    </row>
    <row r="6" spans="2:15" ht="27" customHeight="1" x14ac:dyDescent="0.25">
      <c r="B6" s="428"/>
      <c r="C6" s="96" t="s">
        <v>101</v>
      </c>
      <c r="D6" s="96" t="s">
        <v>227</v>
      </c>
      <c r="E6" s="96" t="s">
        <v>101</v>
      </c>
      <c r="F6" s="96" t="s">
        <v>227</v>
      </c>
      <c r="G6" s="96" t="s">
        <v>101</v>
      </c>
      <c r="H6" s="96" t="s">
        <v>227</v>
      </c>
      <c r="I6" s="96" t="s">
        <v>228</v>
      </c>
      <c r="J6" s="96" t="s">
        <v>229</v>
      </c>
    </row>
    <row r="7" spans="2:15" x14ac:dyDescent="0.25">
      <c r="B7" s="47" t="s">
        <v>283</v>
      </c>
      <c r="C7" s="42">
        <v>3</v>
      </c>
      <c r="D7" s="42">
        <v>49.66</v>
      </c>
      <c r="E7" s="42">
        <v>20</v>
      </c>
      <c r="F7" s="42">
        <v>3256.87</v>
      </c>
      <c r="G7" s="42">
        <v>23</v>
      </c>
      <c r="H7" s="42">
        <v>3306.53</v>
      </c>
      <c r="I7" s="42">
        <v>22</v>
      </c>
      <c r="J7" s="42">
        <v>1</v>
      </c>
    </row>
    <row r="8" spans="2:15" x14ac:dyDescent="0.25">
      <c r="B8" s="47" t="s">
        <v>336</v>
      </c>
      <c r="C8" s="42">
        <v>20</v>
      </c>
      <c r="D8" s="42">
        <v>2485.94</v>
      </c>
      <c r="E8" s="42">
        <v>220</v>
      </c>
      <c r="F8" s="42">
        <v>36760.35</v>
      </c>
      <c r="G8" s="42">
        <v>240</v>
      </c>
      <c r="H8" s="42">
        <v>39246.29</v>
      </c>
      <c r="I8" s="42">
        <v>234</v>
      </c>
      <c r="J8" s="42">
        <v>6</v>
      </c>
    </row>
    <row r="9" spans="2:15" x14ac:dyDescent="0.25">
      <c r="B9" s="47" t="s">
        <v>425</v>
      </c>
      <c r="C9" s="42">
        <v>82</v>
      </c>
      <c r="D9" s="257">
        <v>3039.2</v>
      </c>
      <c r="E9" s="42">
        <v>783</v>
      </c>
      <c r="F9" s="257">
        <v>59717.9</v>
      </c>
      <c r="G9" s="42">
        <v>865</v>
      </c>
      <c r="H9" s="257">
        <v>62757.1</v>
      </c>
      <c r="I9" s="42">
        <v>854</v>
      </c>
      <c r="J9" s="42">
        <v>11</v>
      </c>
    </row>
    <row r="10" spans="2:15" x14ac:dyDescent="0.25">
      <c r="B10" s="47" t="s">
        <v>452</v>
      </c>
      <c r="C10" s="42">
        <v>15</v>
      </c>
      <c r="D10" s="42">
        <v>698.73</v>
      </c>
      <c r="E10" s="42">
        <v>134</v>
      </c>
      <c r="F10" s="42">
        <v>5721.66</v>
      </c>
      <c r="G10" s="42">
        <v>149</v>
      </c>
      <c r="H10" s="42">
        <v>6420.39</v>
      </c>
      <c r="I10" s="42">
        <v>149</v>
      </c>
      <c r="J10" s="42">
        <v>0</v>
      </c>
    </row>
    <row r="11" spans="2:15" x14ac:dyDescent="0.25">
      <c r="B11" s="47" t="s">
        <v>501</v>
      </c>
      <c r="C11" s="42">
        <v>16</v>
      </c>
      <c r="D11" s="42">
        <v>942.82</v>
      </c>
      <c r="E11" s="42">
        <v>110</v>
      </c>
      <c r="F11" s="42">
        <v>12165.91</v>
      </c>
      <c r="G11" s="42">
        <v>126</v>
      </c>
      <c r="H11" s="42">
        <v>13108.73</v>
      </c>
      <c r="I11" s="42">
        <v>126</v>
      </c>
      <c r="J11" s="42">
        <v>0</v>
      </c>
    </row>
    <row r="12" spans="2:15" x14ac:dyDescent="0.25">
      <c r="B12" s="206" t="s">
        <v>21</v>
      </c>
      <c r="C12" s="207">
        <v>136</v>
      </c>
      <c r="D12" s="207">
        <v>7216.35</v>
      </c>
      <c r="E12" s="207">
        <v>1267</v>
      </c>
      <c r="F12" s="255">
        <v>117622.69</v>
      </c>
      <c r="G12" s="207">
        <v>1403</v>
      </c>
      <c r="H12" s="255">
        <v>124839.03999999999</v>
      </c>
      <c r="I12" s="207">
        <v>1385</v>
      </c>
      <c r="J12" s="207">
        <v>18</v>
      </c>
      <c r="O12" s="1"/>
    </row>
    <row r="13" spans="2:15" x14ac:dyDescent="0.25">
      <c r="B13" s="164" t="s">
        <v>653</v>
      </c>
      <c r="C13" s="165"/>
      <c r="D13" s="165"/>
      <c r="E13" s="165"/>
      <c r="F13" s="165"/>
      <c r="G13" s="1"/>
      <c r="H13" s="1"/>
      <c r="I13" s="1"/>
      <c r="J13" s="1"/>
    </row>
    <row r="14" spans="2:15" x14ac:dyDescent="0.25">
      <c r="B14" s="164" t="s">
        <v>442</v>
      </c>
      <c r="C14" s="165"/>
      <c r="D14" s="165"/>
      <c r="E14" s="165"/>
      <c r="F14" s="165"/>
      <c r="G14" s="1"/>
      <c r="H14" s="1"/>
      <c r="I14" s="1"/>
      <c r="J14" s="1"/>
    </row>
    <row r="15" spans="2:15" x14ac:dyDescent="0.25">
      <c r="B15" s="307" t="s">
        <v>652</v>
      </c>
      <c r="C15" s="166"/>
      <c r="D15" s="166"/>
      <c r="E15" s="166"/>
      <c r="F15" s="166"/>
    </row>
    <row r="16" spans="2:15" x14ac:dyDescent="0.25">
      <c r="B16" s="279"/>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5"/>
  <sheetViews>
    <sheetView showGridLines="0" workbookViewId="0">
      <selection activeCell="K2" sqref="K2:L3"/>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484" t="s">
        <v>491</v>
      </c>
      <c r="C2" s="484"/>
      <c r="D2" s="484"/>
      <c r="E2" s="484"/>
      <c r="F2" s="484"/>
      <c r="G2" s="484"/>
      <c r="H2" s="484"/>
      <c r="I2" s="484"/>
      <c r="K2" s="427" t="s">
        <v>382</v>
      </c>
      <c r="L2" s="427"/>
    </row>
    <row r="3" spans="2:14" x14ac:dyDescent="0.25">
      <c r="B3" s="485"/>
      <c r="C3" s="485"/>
      <c r="D3" s="485"/>
      <c r="E3" s="485"/>
      <c r="F3" s="485"/>
      <c r="G3" s="485"/>
      <c r="H3" s="485"/>
      <c r="I3" s="485"/>
      <c r="K3" s="427"/>
      <c r="L3" s="427"/>
    </row>
    <row r="4" spans="2:14" ht="17.25" customHeight="1" x14ac:dyDescent="0.25">
      <c r="B4" s="434" t="s">
        <v>167</v>
      </c>
      <c r="C4" s="428" t="s">
        <v>485</v>
      </c>
      <c r="D4" s="430" t="s">
        <v>484</v>
      </c>
      <c r="E4" s="432"/>
      <c r="F4" s="428" t="s">
        <v>488</v>
      </c>
      <c r="G4" s="430" t="s">
        <v>489</v>
      </c>
      <c r="H4" s="432"/>
      <c r="I4" s="428" t="s">
        <v>490</v>
      </c>
    </row>
    <row r="5" spans="2:14" ht="29.25" customHeight="1" x14ac:dyDescent="0.25">
      <c r="B5" s="434"/>
      <c r="C5" s="474"/>
      <c r="D5" s="15" t="s">
        <v>486</v>
      </c>
      <c r="E5" s="15" t="s">
        <v>487</v>
      </c>
      <c r="F5" s="474"/>
      <c r="G5" s="15" t="s">
        <v>486</v>
      </c>
      <c r="H5" s="15" t="s">
        <v>487</v>
      </c>
      <c r="I5" s="474"/>
    </row>
    <row r="6" spans="2:14" x14ac:dyDescent="0.25">
      <c r="B6" s="47" t="s">
        <v>283</v>
      </c>
      <c r="C6" s="42">
        <v>23</v>
      </c>
      <c r="D6" s="42">
        <v>0</v>
      </c>
      <c r="E6" s="42">
        <v>0</v>
      </c>
      <c r="F6" s="42">
        <v>2</v>
      </c>
      <c r="G6" s="42">
        <v>0</v>
      </c>
      <c r="H6" s="42">
        <v>0</v>
      </c>
      <c r="I6" s="42">
        <v>0</v>
      </c>
    </row>
    <row r="7" spans="2:14" x14ac:dyDescent="0.25">
      <c r="B7" s="47" t="s">
        <v>336</v>
      </c>
      <c r="C7" s="42">
        <v>240</v>
      </c>
      <c r="D7" s="42">
        <v>6</v>
      </c>
      <c r="E7" s="42">
        <v>1</v>
      </c>
      <c r="F7" s="42">
        <v>34</v>
      </c>
      <c r="G7" s="42">
        <v>2</v>
      </c>
      <c r="H7" s="42">
        <v>1</v>
      </c>
      <c r="I7" s="42">
        <v>9</v>
      </c>
    </row>
    <row r="8" spans="2:14" x14ac:dyDescent="0.25">
      <c r="B8" s="47" t="s">
        <v>425</v>
      </c>
      <c r="C8" s="42">
        <v>865</v>
      </c>
      <c r="D8" s="42">
        <v>14</v>
      </c>
      <c r="E8" s="42">
        <v>10</v>
      </c>
      <c r="F8" s="42">
        <v>330</v>
      </c>
      <c r="G8" s="42">
        <v>0</v>
      </c>
      <c r="H8" s="42">
        <v>6</v>
      </c>
      <c r="I8" s="42">
        <v>24</v>
      </c>
    </row>
    <row r="9" spans="2:14" x14ac:dyDescent="0.25">
      <c r="B9" s="47" t="s">
        <v>452</v>
      </c>
      <c r="C9" s="42">
        <v>149</v>
      </c>
      <c r="D9" s="42">
        <v>3</v>
      </c>
      <c r="E9" s="42">
        <v>14</v>
      </c>
      <c r="F9" s="42">
        <v>134</v>
      </c>
      <c r="G9" s="42">
        <v>2</v>
      </c>
      <c r="H9" s="42">
        <v>4</v>
      </c>
      <c r="I9" s="42">
        <v>65</v>
      </c>
    </row>
    <row r="10" spans="2:14" x14ac:dyDescent="0.25">
      <c r="B10" s="47" t="s">
        <v>501</v>
      </c>
      <c r="C10" s="42">
        <v>126</v>
      </c>
      <c r="D10" s="42">
        <v>0</v>
      </c>
      <c r="E10" s="42">
        <v>5</v>
      </c>
      <c r="F10" s="42">
        <v>97</v>
      </c>
      <c r="G10" s="42">
        <v>3</v>
      </c>
      <c r="H10" s="42">
        <v>0</v>
      </c>
      <c r="I10" s="42">
        <v>25</v>
      </c>
    </row>
    <row r="11" spans="2:14" x14ac:dyDescent="0.25">
      <c r="B11" s="206" t="s">
        <v>21</v>
      </c>
      <c r="C11" s="207">
        <v>1403</v>
      </c>
      <c r="D11" s="207">
        <v>23</v>
      </c>
      <c r="E11" s="207">
        <v>30</v>
      </c>
      <c r="F11" s="207">
        <v>597</v>
      </c>
      <c r="G11" s="207">
        <v>7</v>
      </c>
      <c r="H11" s="207">
        <v>11</v>
      </c>
      <c r="I11" s="207">
        <v>123</v>
      </c>
      <c r="N11" s="1"/>
    </row>
    <row r="12" spans="2:14" x14ac:dyDescent="0.25">
      <c r="B12" s="24"/>
      <c r="C12" s="165"/>
      <c r="D12" s="165"/>
      <c r="E12" s="165"/>
      <c r="F12" s="165"/>
      <c r="G12" s="1"/>
      <c r="H12" s="1"/>
      <c r="I12" s="1"/>
    </row>
    <row r="13" spans="2:14" x14ac:dyDescent="0.25">
      <c r="B13" s="24"/>
      <c r="C13" s="165"/>
      <c r="D13" s="165"/>
      <c r="E13" s="165"/>
      <c r="F13" s="165"/>
      <c r="G13" s="1"/>
      <c r="H13" s="1"/>
      <c r="I13" s="1"/>
    </row>
    <row r="14" spans="2:14" x14ac:dyDescent="0.25">
      <c r="B14" s="279"/>
      <c r="C14" s="166"/>
      <c r="D14" s="166"/>
      <c r="E14" s="166"/>
      <c r="F14" s="166"/>
    </row>
    <row r="15" spans="2:14" x14ac:dyDescent="0.25">
      <c r="B15" s="279"/>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M14"/>
  <sheetViews>
    <sheetView showGridLines="0" workbookViewId="0">
      <selection activeCell="L2" sqref="L2:M3"/>
    </sheetView>
  </sheetViews>
  <sheetFormatPr defaultRowHeight="15" x14ac:dyDescent="0.25"/>
  <cols>
    <col min="1" max="1" width="1.85546875" customWidth="1"/>
    <col min="2" max="2" width="28.140625" style="19" customWidth="1"/>
    <col min="9" max="9" width="9.42578125" customWidth="1"/>
    <col min="11" max="11" width="3.7109375" customWidth="1"/>
    <col min="12" max="13" width="7" customWidth="1"/>
  </cols>
  <sheetData>
    <row r="1" spans="2:13" ht="11.25" customHeight="1" x14ac:dyDescent="0.25"/>
    <row r="2" spans="2:13" ht="15" customHeight="1" x14ac:dyDescent="0.25">
      <c r="B2" s="484" t="s">
        <v>654</v>
      </c>
      <c r="C2" s="484"/>
      <c r="D2" s="484"/>
      <c r="E2" s="484"/>
      <c r="F2" s="484"/>
      <c r="G2" s="484"/>
      <c r="H2" s="484"/>
      <c r="I2" s="484"/>
      <c r="J2" s="484"/>
      <c r="L2" s="427" t="s">
        <v>382</v>
      </c>
      <c r="M2" s="427"/>
    </row>
    <row r="3" spans="2:13" x14ac:dyDescent="0.25">
      <c r="B3" s="485" t="s">
        <v>1</v>
      </c>
      <c r="C3" s="485"/>
      <c r="D3" s="485"/>
      <c r="E3" s="485"/>
      <c r="F3" s="485"/>
      <c r="G3" s="485"/>
      <c r="H3" s="485"/>
      <c r="I3" s="485"/>
      <c r="J3" s="485"/>
      <c r="L3" s="427"/>
      <c r="M3" s="427"/>
    </row>
    <row r="4" spans="2:13" x14ac:dyDescent="0.25">
      <c r="B4" s="434" t="s">
        <v>230</v>
      </c>
      <c r="C4" s="434" t="s">
        <v>231</v>
      </c>
      <c r="D4" s="434"/>
      <c r="E4" s="434"/>
      <c r="F4" s="434"/>
      <c r="G4" s="434" t="s">
        <v>262</v>
      </c>
      <c r="H4" s="434"/>
      <c r="I4" s="434"/>
      <c r="J4" s="434"/>
    </row>
    <row r="5" spans="2:13" x14ac:dyDescent="0.25">
      <c r="B5" s="434"/>
      <c r="C5" s="23" t="s">
        <v>232</v>
      </c>
      <c r="D5" s="23" t="s">
        <v>233</v>
      </c>
      <c r="E5" s="23" t="s">
        <v>234</v>
      </c>
      <c r="F5" s="23" t="s">
        <v>21</v>
      </c>
      <c r="G5" s="23" t="s">
        <v>232</v>
      </c>
      <c r="H5" s="23" t="s">
        <v>233</v>
      </c>
      <c r="I5" s="23" t="s">
        <v>234</v>
      </c>
      <c r="J5" s="23" t="s">
        <v>21</v>
      </c>
    </row>
    <row r="6" spans="2:13" x14ac:dyDescent="0.25">
      <c r="B6" s="56" t="s">
        <v>235</v>
      </c>
      <c r="C6" s="42">
        <v>474</v>
      </c>
      <c r="D6" s="42">
        <v>278</v>
      </c>
      <c r="E6" s="42">
        <v>91</v>
      </c>
      <c r="F6" s="42">
        <v>843</v>
      </c>
      <c r="G6" s="42">
        <v>282</v>
      </c>
      <c r="H6" s="42">
        <v>183</v>
      </c>
      <c r="I6" s="42">
        <v>59</v>
      </c>
      <c r="J6" s="42">
        <v>524</v>
      </c>
    </row>
    <row r="7" spans="2:13" x14ac:dyDescent="0.25">
      <c r="B7" s="56" t="s">
        <v>236</v>
      </c>
      <c r="C7" s="42">
        <v>499</v>
      </c>
      <c r="D7" s="42">
        <v>211</v>
      </c>
      <c r="E7" s="42">
        <v>73</v>
      </c>
      <c r="F7" s="42">
        <v>783</v>
      </c>
      <c r="G7" s="42">
        <v>283</v>
      </c>
      <c r="H7" s="42">
        <v>129</v>
      </c>
      <c r="I7" s="42">
        <v>39</v>
      </c>
      <c r="J7" s="42">
        <v>451</v>
      </c>
    </row>
    <row r="8" spans="2:13" x14ac:dyDescent="0.25">
      <c r="B8" s="56" t="s">
        <v>237</v>
      </c>
      <c r="C8" s="42">
        <v>417</v>
      </c>
      <c r="D8" s="42">
        <v>150</v>
      </c>
      <c r="E8" s="42">
        <v>41</v>
      </c>
      <c r="F8" s="42">
        <v>608</v>
      </c>
      <c r="G8" s="42">
        <v>239</v>
      </c>
      <c r="H8" s="42">
        <v>84</v>
      </c>
      <c r="I8" s="42">
        <v>25</v>
      </c>
      <c r="J8" s="42">
        <v>348</v>
      </c>
    </row>
    <row r="9" spans="2:13" x14ac:dyDescent="0.25">
      <c r="B9" s="56" t="s">
        <v>238</v>
      </c>
      <c r="C9" s="42">
        <v>353</v>
      </c>
      <c r="D9" s="42">
        <v>127</v>
      </c>
      <c r="E9" s="42">
        <v>48</v>
      </c>
      <c r="F9" s="42">
        <v>528</v>
      </c>
      <c r="G9" s="42">
        <v>230</v>
      </c>
      <c r="H9" s="42">
        <v>88</v>
      </c>
      <c r="I9" s="42">
        <v>23</v>
      </c>
      <c r="J9" s="42">
        <v>341</v>
      </c>
    </row>
    <row r="10" spans="2:13" x14ac:dyDescent="0.25">
      <c r="B10" s="56" t="s">
        <v>239</v>
      </c>
      <c r="C10" s="42">
        <v>152</v>
      </c>
      <c r="D10" s="42">
        <v>88</v>
      </c>
      <c r="E10" s="42">
        <v>20</v>
      </c>
      <c r="F10" s="42">
        <v>260</v>
      </c>
      <c r="G10" s="42">
        <v>89</v>
      </c>
      <c r="H10" s="42">
        <v>51</v>
      </c>
      <c r="I10" s="42">
        <v>14</v>
      </c>
      <c r="J10" s="42">
        <v>154</v>
      </c>
    </row>
    <row r="11" spans="2:13" x14ac:dyDescent="0.25">
      <c r="B11" s="56" t="s">
        <v>240</v>
      </c>
      <c r="C11" s="42">
        <v>428</v>
      </c>
      <c r="D11" s="42">
        <v>226</v>
      </c>
      <c r="E11" s="42">
        <v>86</v>
      </c>
      <c r="F11" s="42">
        <v>740</v>
      </c>
      <c r="G11" s="42">
        <v>247</v>
      </c>
      <c r="H11" s="42">
        <v>138</v>
      </c>
      <c r="I11" s="42">
        <v>61</v>
      </c>
      <c r="J11" s="42">
        <v>446</v>
      </c>
    </row>
    <row r="12" spans="2:13" x14ac:dyDescent="0.25">
      <c r="B12" s="56" t="s">
        <v>241</v>
      </c>
      <c r="C12" s="42">
        <v>229</v>
      </c>
      <c r="D12" s="42">
        <v>42</v>
      </c>
      <c r="E12" s="42">
        <v>24</v>
      </c>
      <c r="F12" s="42">
        <v>295</v>
      </c>
      <c r="G12" s="42">
        <v>149</v>
      </c>
      <c r="H12" s="42">
        <v>22</v>
      </c>
      <c r="I12" s="42">
        <v>14</v>
      </c>
      <c r="J12" s="42">
        <v>185</v>
      </c>
    </row>
    <row r="13" spans="2:13" x14ac:dyDescent="0.25">
      <c r="B13" s="56" t="s">
        <v>242</v>
      </c>
      <c r="C13" s="42">
        <v>79</v>
      </c>
      <c r="D13" s="42">
        <v>28</v>
      </c>
      <c r="E13" s="42">
        <v>11</v>
      </c>
      <c r="F13" s="42">
        <v>118</v>
      </c>
      <c r="G13" s="42">
        <v>44</v>
      </c>
      <c r="H13" s="42">
        <v>16</v>
      </c>
      <c r="I13" s="42">
        <v>8</v>
      </c>
      <c r="J13" s="42">
        <v>68</v>
      </c>
    </row>
    <row r="14" spans="2:13" x14ac:dyDescent="0.25">
      <c r="B14" s="206" t="s">
        <v>243</v>
      </c>
      <c r="C14" s="207">
        <v>2631</v>
      </c>
      <c r="D14" s="207">
        <v>1150</v>
      </c>
      <c r="E14" s="207">
        <v>394</v>
      </c>
      <c r="F14" s="207">
        <v>4175</v>
      </c>
      <c r="G14" s="207">
        <v>1563</v>
      </c>
      <c r="H14" s="207">
        <v>711</v>
      </c>
      <c r="I14" s="207">
        <v>243</v>
      </c>
      <c r="J14" s="207">
        <v>2517</v>
      </c>
    </row>
  </sheetData>
  <mergeCells count="6">
    <mergeCell ref="L2:M3"/>
    <mergeCell ref="B2:J2"/>
    <mergeCell ref="B3:J3"/>
    <mergeCell ref="B4:B5"/>
    <mergeCell ref="C4:F4"/>
    <mergeCell ref="G4:J4"/>
  </mergeCells>
  <hyperlinks>
    <hyperlink ref="L2:M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17"/>
  <sheetViews>
    <sheetView showGridLines="0" workbookViewId="0">
      <selection activeCell="J2" sqref="J2:K3"/>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22" t="s">
        <v>492</v>
      </c>
      <c r="C2" s="422"/>
      <c r="D2" s="422"/>
      <c r="E2" s="422"/>
      <c r="F2" s="422"/>
      <c r="G2" s="422"/>
      <c r="H2" s="422"/>
      <c r="J2" s="427" t="s">
        <v>382</v>
      </c>
      <c r="K2" s="427"/>
    </row>
    <row r="3" spans="2:11" x14ac:dyDescent="0.25">
      <c r="B3" s="34"/>
      <c r="C3" s="33"/>
      <c r="D3" s="33"/>
      <c r="E3" s="2"/>
      <c r="F3" s="2"/>
      <c r="G3" s="2"/>
      <c r="H3" s="3" t="s">
        <v>1</v>
      </c>
      <c r="J3" s="427"/>
      <c r="K3" s="427"/>
    </row>
    <row r="4" spans="2:11" x14ac:dyDescent="0.25">
      <c r="B4" s="434" t="s">
        <v>244</v>
      </c>
      <c r="C4" s="428" t="s">
        <v>245</v>
      </c>
      <c r="D4" s="428" t="s">
        <v>246</v>
      </c>
      <c r="E4" s="434" t="s">
        <v>247</v>
      </c>
      <c r="F4" s="434"/>
      <c r="G4" s="434"/>
      <c r="H4" s="428" t="s">
        <v>248</v>
      </c>
    </row>
    <row r="5" spans="2:11" ht="25.5" x14ac:dyDescent="0.25">
      <c r="B5" s="428"/>
      <c r="C5" s="429"/>
      <c r="D5" s="429"/>
      <c r="E5" s="23" t="s">
        <v>249</v>
      </c>
      <c r="F5" s="23" t="s">
        <v>446</v>
      </c>
      <c r="G5" s="23" t="s">
        <v>250</v>
      </c>
      <c r="H5" s="429"/>
    </row>
    <row r="6" spans="2:11" ht="15.75" x14ac:dyDescent="0.25">
      <c r="B6" s="85" t="s">
        <v>423</v>
      </c>
      <c r="C6" s="42">
        <v>0</v>
      </c>
      <c r="D6" s="42">
        <v>977</v>
      </c>
      <c r="E6" s="42">
        <v>0</v>
      </c>
      <c r="F6" s="42">
        <v>0</v>
      </c>
      <c r="G6" s="42">
        <v>0</v>
      </c>
      <c r="H6" s="42">
        <v>977</v>
      </c>
    </row>
    <row r="7" spans="2:11" x14ac:dyDescent="0.25">
      <c r="B7" s="95" t="s">
        <v>251</v>
      </c>
      <c r="C7" s="42">
        <v>0</v>
      </c>
      <c r="D7" s="42">
        <v>96</v>
      </c>
      <c r="E7" s="42">
        <v>0</v>
      </c>
      <c r="F7" s="42">
        <v>0</v>
      </c>
      <c r="G7" s="42">
        <v>0</v>
      </c>
      <c r="H7" s="42">
        <v>96</v>
      </c>
    </row>
    <row r="8" spans="2:11" x14ac:dyDescent="0.25">
      <c r="B8" s="50" t="s">
        <v>11</v>
      </c>
      <c r="C8" s="42">
        <v>96</v>
      </c>
      <c r="D8" s="42">
        <v>1716</v>
      </c>
      <c r="E8" s="42">
        <v>0</v>
      </c>
      <c r="F8" s="42">
        <v>0</v>
      </c>
      <c r="G8" s="42">
        <v>0</v>
      </c>
      <c r="H8" s="42">
        <v>1812</v>
      </c>
    </row>
    <row r="9" spans="2:11" x14ac:dyDescent="0.25">
      <c r="B9" s="50" t="s">
        <v>12</v>
      </c>
      <c r="C9" s="42">
        <v>1812</v>
      </c>
      <c r="D9" s="42">
        <v>648</v>
      </c>
      <c r="E9" s="42">
        <v>4</v>
      </c>
      <c r="F9" s="42">
        <v>0</v>
      </c>
      <c r="G9" s="42">
        <v>0</v>
      </c>
      <c r="H9" s="42">
        <v>2456</v>
      </c>
    </row>
    <row r="10" spans="2:11" x14ac:dyDescent="0.25">
      <c r="B10" s="45" t="s">
        <v>283</v>
      </c>
      <c r="C10" s="42">
        <v>2456</v>
      </c>
      <c r="D10" s="42">
        <v>554</v>
      </c>
      <c r="E10" s="42">
        <v>0</v>
      </c>
      <c r="F10" s="42">
        <v>1</v>
      </c>
      <c r="G10" s="42">
        <v>5</v>
      </c>
      <c r="H10" s="42">
        <v>3004</v>
      </c>
    </row>
    <row r="11" spans="2:11" x14ac:dyDescent="0.25">
      <c r="B11" s="45" t="s">
        <v>336</v>
      </c>
      <c r="C11" s="42">
        <v>3004</v>
      </c>
      <c r="D11" s="42">
        <v>506</v>
      </c>
      <c r="E11" s="42">
        <v>0</v>
      </c>
      <c r="F11" s="42">
        <v>1</v>
      </c>
      <c r="G11" s="42">
        <v>5</v>
      </c>
      <c r="H11" s="42">
        <v>3504</v>
      </c>
    </row>
    <row r="12" spans="2:11" x14ac:dyDescent="0.25">
      <c r="B12" s="45" t="s">
        <v>425</v>
      </c>
      <c r="C12" s="42">
        <v>3504</v>
      </c>
      <c r="D12" s="42">
        <v>549</v>
      </c>
      <c r="E12" s="42">
        <v>1</v>
      </c>
      <c r="F12" s="42">
        <v>0</v>
      </c>
      <c r="G12" s="42">
        <v>8</v>
      </c>
      <c r="H12" s="42">
        <v>4044</v>
      </c>
    </row>
    <row r="13" spans="2:11" x14ac:dyDescent="0.25">
      <c r="B13" s="45" t="s">
        <v>452</v>
      </c>
      <c r="C13" s="42">
        <v>4044</v>
      </c>
      <c r="D13" s="42">
        <v>56</v>
      </c>
      <c r="E13" s="42">
        <v>2</v>
      </c>
      <c r="F13" s="42">
        <v>0</v>
      </c>
      <c r="G13" s="42">
        <v>2</v>
      </c>
      <c r="H13" s="42">
        <v>4096</v>
      </c>
    </row>
    <row r="14" spans="2:11" x14ac:dyDescent="0.25">
      <c r="B14" s="45" t="s">
        <v>501</v>
      </c>
      <c r="C14" s="42">
        <v>4096</v>
      </c>
      <c r="D14" s="42">
        <v>80</v>
      </c>
      <c r="E14" s="42">
        <v>0</v>
      </c>
      <c r="F14" s="42">
        <v>0</v>
      </c>
      <c r="G14" s="42">
        <v>1</v>
      </c>
      <c r="H14" s="42">
        <v>4175</v>
      </c>
    </row>
    <row r="15" spans="2:11" x14ac:dyDescent="0.25">
      <c r="B15" s="233" t="s">
        <v>21</v>
      </c>
      <c r="C15" s="234" t="s">
        <v>15</v>
      </c>
      <c r="D15" s="234">
        <v>4205</v>
      </c>
      <c r="E15" s="234">
        <v>7</v>
      </c>
      <c r="F15" s="234">
        <v>2</v>
      </c>
      <c r="G15" s="234">
        <v>21</v>
      </c>
      <c r="H15" s="234">
        <v>4175</v>
      </c>
    </row>
    <row r="16" spans="2:11" ht="18.75" customHeight="1" x14ac:dyDescent="0.25">
      <c r="B16" s="164" t="s">
        <v>493</v>
      </c>
      <c r="C16" s="24"/>
      <c r="D16" s="24"/>
      <c r="E16" s="24"/>
      <c r="F16" s="24"/>
      <c r="G16" s="24"/>
      <c r="H16" s="2"/>
    </row>
    <row r="17" spans="2:8" x14ac:dyDescent="0.25">
      <c r="B17" s="24"/>
      <c r="C17" s="2"/>
      <c r="D17" s="2"/>
      <c r="E17" s="2"/>
      <c r="F17" s="2"/>
      <c r="G17" s="2"/>
      <c r="H17"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2"/>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22" t="s">
        <v>655</v>
      </c>
      <c r="C2" s="422"/>
      <c r="D2" s="422"/>
      <c r="E2" s="422"/>
      <c r="G2" s="427" t="s">
        <v>382</v>
      </c>
      <c r="H2" s="427"/>
    </row>
    <row r="3" spans="2:8" ht="15.75" x14ac:dyDescent="0.25">
      <c r="B3" s="35"/>
      <c r="C3" s="1"/>
      <c r="D3" s="1"/>
      <c r="E3" s="1"/>
      <c r="G3" s="427"/>
      <c r="H3" s="427"/>
    </row>
    <row r="4" spans="2:8" x14ac:dyDescent="0.25">
      <c r="B4" s="36" t="s">
        <v>252</v>
      </c>
      <c r="C4" s="486" t="s">
        <v>253</v>
      </c>
      <c r="D4" s="486"/>
      <c r="E4" s="486"/>
    </row>
    <row r="5" spans="2:8" x14ac:dyDescent="0.25">
      <c r="B5" s="48"/>
      <c r="C5" s="36" t="s">
        <v>254</v>
      </c>
      <c r="D5" s="23" t="s">
        <v>255</v>
      </c>
      <c r="E5" s="23" t="s">
        <v>21</v>
      </c>
    </row>
    <row r="6" spans="2:8" x14ac:dyDescent="0.25">
      <c r="B6" s="49" t="s">
        <v>256</v>
      </c>
      <c r="C6" s="42">
        <v>2106</v>
      </c>
      <c r="D6" s="42">
        <v>206</v>
      </c>
      <c r="E6" s="42">
        <v>2312</v>
      </c>
    </row>
    <row r="7" spans="2:8" x14ac:dyDescent="0.25">
      <c r="B7" s="49" t="s">
        <v>257</v>
      </c>
      <c r="C7" s="42">
        <v>580</v>
      </c>
      <c r="D7" s="42">
        <v>125</v>
      </c>
      <c r="E7" s="42">
        <v>705</v>
      </c>
    </row>
    <row r="8" spans="2:8" x14ac:dyDescent="0.25">
      <c r="B8" s="49" t="s">
        <v>258</v>
      </c>
      <c r="C8" s="42">
        <v>184</v>
      </c>
      <c r="D8" s="42">
        <v>19</v>
      </c>
      <c r="E8" s="42">
        <v>203</v>
      </c>
    </row>
    <row r="9" spans="2:8" x14ac:dyDescent="0.25">
      <c r="B9" s="49" t="s">
        <v>259</v>
      </c>
      <c r="C9" s="42">
        <v>227</v>
      </c>
      <c r="D9" s="42">
        <v>31</v>
      </c>
      <c r="E9" s="42">
        <v>258</v>
      </c>
    </row>
    <row r="10" spans="2:8" x14ac:dyDescent="0.25">
      <c r="B10" s="49" t="s">
        <v>260</v>
      </c>
      <c r="C10" s="42">
        <v>648</v>
      </c>
      <c r="D10" s="42">
        <v>26</v>
      </c>
      <c r="E10" s="42">
        <v>674</v>
      </c>
    </row>
    <row r="11" spans="2:8" x14ac:dyDescent="0.25">
      <c r="B11" s="2" t="s">
        <v>415</v>
      </c>
      <c r="C11" s="42">
        <v>22</v>
      </c>
      <c r="D11" s="42">
        <v>1</v>
      </c>
      <c r="E11" s="119">
        <v>23</v>
      </c>
    </row>
    <row r="12" spans="2:8" x14ac:dyDescent="0.25">
      <c r="B12" s="235" t="s">
        <v>21</v>
      </c>
      <c r="C12" s="236">
        <v>3767</v>
      </c>
      <c r="D12" s="236">
        <v>408</v>
      </c>
      <c r="E12" s="236">
        <v>4175</v>
      </c>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1"/>
  <sheetViews>
    <sheetView showGridLines="0" zoomScaleNormal="100" workbookViewId="0"/>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41.28515625" customWidth="1"/>
    <col min="10" max="10" width="1.7109375" customWidth="1"/>
    <col min="11" max="11" width="1.85546875" style="52"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74"/>
      <c r="C2" s="374"/>
      <c r="D2" s="374"/>
      <c r="F2" s="374"/>
      <c r="G2" s="374"/>
      <c r="H2" s="374"/>
      <c r="I2" s="374"/>
      <c r="J2" s="86"/>
      <c r="M2" s="375" t="s">
        <v>0</v>
      </c>
      <c r="N2" s="375"/>
      <c r="O2" s="375"/>
      <c r="P2" s="375"/>
      <c r="Q2" s="375"/>
      <c r="R2" s="375"/>
      <c r="S2" s="375"/>
      <c r="T2" s="375"/>
      <c r="V2" s="368" t="s">
        <v>382</v>
      </c>
    </row>
    <row r="3" spans="2:22" ht="19.5" customHeight="1" x14ac:dyDescent="0.25">
      <c r="M3" s="24"/>
      <c r="N3" s="2"/>
      <c r="O3" s="2"/>
      <c r="P3" s="2"/>
      <c r="Q3" s="2"/>
      <c r="R3" s="2"/>
      <c r="S3" s="2"/>
      <c r="T3" s="3" t="s">
        <v>1</v>
      </c>
      <c r="V3" s="368"/>
    </row>
    <row r="4" spans="2:22" ht="15" customHeight="1" x14ac:dyDescent="0.25">
      <c r="M4" s="369" t="s">
        <v>2</v>
      </c>
      <c r="N4" s="370" t="s">
        <v>3</v>
      </c>
      <c r="O4" s="370" t="s">
        <v>4</v>
      </c>
      <c r="P4" s="370" t="s">
        <v>410</v>
      </c>
      <c r="Q4" s="370"/>
      <c r="R4" s="370"/>
      <c r="S4" s="370"/>
      <c r="T4" s="370" t="s">
        <v>5</v>
      </c>
    </row>
    <row r="5" spans="2:22" ht="40.5" x14ac:dyDescent="0.25">
      <c r="M5" s="369"/>
      <c r="N5" s="371"/>
      <c r="O5" s="371"/>
      <c r="P5" s="6" t="s">
        <v>6</v>
      </c>
      <c r="Q5" s="6" t="s">
        <v>7</v>
      </c>
      <c r="R5" s="6" t="s">
        <v>8</v>
      </c>
      <c r="S5" s="6" t="s">
        <v>9</v>
      </c>
      <c r="T5" s="371"/>
    </row>
    <row r="6" spans="2:22" x14ac:dyDescent="0.25">
      <c r="M6" s="32" t="s">
        <v>10</v>
      </c>
      <c r="N6" s="4">
        <v>0</v>
      </c>
      <c r="O6" s="4">
        <v>37</v>
      </c>
      <c r="P6" s="4">
        <v>1</v>
      </c>
      <c r="Q6" s="4">
        <v>0</v>
      </c>
      <c r="R6" s="4">
        <v>0</v>
      </c>
      <c r="S6" s="4">
        <v>0</v>
      </c>
      <c r="T6" s="4">
        <v>36</v>
      </c>
    </row>
    <row r="7" spans="2:22" x14ac:dyDescent="0.25">
      <c r="M7" s="39" t="s">
        <v>11</v>
      </c>
      <c r="N7" s="5">
        <v>36</v>
      </c>
      <c r="O7" s="5">
        <v>707</v>
      </c>
      <c r="P7" s="5">
        <v>94</v>
      </c>
      <c r="Q7" s="5">
        <v>0</v>
      </c>
      <c r="R7" s="5">
        <v>19</v>
      </c>
      <c r="S7" s="5">
        <v>91</v>
      </c>
      <c r="T7" s="5">
        <v>539</v>
      </c>
    </row>
    <row r="8" spans="2:22" x14ac:dyDescent="0.25">
      <c r="M8" s="32" t="s">
        <v>12</v>
      </c>
      <c r="N8" s="4">
        <v>539</v>
      </c>
      <c r="O8" s="4">
        <v>1157</v>
      </c>
      <c r="P8" s="4">
        <v>153</v>
      </c>
      <c r="Q8" s="4">
        <v>97</v>
      </c>
      <c r="R8" s="4">
        <v>77</v>
      </c>
      <c r="S8" s="4">
        <v>305</v>
      </c>
      <c r="T8" s="4">
        <v>1064</v>
      </c>
    </row>
    <row r="9" spans="2:22" x14ac:dyDescent="0.25">
      <c r="M9" s="32" t="s">
        <v>283</v>
      </c>
      <c r="N9" s="4">
        <v>1064</v>
      </c>
      <c r="O9" s="4">
        <v>1989</v>
      </c>
      <c r="P9" s="4">
        <v>344</v>
      </c>
      <c r="Q9" s="4">
        <v>217</v>
      </c>
      <c r="R9" s="4">
        <v>136</v>
      </c>
      <c r="S9" s="4">
        <v>541</v>
      </c>
      <c r="T9" s="87">
        <v>1815</v>
      </c>
    </row>
    <row r="10" spans="2:22" x14ac:dyDescent="0.25">
      <c r="M10" s="32" t="s">
        <v>336</v>
      </c>
      <c r="N10" s="5">
        <v>1815</v>
      </c>
      <c r="O10" s="5">
        <v>536</v>
      </c>
      <c r="P10" s="5">
        <v>91</v>
      </c>
      <c r="Q10" s="5">
        <v>162</v>
      </c>
      <c r="R10" s="5">
        <v>121</v>
      </c>
      <c r="S10" s="5">
        <v>350</v>
      </c>
      <c r="T10" s="5">
        <v>1627</v>
      </c>
    </row>
    <row r="11" spans="2:22" x14ac:dyDescent="0.25">
      <c r="M11" s="32" t="s">
        <v>425</v>
      </c>
      <c r="N11" s="5">
        <v>1627</v>
      </c>
      <c r="O11" s="5">
        <v>885</v>
      </c>
      <c r="P11" s="5">
        <v>103</v>
      </c>
      <c r="Q11" s="5">
        <v>171</v>
      </c>
      <c r="R11" s="5">
        <v>143</v>
      </c>
      <c r="S11" s="5">
        <v>340</v>
      </c>
      <c r="T11" s="5">
        <v>1755</v>
      </c>
    </row>
    <row r="12" spans="2:22" x14ac:dyDescent="0.25">
      <c r="M12" s="32" t="s">
        <v>452</v>
      </c>
      <c r="N12" s="5">
        <v>1755</v>
      </c>
      <c r="O12" s="5">
        <v>361</v>
      </c>
      <c r="P12" s="5">
        <v>34</v>
      </c>
      <c r="Q12" s="5">
        <v>59</v>
      </c>
      <c r="R12" s="5">
        <v>34</v>
      </c>
      <c r="S12" s="5">
        <v>96</v>
      </c>
      <c r="T12" s="5">
        <v>1893</v>
      </c>
    </row>
    <row r="13" spans="2:22" x14ac:dyDescent="0.25">
      <c r="M13" s="32" t="s">
        <v>501</v>
      </c>
      <c r="N13" s="5">
        <v>1893</v>
      </c>
      <c r="O13" s="5">
        <v>221</v>
      </c>
      <c r="P13" s="5">
        <v>26</v>
      </c>
      <c r="Q13" s="5">
        <v>34</v>
      </c>
      <c r="R13" s="5">
        <v>23</v>
      </c>
      <c r="S13" s="5">
        <v>84</v>
      </c>
      <c r="T13" s="5">
        <v>1947</v>
      </c>
    </row>
    <row r="14" spans="2:22" x14ac:dyDescent="0.25">
      <c r="M14" s="266" t="s">
        <v>14</v>
      </c>
      <c r="N14" s="267" t="s">
        <v>15</v>
      </c>
      <c r="O14" s="267">
        <v>5893</v>
      </c>
      <c r="P14" s="267">
        <v>846</v>
      </c>
      <c r="Q14" s="267">
        <v>740</v>
      </c>
      <c r="R14" s="267">
        <v>553</v>
      </c>
      <c r="S14" s="267">
        <v>1807</v>
      </c>
      <c r="T14" s="267">
        <v>1947</v>
      </c>
    </row>
    <row r="15" spans="2:22" ht="42.75" customHeight="1" x14ac:dyDescent="0.25">
      <c r="M15" s="376" t="s">
        <v>502</v>
      </c>
      <c r="N15" s="376"/>
      <c r="O15" s="376"/>
      <c r="P15" s="376"/>
      <c r="Q15" s="327"/>
      <c r="R15" s="327"/>
      <c r="S15" s="327"/>
      <c r="T15" s="328"/>
    </row>
    <row r="16" spans="2:22" x14ac:dyDescent="0.25">
      <c r="M16" s="372"/>
      <c r="N16" s="372"/>
      <c r="O16" s="372"/>
      <c r="P16" s="372"/>
      <c r="Q16" s="372"/>
      <c r="R16" s="372"/>
      <c r="S16" s="329"/>
      <c r="T16" s="329"/>
    </row>
    <row r="17" spans="13:22" ht="15" customHeight="1" x14ac:dyDescent="0.25">
      <c r="M17" s="373"/>
      <c r="N17" s="373"/>
      <c r="O17" s="373"/>
      <c r="P17" s="373"/>
      <c r="Q17" s="373"/>
      <c r="R17" s="373"/>
      <c r="S17" s="373"/>
      <c r="T17" s="373"/>
    </row>
    <row r="19" spans="13:22" x14ac:dyDescent="0.25">
      <c r="M19" s="83"/>
      <c r="N19" s="84"/>
      <c r="O19" s="84"/>
      <c r="P19" s="84"/>
      <c r="Q19" s="84"/>
      <c r="R19" s="84"/>
      <c r="S19" s="84"/>
      <c r="T19" s="84"/>
    </row>
    <row r="20" spans="13:22" ht="15" customHeight="1" x14ac:dyDescent="0.25">
      <c r="M20" s="83"/>
      <c r="N20" s="83"/>
      <c r="O20" s="83"/>
      <c r="P20" s="83"/>
      <c r="Q20" s="83"/>
      <c r="R20" s="83"/>
      <c r="S20" s="83"/>
      <c r="T20" s="83"/>
      <c r="U20" s="175"/>
      <c r="V20" s="175"/>
    </row>
    <row r="21" spans="13:22" ht="15" customHeight="1" x14ac:dyDescent="0.25">
      <c r="M21" s="83"/>
      <c r="N21" s="83"/>
      <c r="O21" s="83"/>
      <c r="P21" s="83"/>
      <c r="Q21" s="83"/>
      <c r="R21" s="83"/>
      <c r="S21" s="83"/>
      <c r="T21" s="83"/>
      <c r="U21" s="175"/>
      <c r="V21" s="175"/>
    </row>
    <row r="22" spans="13:22" x14ac:dyDescent="0.25">
      <c r="M22" s="83"/>
      <c r="N22" s="83"/>
      <c r="O22" s="83"/>
      <c r="P22" s="83"/>
      <c r="Q22" s="83"/>
      <c r="R22" s="83"/>
      <c r="S22" s="83"/>
      <c r="T22" s="83"/>
      <c r="U22" s="175">
        <f>1514/3247*100</f>
        <v>46.627656298121344</v>
      </c>
      <c r="V22" s="175"/>
    </row>
    <row r="23" spans="13:22" x14ac:dyDescent="0.25">
      <c r="M23" s="83"/>
      <c r="N23" s="83"/>
      <c r="O23" s="83"/>
      <c r="P23" s="83"/>
      <c r="Q23" s="83"/>
      <c r="R23" s="83"/>
      <c r="S23" s="83"/>
      <c r="T23" s="83"/>
      <c r="U23" s="175" t="s">
        <v>9</v>
      </c>
      <c r="V23" s="175"/>
    </row>
    <row r="24" spans="13:22" x14ac:dyDescent="0.25">
      <c r="M24" s="83"/>
      <c r="N24" s="83"/>
      <c r="O24" s="83"/>
      <c r="P24" s="83"/>
      <c r="Q24" s="83"/>
      <c r="R24" s="83"/>
      <c r="S24" s="83"/>
      <c r="T24" s="83"/>
      <c r="U24" s="176">
        <v>46.627656298121344</v>
      </c>
      <c r="V24" s="175"/>
    </row>
    <row r="25" spans="13:22" x14ac:dyDescent="0.25">
      <c r="M25" s="83"/>
      <c r="N25" s="83"/>
      <c r="O25" s="83"/>
      <c r="P25" s="83"/>
      <c r="Q25" s="83"/>
      <c r="R25" s="83"/>
      <c r="S25" s="83"/>
      <c r="T25" s="83"/>
      <c r="U25" s="175"/>
      <c r="V25" s="175"/>
    </row>
    <row r="26" spans="13:22" x14ac:dyDescent="0.25">
      <c r="M26" s="83"/>
      <c r="N26" s="83"/>
      <c r="O26" s="83"/>
      <c r="P26" s="83"/>
      <c r="Q26" s="83"/>
      <c r="R26" s="83"/>
      <c r="S26" s="83"/>
      <c r="T26" s="83"/>
      <c r="U26" s="175"/>
      <c r="V26" s="175"/>
    </row>
    <row r="27" spans="13:22" x14ac:dyDescent="0.25">
      <c r="M27" s="83"/>
      <c r="N27" s="83"/>
      <c r="O27" s="83"/>
      <c r="P27" s="83"/>
      <c r="Q27" s="83"/>
      <c r="R27" s="83"/>
      <c r="S27" s="83"/>
      <c r="T27" s="83"/>
      <c r="U27" s="175"/>
      <c r="V27" s="175"/>
    </row>
    <row r="28" spans="13:22" x14ac:dyDescent="0.25">
      <c r="M28" s="83"/>
      <c r="N28" s="83"/>
      <c r="O28" s="83"/>
      <c r="P28" s="83"/>
      <c r="Q28" s="83"/>
      <c r="R28" s="83"/>
      <c r="S28" s="83"/>
      <c r="T28" s="83"/>
      <c r="U28" s="175"/>
      <c r="V28" s="175"/>
    </row>
    <row r="29" spans="13:22" x14ac:dyDescent="0.25">
      <c r="M29" s="83"/>
      <c r="N29" s="83"/>
      <c r="O29" s="83"/>
      <c r="P29" s="83"/>
      <c r="Q29" s="83"/>
      <c r="R29" s="83"/>
      <c r="S29" s="83"/>
      <c r="T29" s="83"/>
      <c r="U29" s="175"/>
      <c r="V29" s="175"/>
    </row>
    <row r="30" spans="13:22" x14ac:dyDescent="0.25">
      <c r="M30" s="83"/>
      <c r="N30" s="83"/>
      <c r="O30" s="83"/>
      <c r="P30" s="83"/>
      <c r="Q30" s="83"/>
      <c r="R30" s="83"/>
      <c r="S30" s="83"/>
      <c r="T30" s="83"/>
      <c r="U30" s="175"/>
      <c r="V30" s="175"/>
    </row>
    <row r="31" spans="13:22" x14ac:dyDescent="0.25">
      <c r="M31" s="83"/>
      <c r="N31" s="83"/>
      <c r="O31" s="83"/>
      <c r="P31" s="83"/>
      <c r="Q31" s="83"/>
      <c r="R31" s="83"/>
      <c r="S31" s="83"/>
      <c r="T31" s="83"/>
      <c r="U31" s="175"/>
      <c r="V31" s="175"/>
    </row>
    <row r="32" spans="13:22" x14ac:dyDescent="0.25">
      <c r="M32" s="83"/>
      <c r="N32" s="83"/>
      <c r="O32" s="83"/>
      <c r="P32" s="83"/>
      <c r="Q32" s="83"/>
      <c r="R32" s="83"/>
      <c r="S32" s="83"/>
      <c r="T32" s="83"/>
      <c r="U32" s="175"/>
      <c r="V32" s="175"/>
    </row>
    <row r="33" spans="13:22" x14ac:dyDescent="0.25">
      <c r="M33" s="83"/>
      <c r="N33" s="83"/>
      <c r="O33" s="83"/>
      <c r="P33" s="83"/>
      <c r="Q33" s="83"/>
      <c r="R33" s="83"/>
      <c r="S33" s="83"/>
      <c r="T33" s="83"/>
      <c r="U33" s="175"/>
      <c r="V33" s="175"/>
    </row>
    <row r="34" spans="13:22" x14ac:dyDescent="0.25">
      <c r="M34" s="83"/>
      <c r="N34" s="83"/>
      <c r="O34" s="83"/>
      <c r="P34" s="83"/>
      <c r="Q34" s="83"/>
      <c r="R34" s="83"/>
      <c r="S34" s="83"/>
      <c r="T34" s="83"/>
      <c r="U34" s="175"/>
      <c r="V34" s="175"/>
    </row>
    <row r="35" spans="13:22" x14ac:dyDescent="0.25">
      <c r="M35" s="83"/>
      <c r="N35" s="83"/>
      <c r="O35" s="83"/>
      <c r="P35" s="83"/>
      <c r="Q35" s="83"/>
      <c r="R35" s="83"/>
      <c r="S35" s="83"/>
      <c r="T35" s="83"/>
      <c r="U35" s="175"/>
      <c r="V35" s="175"/>
    </row>
    <row r="36" spans="13:22" x14ac:dyDescent="0.25">
      <c r="M36" s="83"/>
      <c r="N36" s="83"/>
      <c r="O36" s="83"/>
      <c r="P36" s="83"/>
      <c r="Q36" s="83"/>
      <c r="R36" s="83"/>
      <c r="S36" s="83"/>
      <c r="T36" s="83"/>
      <c r="U36" s="175"/>
      <c r="V36" s="175"/>
    </row>
    <row r="37" spans="13:22" x14ac:dyDescent="0.25">
      <c r="M37" s="83"/>
      <c r="N37" s="83"/>
      <c r="O37" s="83"/>
      <c r="P37" s="83"/>
      <c r="Q37" s="83"/>
      <c r="R37" s="83"/>
      <c r="S37" s="83"/>
      <c r="T37" s="83"/>
      <c r="U37" s="175"/>
      <c r="V37" s="175"/>
    </row>
    <row r="38" spans="13:22" x14ac:dyDescent="0.25">
      <c r="M38" s="83"/>
      <c r="N38" s="83"/>
      <c r="O38" s="83"/>
      <c r="P38" s="83"/>
      <c r="Q38" s="83"/>
      <c r="R38" s="83"/>
      <c r="S38" s="83"/>
      <c r="T38" s="83"/>
      <c r="U38" s="175"/>
      <c r="V38" s="175"/>
    </row>
    <row r="39" spans="13:22" x14ac:dyDescent="0.25">
      <c r="M39" s="83"/>
      <c r="N39" s="83"/>
      <c r="O39" s="83"/>
      <c r="P39" s="83"/>
      <c r="Q39" s="83"/>
      <c r="R39" s="83"/>
      <c r="S39" s="83"/>
      <c r="T39" s="83"/>
      <c r="U39" s="175"/>
      <c r="V39" s="175"/>
    </row>
    <row r="40" spans="13:22" x14ac:dyDescent="0.25">
      <c r="M40" s="83"/>
      <c r="N40" s="83"/>
      <c r="O40" s="83"/>
      <c r="P40" s="83"/>
      <c r="Q40" s="83"/>
      <c r="R40" s="83"/>
      <c r="S40" s="83"/>
      <c r="T40" s="83"/>
      <c r="U40" s="175"/>
      <c r="V40" s="175"/>
    </row>
    <row r="41" spans="13:22" x14ac:dyDescent="0.25">
      <c r="M41" s="83"/>
      <c r="N41" s="83"/>
      <c r="O41" s="83"/>
      <c r="P41" s="83"/>
      <c r="Q41" s="83"/>
      <c r="R41" s="83"/>
      <c r="S41" s="83"/>
      <c r="T41" s="83"/>
      <c r="U41" s="175"/>
      <c r="V41" s="175"/>
    </row>
    <row r="42" spans="13:22" x14ac:dyDescent="0.25">
      <c r="M42" s="83"/>
      <c r="N42" s="83"/>
      <c r="O42" s="83"/>
      <c r="P42" s="83"/>
      <c r="Q42" s="83"/>
      <c r="R42" s="83"/>
      <c r="S42" s="83"/>
      <c r="T42" s="83"/>
      <c r="U42" s="175"/>
      <c r="V42" s="175"/>
    </row>
    <row r="43" spans="13:22" x14ac:dyDescent="0.25">
      <c r="M43" s="244"/>
      <c r="N43" s="243"/>
      <c r="O43" s="243"/>
      <c r="P43" s="243"/>
      <c r="Q43" s="243"/>
      <c r="R43" s="243"/>
      <c r="S43" s="243"/>
      <c r="T43" s="243"/>
      <c r="U43" s="175"/>
      <c r="V43" s="175"/>
    </row>
    <row r="44" spans="13:22" x14ac:dyDescent="0.25">
      <c r="M44" s="174"/>
      <c r="N44" s="175"/>
      <c r="O44" s="175"/>
      <c r="P44" s="175"/>
      <c r="Q44" s="175"/>
      <c r="R44" s="175"/>
      <c r="S44" s="175"/>
      <c r="T44" s="175"/>
      <c r="U44" s="175"/>
      <c r="V44" s="175"/>
    </row>
    <row r="45" spans="13:22" x14ac:dyDescent="0.25">
      <c r="M45" s="174"/>
      <c r="N45" s="175"/>
      <c r="O45" s="175"/>
      <c r="P45" s="175"/>
      <c r="Q45" s="175"/>
      <c r="R45" s="175"/>
      <c r="S45" s="175"/>
      <c r="T45" s="175"/>
      <c r="U45" s="175"/>
      <c r="V45" s="175"/>
    </row>
    <row r="46" spans="13:22" x14ac:dyDescent="0.25">
      <c r="M46" s="174"/>
      <c r="N46" s="175"/>
      <c r="O46" s="175"/>
      <c r="P46" s="175"/>
      <c r="Q46" s="175"/>
      <c r="R46" s="175"/>
      <c r="S46" s="175"/>
      <c r="T46" s="175"/>
      <c r="U46" s="175"/>
      <c r="V46" s="175"/>
    </row>
    <row r="47" spans="13:22" x14ac:dyDescent="0.25">
      <c r="M47" s="174"/>
      <c r="N47" s="175"/>
      <c r="O47" s="175"/>
      <c r="P47" s="175"/>
      <c r="Q47" s="175"/>
      <c r="R47" s="175"/>
      <c r="S47" s="175"/>
      <c r="T47" s="175"/>
      <c r="U47" s="175"/>
      <c r="V47" s="175"/>
    </row>
    <row r="48" spans="13:22" x14ac:dyDescent="0.25">
      <c r="M48" s="174"/>
      <c r="N48" s="175"/>
      <c r="O48" s="175"/>
      <c r="P48" s="175"/>
      <c r="Q48" s="175"/>
      <c r="R48" s="175"/>
      <c r="S48" s="175"/>
      <c r="T48" s="175"/>
      <c r="U48" s="175"/>
      <c r="V48" s="175"/>
    </row>
    <row r="49" spans="13:22" x14ac:dyDescent="0.25">
      <c r="M49" s="174"/>
      <c r="N49" s="175"/>
      <c r="O49" s="175"/>
      <c r="P49" s="175"/>
      <c r="Q49" s="175"/>
      <c r="R49" s="175"/>
      <c r="S49" s="175"/>
      <c r="T49" s="175"/>
      <c r="U49" s="175"/>
      <c r="V49" s="175"/>
    </row>
    <row r="50" spans="13:22" x14ac:dyDescent="0.25">
      <c r="M50" s="174"/>
      <c r="N50" s="175"/>
      <c r="O50" s="175"/>
      <c r="P50" s="175"/>
      <c r="Q50" s="175"/>
      <c r="R50" s="175"/>
      <c r="S50" s="175"/>
      <c r="T50" s="175"/>
      <c r="U50" s="175"/>
      <c r="V50" s="175"/>
    </row>
    <row r="51" spans="13:22" x14ac:dyDescent="0.25">
      <c r="M51" s="174"/>
      <c r="N51" s="175"/>
      <c r="O51" s="175"/>
      <c r="P51" s="175"/>
      <c r="Q51" s="175"/>
      <c r="R51" s="175"/>
      <c r="S51" s="175"/>
      <c r="T51" s="175"/>
      <c r="U51" s="175"/>
      <c r="V51" s="175"/>
    </row>
    <row r="52" spans="13:22" x14ac:dyDescent="0.25">
      <c r="M52" s="174"/>
      <c r="N52" s="175"/>
      <c r="O52" s="175"/>
      <c r="P52" s="175"/>
      <c r="Q52" s="175"/>
      <c r="R52" s="175"/>
      <c r="S52" s="175"/>
      <c r="T52" s="175"/>
      <c r="U52" s="175"/>
      <c r="V52" s="175"/>
    </row>
    <row r="53" spans="13:22" x14ac:dyDescent="0.25">
      <c r="M53" s="174"/>
      <c r="N53" s="175"/>
      <c r="O53" s="175"/>
      <c r="P53" s="175"/>
      <c r="Q53" s="175"/>
      <c r="R53" s="175"/>
      <c r="S53" s="175"/>
      <c r="T53" s="175"/>
      <c r="U53" s="175"/>
      <c r="V53" s="175"/>
    </row>
    <row r="54" spans="13:22" x14ac:dyDescent="0.25">
      <c r="M54" s="174"/>
      <c r="N54" s="175"/>
      <c r="O54" s="175"/>
      <c r="P54" s="175"/>
      <c r="Q54" s="175"/>
      <c r="R54" s="175"/>
      <c r="S54" s="175"/>
      <c r="T54" s="175"/>
      <c r="U54" s="175"/>
      <c r="V54" s="175"/>
    </row>
    <row r="55" spans="13:22" x14ac:dyDescent="0.25">
      <c r="M55" s="174"/>
      <c r="N55" s="175"/>
      <c r="O55" s="175"/>
      <c r="P55" s="175"/>
      <c r="Q55" s="175"/>
      <c r="R55" s="175"/>
      <c r="S55" s="175"/>
      <c r="T55" s="175"/>
      <c r="U55" s="175"/>
      <c r="V55" s="175"/>
    </row>
    <row r="56" spans="13:22" x14ac:dyDescent="0.25">
      <c r="M56" s="174"/>
      <c r="N56" s="175"/>
      <c r="O56" s="175"/>
      <c r="P56" s="175"/>
      <c r="Q56" s="175"/>
      <c r="R56" s="175"/>
      <c r="S56" s="175"/>
      <c r="T56" s="175"/>
      <c r="U56" s="175"/>
      <c r="V56" s="175"/>
    </row>
    <row r="57" spans="13:22" x14ac:dyDescent="0.25">
      <c r="M57" s="174"/>
      <c r="N57" s="175"/>
      <c r="O57" s="175"/>
      <c r="P57" s="175"/>
      <c r="Q57" s="175"/>
      <c r="R57" s="175"/>
      <c r="S57" s="175"/>
      <c r="T57" s="175"/>
      <c r="U57" s="175"/>
      <c r="V57" s="175"/>
    </row>
    <row r="58" spans="13:22" x14ac:dyDescent="0.25">
      <c r="M58" s="174"/>
      <c r="N58" s="175"/>
      <c r="O58" s="175"/>
      <c r="P58" s="175"/>
      <c r="Q58" s="175"/>
      <c r="R58" s="175"/>
      <c r="S58" s="175"/>
      <c r="T58" s="175"/>
      <c r="U58" s="175"/>
      <c r="V58" s="175"/>
    </row>
    <row r="59" spans="13:22" x14ac:dyDescent="0.25">
      <c r="M59" s="174"/>
      <c r="N59" s="175"/>
      <c r="O59" s="175"/>
      <c r="P59" s="175"/>
      <c r="Q59" s="175"/>
      <c r="R59" s="175"/>
      <c r="S59" s="175"/>
      <c r="T59" s="175"/>
      <c r="U59" s="175"/>
      <c r="V59" s="175"/>
    </row>
    <row r="60" spans="13:22" x14ac:dyDescent="0.25">
      <c r="M60" s="174"/>
      <c r="N60" s="175"/>
      <c r="O60" s="175"/>
      <c r="P60" s="175"/>
      <c r="Q60" s="175"/>
      <c r="R60" s="175"/>
      <c r="S60" s="175"/>
      <c r="T60" s="175"/>
      <c r="U60" s="175"/>
      <c r="V60" s="175"/>
    </row>
    <row r="61" spans="13:22" x14ac:dyDescent="0.25">
      <c r="M61" s="174"/>
      <c r="N61" s="175"/>
      <c r="O61" s="175"/>
      <c r="P61" s="175"/>
      <c r="Q61" s="175"/>
      <c r="R61" s="175"/>
      <c r="S61" s="175"/>
      <c r="T61" s="175"/>
      <c r="U61" s="175"/>
      <c r="V61" s="175"/>
    </row>
  </sheetData>
  <mergeCells count="12">
    <mergeCell ref="M16:R16"/>
    <mergeCell ref="M17:T17"/>
    <mergeCell ref="B2:D2"/>
    <mergeCell ref="F2:I2"/>
    <mergeCell ref="M2:T2"/>
    <mergeCell ref="M15:P15"/>
    <mergeCell ref="V2:V3"/>
    <mergeCell ref="M4:M5"/>
    <mergeCell ref="N4:N5"/>
    <mergeCell ref="O4:O5"/>
    <mergeCell ref="P4:S4"/>
    <mergeCell ref="T4:T5"/>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6"/>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88" t="s">
        <v>656</v>
      </c>
      <c r="C2" s="488"/>
      <c r="D2" s="488"/>
      <c r="E2" s="488"/>
      <c r="F2" s="488"/>
      <c r="G2" s="488"/>
      <c r="H2" s="488"/>
      <c r="I2" s="488"/>
      <c r="J2" s="488"/>
      <c r="L2" s="427" t="s">
        <v>382</v>
      </c>
      <c r="M2" s="427"/>
    </row>
    <row r="3" spans="2:13" x14ac:dyDescent="0.25">
      <c r="B3" s="489" t="s">
        <v>1</v>
      </c>
      <c r="C3" s="489"/>
      <c r="D3" s="489"/>
      <c r="E3" s="489"/>
      <c r="F3" s="489"/>
      <c r="G3" s="489"/>
      <c r="H3" s="489"/>
      <c r="I3" s="489"/>
      <c r="J3" s="489"/>
      <c r="L3" s="427"/>
      <c r="M3" s="427"/>
    </row>
    <row r="4" spans="2:13" x14ac:dyDescent="0.25">
      <c r="B4" s="490" t="s">
        <v>261</v>
      </c>
      <c r="C4" s="428" t="s">
        <v>231</v>
      </c>
      <c r="D4" s="428"/>
      <c r="E4" s="428"/>
      <c r="F4" s="428"/>
      <c r="G4" s="428" t="s">
        <v>262</v>
      </c>
      <c r="H4" s="428"/>
      <c r="I4" s="428"/>
      <c r="J4" s="428"/>
    </row>
    <row r="5" spans="2:13" ht="18" customHeight="1" x14ac:dyDescent="0.25">
      <c r="B5" s="491"/>
      <c r="C5" s="23" t="s">
        <v>232</v>
      </c>
      <c r="D5" s="23" t="s">
        <v>233</v>
      </c>
      <c r="E5" s="23" t="s">
        <v>234</v>
      </c>
      <c r="F5" s="23" t="s">
        <v>21</v>
      </c>
      <c r="G5" s="23" t="s">
        <v>232</v>
      </c>
      <c r="H5" s="23" t="s">
        <v>233</v>
      </c>
      <c r="I5" s="23" t="s">
        <v>234</v>
      </c>
      <c r="J5" s="23" t="s">
        <v>21</v>
      </c>
    </row>
    <row r="6" spans="2:13" x14ac:dyDescent="0.25">
      <c r="B6" s="57" t="s">
        <v>405</v>
      </c>
      <c r="C6" s="42">
        <v>12</v>
      </c>
      <c r="D6" s="42">
        <v>7</v>
      </c>
      <c r="E6" s="42">
        <v>0</v>
      </c>
      <c r="F6" s="42">
        <v>19</v>
      </c>
      <c r="G6" s="42">
        <v>5</v>
      </c>
      <c r="H6" s="42">
        <v>2</v>
      </c>
      <c r="I6" s="42">
        <v>0</v>
      </c>
      <c r="J6" s="42">
        <v>7</v>
      </c>
    </row>
    <row r="7" spans="2:13" x14ac:dyDescent="0.25">
      <c r="B7" s="57" t="s">
        <v>330</v>
      </c>
      <c r="C7" s="42">
        <v>255</v>
      </c>
      <c r="D7" s="42">
        <v>68</v>
      </c>
      <c r="E7" s="42">
        <v>20</v>
      </c>
      <c r="F7" s="42">
        <v>343</v>
      </c>
      <c r="G7" s="42">
        <v>160</v>
      </c>
      <c r="H7" s="42">
        <v>44</v>
      </c>
      <c r="I7" s="42">
        <v>11</v>
      </c>
      <c r="J7" s="42">
        <v>215</v>
      </c>
    </row>
    <row r="8" spans="2:13" x14ac:dyDescent="0.25">
      <c r="B8" s="57" t="s">
        <v>263</v>
      </c>
      <c r="C8" s="42">
        <v>949</v>
      </c>
      <c r="D8" s="42">
        <v>387</v>
      </c>
      <c r="E8" s="42">
        <v>53</v>
      </c>
      <c r="F8" s="42">
        <v>1389</v>
      </c>
      <c r="G8" s="42">
        <v>587</v>
      </c>
      <c r="H8" s="42">
        <v>258</v>
      </c>
      <c r="I8" s="42">
        <v>31</v>
      </c>
      <c r="J8" s="42">
        <v>876</v>
      </c>
    </row>
    <row r="9" spans="2:13" x14ac:dyDescent="0.25">
      <c r="B9" s="57" t="s">
        <v>264</v>
      </c>
      <c r="C9" s="42">
        <v>774</v>
      </c>
      <c r="D9" s="42">
        <v>324</v>
      </c>
      <c r="E9" s="42">
        <v>97</v>
      </c>
      <c r="F9" s="42">
        <v>1195</v>
      </c>
      <c r="G9" s="42">
        <v>471</v>
      </c>
      <c r="H9" s="42">
        <v>209</v>
      </c>
      <c r="I9" s="42">
        <v>64</v>
      </c>
      <c r="J9" s="42">
        <v>744</v>
      </c>
    </row>
    <row r="10" spans="2:13" x14ac:dyDescent="0.25">
      <c r="B10" s="57" t="s">
        <v>265</v>
      </c>
      <c r="C10" s="42">
        <v>593</v>
      </c>
      <c r="D10" s="42">
        <v>320</v>
      </c>
      <c r="E10" s="42">
        <v>203</v>
      </c>
      <c r="F10" s="42">
        <v>1116</v>
      </c>
      <c r="G10" s="42">
        <v>340</v>
      </c>
      <c r="H10" s="42">
        <v>198</v>
      </c>
      <c r="I10" s="42">
        <v>137</v>
      </c>
      <c r="J10" s="42">
        <v>675</v>
      </c>
    </row>
    <row r="11" spans="2:13" x14ac:dyDescent="0.25">
      <c r="B11" s="57" t="s">
        <v>266</v>
      </c>
      <c r="C11" s="42">
        <v>45</v>
      </c>
      <c r="D11" s="42">
        <v>38</v>
      </c>
      <c r="E11" s="42">
        <v>18</v>
      </c>
      <c r="F11" s="42">
        <v>101</v>
      </c>
      <c r="G11" s="42" t="s">
        <v>15</v>
      </c>
      <c r="H11" s="42" t="s">
        <v>15</v>
      </c>
      <c r="I11" s="42" t="s">
        <v>15</v>
      </c>
      <c r="J11" s="42" t="s">
        <v>15</v>
      </c>
    </row>
    <row r="12" spans="2:13" x14ac:dyDescent="0.25">
      <c r="B12" s="57" t="s">
        <v>267</v>
      </c>
      <c r="C12" s="42">
        <v>2</v>
      </c>
      <c r="D12" s="42">
        <v>6</v>
      </c>
      <c r="E12" s="42">
        <v>3</v>
      </c>
      <c r="F12" s="42">
        <v>11</v>
      </c>
      <c r="G12" s="42" t="s">
        <v>15</v>
      </c>
      <c r="H12" s="42" t="s">
        <v>15</v>
      </c>
      <c r="I12" s="42" t="s">
        <v>15</v>
      </c>
      <c r="J12" s="42" t="s">
        <v>15</v>
      </c>
    </row>
    <row r="13" spans="2:13" x14ac:dyDescent="0.25">
      <c r="B13" s="57" t="s">
        <v>268</v>
      </c>
      <c r="C13" s="42">
        <v>1</v>
      </c>
      <c r="D13" s="42">
        <v>0</v>
      </c>
      <c r="E13" s="42">
        <v>0</v>
      </c>
      <c r="F13" s="42">
        <v>1</v>
      </c>
      <c r="G13" s="42" t="s">
        <v>15</v>
      </c>
      <c r="H13" s="42" t="s">
        <v>15</v>
      </c>
      <c r="I13" s="42" t="s">
        <v>15</v>
      </c>
      <c r="J13" s="42" t="s">
        <v>15</v>
      </c>
    </row>
    <row r="14" spans="2:13" x14ac:dyDescent="0.25">
      <c r="B14" s="206" t="s">
        <v>21</v>
      </c>
      <c r="C14" s="207">
        <v>2631</v>
      </c>
      <c r="D14" s="207">
        <v>1150</v>
      </c>
      <c r="E14" s="207">
        <v>394</v>
      </c>
      <c r="F14" s="207">
        <v>4175</v>
      </c>
      <c r="G14" s="207">
        <v>1563</v>
      </c>
      <c r="H14" s="207">
        <v>711</v>
      </c>
      <c r="I14" s="207">
        <v>243</v>
      </c>
      <c r="J14" s="207">
        <v>2517</v>
      </c>
    </row>
    <row r="15" spans="2:13" x14ac:dyDescent="0.25">
      <c r="B15" s="487" t="s">
        <v>657</v>
      </c>
      <c r="C15" s="487"/>
      <c r="D15" s="487"/>
      <c r="E15" s="487"/>
      <c r="F15" s="487"/>
      <c r="G15" s="487"/>
    </row>
    <row r="16" spans="2:13" x14ac:dyDescent="0.25">
      <c r="B16" s="487" t="s">
        <v>494</v>
      </c>
      <c r="C16" s="487"/>
      <c r="D16" s="487"/>
      <c r="E16" s="487"/>
      <c r="F16" s="487"/>
      <c r="G16" s="487"/>
    </row>
  </sheetData>
  <mergeCells count="8">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51"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74"/>
      <c r="C2" s="374"/>
      <c r="D2" s="374"/>
      <c r="E2" s="374"/>
      <c r="F2" s="374"/>
      <c r="G2" s="374"/>
      <c r="H2" s="374"/>
      <c r="I2" s="374"/>
      <c r="M2" s="488" t="s">
        <v>710</v>
      </c>
      <c r="N2" s="488"/>
      <c r="O2" s="488"/>
      <c r="Q2" s="427" t="s">
        <v>382</v>
      </c>
      <c r="R2" s="427"/>
    </row>
    <row r="3" spans="2:18" x14ac:dyDescent="0.25">
      <c r="M3" s="37"/>
      <c r="Q3" s="427"/>
      <c r="R3" s="427"/>
    </row>
    <row r="4" spans="2:18" ht="19.899999999999999" customHeight="1" x14ac:dyDescent="0.25">
      <c r="M4" s="434" t="s">
        <v>96</v>
      </c>
      <c r="N4" s="492" t="s">
        <v>17</v>
      </c>
      <c r="O4" s="493"/>
    </row>
    <row r="5" spans="2:18" ht="34.9" customHeight="1" x14ac:dyDescent="0.25">
      <c r="M5" s="428"/>
      <c r="N5" s="27" t="s">
        <v>269</v>
      </c>
      <c r="O5" s="27" t="s">
        <v>270</v>
      </c>
      <c r="P5" s="175"/>
      <c r="Q5" s="175"/>
    </row>
    <row r="6" spans="2:18" x14ac:dyDescent="0.25">
      <c r="M6" s="12" t="s">
        <v>87</v>
      </c>
      <c r="N6" s="93">
        <v>130</v>
      </c>
      <c r="O6" s="93">
        <v>326</v>
      </c>
      <c r="P6" s="343"/>
      <c r="Q6" s="305"/>
    </row>
    <row r="7" spans="2:18" x14ac:dyDescent="0.25">
      <c r="M7" s="12" t="s">
        <v>86</v>
      </c>
      <c r="N7" s="93">
        <v>668</v>
      </c>
      <c r="O7" s="93">
        <v>2060</v>
      </c>
      <c r="P7" s="343"/>
      <c r="Q7" s="305"/>
    </row>
    <row r="8" spans="2:18" x14ac:dyDescent="0.25">
      <c r="M8" s="12" t="s">
        <v>85</v>
      </c>
      <c r="N8" s="93">
        <v>461</v>
      </c>
      <c r="O8" s="93">
        <v>2183</v>
      </c>
      <c r="P8" s="343"/>
      <c r="Q8" s="305"/>
    </row>
    <row r="9" spans="2:18" x14ac:dyDescent="0.25">
      <c r="M9" s="237" t="s">
        <v>21</v>
      </c>
      <c r="N9" s="294">
        <v>1259</v>
      </c>
      <c r="O9" s="294">
        <v>4569</v>
      </c>
      <c r="P9" s="343"/>
      <c r="Q9" s="175"/>
    </row>
    <row r="10" spans="2:18" x14ac:dyDescent="0.25">
      <c r="P10" s="175"/>
      <c r="Q10" s="175"/>
    </row>
    <row r="11" spans="2:18" x14ac:dyDescent="0.25">
      <c r="P11" s="175"/>
      <c r="Q11" s="175"/>
    </row>
    <row r="12" spans="2:18" x14ac:dyDescent="0.25">
      <c r="P12" s="175"/>
      <c r="Q12" s="175"/>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4"/>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88" t="s">
        <v>709</v>
      </c>
      <c r="C2" s="488"/>
      <c r="D2" s="488"/>
      <c r="E2" s="488"/>
      <c r="G2" s="427" t="s">
        <v>382</v>
      </c>
      <c r="H2" s="427"/>
    </row>
    <row r="3" spans="2:8" x14ac:dyDescent="0.25">
      <c r="B3" s="24"/>
      <c r="C3" s="2"/>
      <c r="D3" s="2"/>
      <c r="E3" s="2"/>
      <c r="G3" s="427"/>
      <c r="H3" s="427"/>
    </row>
    <row r="4" spans="2:8" x14ac:dyDescent="0.25">
      <c r="B4" s="434" t="s">
        <v>271</v>
      </c>
      <c r="C4" s="434" t="s">
        <v>272</v>
      </c>
      <c r="D4" s="434"/>
      <c r="E4" s="434"/>
    </row>
    <row r="5" spans="2:8" ht="25.5" x14ac:dyDescent="0.25">
      <c r="B5" s="428"/>
      <c r="C5" s="23" t="s">
        <v>273</v>
      </c>
      <c r="D5" s="23" t="s">
        <v>274</v>
      </c>
      <c r="E5" s="23" t="s">
        <v>275</v>
      </c>
    </row>
    <row r="6" spans="2:8" x14ac:dyDescent="0.25">
      <c r="B6" s="43" t="s">
        <v>251</v>
      </c>
      <c r="C6" s="42">
        <v>3</v>
      </c>
      <c r="D6" s="42">
        <v>0</v>
      </c>
      <c r="E6" s="42">
        <v>3</v>
      </c>
    </row>
    <row r="7" spans="2:8" x14ac:dyDescent="0.25">
      <c r="B7" s="43" t="s">
        <v>11</v>
      </c>
      <c r="C7" s="42">
        <v>73</v>
      </c>
      <c r="D7" s="42">
        <v>1</v>
      </c>
      <c r="E7" s="42">
        <v>75</v>
      </c>
    </row>
    <row r="8" spans="2:8" x14ac:dyDescent="0.25">
      <c r="B8" s="43" t="s">
        <v>12</v>
      </c>
      <c r="C8" s="42">
        <v>13</v>
      </c>
      <c r="D8" s="42">
        <v>40</v>
      </c>
      <c r="E8" s="42">
        <v>48</v>
      </c>
    </row>
    <row r="9" spans="2:8" x14ac:dyDescent="0.25">
      <c r="B9" s="43" t="s">
        <v>283</v>
      </c>
      <c r="C9" s="87">
        <v>23</v>
      </c>
      <c r="D9" s="87">
        <v>2</v>
      </c>
      <c r="E9" s="87">
        <v>69</v>
      </c>
    </row>
    <row r="10" spans="2:8" x14ac:dyDescent="0.25">
      <c r="B10" s="43" t="s">
        <v>336</v>
      </c>
      <c r="C10" s="87">
        <v>14</v>
      </c>
      <c r="D10" s="87">
        <v>0</v>
      </c>
      <c r="E10" s="87">
        <v>83</v>
      </c>
    </row>
    <row r="11" spans="2:8" x14ac:dyDescent="0.25">
      <c r="B11" s="43" t="s">
        <v>425</v>
      </c>
      <c r="C11" s="42">
        <v>10</v>
      </c>
      <c r="D11" s="42">
        <v>2</v>
      </c>
      <c r="E11" s="42">
        <v>91</v>
      </c>
    </row>
    <row r="12" spans="2:8" x14ac:dyDescent="0.25">
      <c r="B12" s="43" t="s">
        <v>452</v>
      </c>
      <c r="C12" s="42">
        <v>4</v>
      </c>
      <c r="D12" s="42">
        <v>0</v>
      </c>
      <c r="E12" s="42">
        <v>95</v>
      </c>
    </row>
    <row r="13" spans="2:8" x14ac:dyDescent="0.25">
      <c r="B13" s="43" t="s">
        <v>501</v>
      </c>
      <c r="C13" s="42">
        <v>2</v>
      </c>
      <c r="D13" s="42">
        <v>1</v>
      </c>
      <c r="E13" s="42">
        <v>96</v>
      </c>
    </row>
    <row r="14" spans="2:8" x14ac:dyDescent="0.25">
      <c r="B14" s="206" t="s">
        <v>21</v>
      </c>
      <c r="C14" s="207">
        <v>142</v>
      </c>
      <c r="D14" s="207">
        <v>46</v>
      </c>
      <c r="E14" s="207">
        <v>96</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2"/>
  <sheetViews>
    <sheetView showGridLines="0" workbookViewId="0">
      <selection activeCell="J2" sqref="J2:K3"/>
    </sheetView>
  </sheetViews>
  <sheetFormatPr defaultRowHeight="15" x14ac:dyDescent="0.2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88" t="s">
        <v>708</v>
      </c>
      <c r="C2" s="488"/>
      <c r="D2" s="488"/>
      <c r="E2" s="488"/>
      <c r="F2" s="488"/>
      <c r="G2" s="488"/>
      <c r="H2" s="488"/>
      <c r="J2" s="427" t="s">
        <v>382</v>
      </c>
      <c r="K2" s="427"/>
    </row>
    <row r="3" spans="2:11" x14ac:dyDescent="0.25">
      <c r="B3" s="24"/>
      <c r="C3" s="2"/>
      <c r="D3" s="2"/>
      <c r="E3" s="2"/>
      <c r="J3" s="427"/>
      <c r="K3" s="427"/>
    </row>
    <row r="4" spans="2:11" ht="15.6" customHeight="1" x14ac:dyDescent="0.25">
      <c r="B4" s="434" t="s">
        <v>167</v>
      </c>
      <c r="C4" s="494" t="s">
        <v>276</v>
      </c>
      <c r="D4" s="495"/>
      <c r="E4" s="495"/>
      <c r="F4" s="495"/>
      <c r="G4" s="495"/>
      <c r="H4" s="495"/>
    </row>
    <row r="5" spans="2:11" ht="63.75" x14ac:dyDescent="0.25">
      <c r="B5" s="428"/>
      <c r="C5" s="23" t="s">
        <v>277</v>
      </c>
      <c r="D5" s="23" t="s">
        <v>278</v>
      </c>
      <c r="E5" s="23" t="s">
        <v>279</v>
      </c>
      <c r="F5" s="23" t="s">
        <v>280</v>
      </c>
      <c r="G5" s="23" t="s">
        <v>281</v>
      </c>
      <c r="H5" s="23" t="s">
        <v>282</v>
      </c>
    </row>
    <row r="6" spans="2:11" x14ac:dyDescent="0.25">
      <c r="B6" s="46" t="s">
        <v>12</v>
      </c>
      <c r="C6" s="342">
        <v>16</v>
      </c>
      <c r="D6" s="342" t="s">
        <v>443</v>
      </c>
      <c r="E6" s="342">
        <v>7</v>
      </c>
      <c r="F6" s="342">
        <v>100</v>
      </c>
      <c r="G6" s="342">
        <v>4</v>
      </c>
      <c r="H6" s="342">
        <v>11</v>
      </c>
    </row>
    <row r="7" spans="2:11" x14ac:dyDescent="0.25">
      <c r="B7" s="46" t="s">
        <v>283</v>
      </c>
      <c r="C7" s="342">
        <v>11</v>
      </c>
      <c r="D7" s="342">
        <v>30</v>
      </c>
      <c r="E7" s="342">
        <v>9</v>
      </c>
      <c r="F7" s="342">
        <v>157</v>
      </c>
      <c r="G7" s="342">
        <v>9</v>
      </c>
      <c r="H7" s="342">
        <v>127</v>
      </c>
    </row>
    <row r="8" spans="2:11" x14ac:dyDescent="0.25">
      <c r="B8" s="32" t="s">
        <v>336</v>
      </c>
      <c r="C8" s="342">
        <v>14</v>
      </c>
      <c r="D8" s="342">
        <v>193</v>
      </c>
      <c r="E8" s="342">
        <v>66</v>
      </c>
      <c r="F8" s="342">
        <v>102</v>
      </c>
      <c r="G8" s="342">
        <v>42</v>
      </c>
      <c r="H8" s="342">
        <v>102</v>
      </c>
    </row>
    <row r="9" spans="2:11" x14ac:dyDescent="0.25">
      <c r="B9" s="32" t="s">
        <v>425</v>
      </c>
      <c r="C9" s="342">
        <v>13</v>
      </c>
      <c r="D9" s="342">
        <v>133</v>
      </c>
      <c r="E9" s="342">
        <v>56</v>
      </c>
      <c r="F9" s="342">
        <v>81</v>
      </c>
      <c r="G9" s="342">
        <v>23</v>
      </c>
      <c r="H9" s="342">
        <v>12</v>
      </c>
    </row>
    <row r="10" spans="2:11" x14ac:dyDescent="0.25">
      <c r="B10" s="32" t="s">
        <v>452</v>
      </c>
      <c r="C10" s="342">
        <v>2</v>
      </c>
      <c r="D10" s="342">
        <v>44</v>
      </c>
      <c r="E10" s="342">
        <v>30</v>
      </c>
      <c r="F10" s="342">
        <v>60</v>
      </c>
      <c r="G10" s="342">
        <v>80</v>
      </c>
      <c r="H10" s="342" t="s">
        <v>438</v>
      </c>
    </row>
    <row r="11" spans="2:11" x14ac:dyDescent="0.25">
      <c r="B11" s="32" t="s">
        <v>501</v>
      </c>
      <c r="C11" s="342">
        <v>2</v>
      </c>
      <c r="D11" s="342">
        <v>40</v>
      </c>
      <c r="E11" s="342">
        <v>22</v>
      </c>
      <c r="F11" s="342">
        <v>29</v>
      </c>
      <c r="G11" s="342" t="s">
        <v>438</v>
      </c>
      <c r="H11" s="342">
        <v>16</v>
      </c>
    </row>
    <row r="12" spans="2:11" x14ac:dyDescent="0.25">
      <c r="B12" s="206" t="s">
        <v>21</v>
      </c>
      <c r="C12" s="207">
        <v>58</v>
      </c>
      <c r="D12" s="207">
        <v>440</v>
      </c>
      <c r="E12" s="207">
        <v>190</v>
      </c>
      <c r="F12" s="207">
        <v>529</v>
      </c>
      <c r="G12" s="207">
        <v>158</v>
      </c>
      <c r="H12" s="207">
        <v>268</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2"/>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40"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496" t="s">
        <v>707</v>
      </c>
      <c r="C2" s="496"/>
      <c r="D2" s="496"/>
      <c r="E2" s="496"/>
      <c r="F2" s="496"/>
      <c r="H2" s="427" t="s">
        <v>382</v>
      </c>
      <c r="I2" s="427"/>
    </row>
    <row r="3" spans="2:9" ht="14.45" customHeight="1" x14ac:dyDescent="0.25">
      <c r="B3" s="489"/>
      <c r="C3" s="489"/>
      <c r="D3" s="489"/>
      <c r="E3" s="489"/>
      <c r="F3" s="489"/>
      <c r="H3" s="427"/>
      <c r="I3" s="427"/>
    </row>
    <row r="4" spans="2:9" ht="14.45" customHeight="1" x14ac:dyDescent="0.25">
      <c r="B4" s="497" t="s">
        <v>167</v>
      </c>
      <c r="C4" s="499" t="s">
        <v>284</v>
      </c>
      <c r="D4" s="500"/>
      <c r="E4" s="500"/>
      <c r="F4" s="501"/>
    </row>
    <row r="5" spans="2:9" ht="14.45" customHeight="1" x14ac:dyDescent="0.25">
      <c r="B5" s="498"/>
      <c r="C5" s="38" t="s">
        <v>232</v>
      </c>
      <c r="D5" s="38" t="s">
        <v>233</v>
      </c>
      <c r="E5" s="38" t="s">
        <v>234</v>
      </c>
      <c r="F5" s="38" t="s">
        <v>21</v>
      </c>
    </row>
    <row r="6" spans="2:9" ht="14.45" customHeight="1" x14ac:dyDescent="0.25">
      <c r="B6" s="56" t="s">
        <v>406</v>
      </c>
      <c r="C6" s="287">
        <v>1160</v>
      </c>
      <c r="D6" s="287">
        <v>695</v>
      </c>
      <c r="E6" s="288">
        <v>320</v>
      </c>
      <c r="F6" s="42">
        <v>2175</v>
      </c>
    </row>
    <row r="7" spans="2:9" ht="14.45" customHeight="1" x14ac:dyDescent="0.25">
      <c r="B7" s="56" t="s">
        <v>336</v>
      </c>
      <c r="C7" s="287">
        <v>18465</v>
      </c>
      <c r="D7" s="287">
        <v>8746</v>
      </c>
      <c r="E7" s="288">
        <v>4647</v>
      </c>
      <c r="F7" s="42">
        <v>31858</v>
      </c>
    </row>
    <row r="8" spans="2:9" ht="14.45" customHeight="1" x14ac:dyDescent="0.25">
      <c r="B8" s="56" t="s">
        <v>425</v>
      </c>
      <c r="C8" s="287">
        <v>14123</v>
      </c>
      <c r="D8" s="287">
        <v>7890</v>
      </c>
      <c r="E8" s="288">
        <v>3872</v>
      </c>
      <c r="F8" s="42">
        <v>25885</v>
      </c>
    </row>
    <row r="9" spans="2:9" ht="14.45" customHeight="1" x14ac:dyDescent="0.25">
      <c r="B9" s="56" t="s">
        <v>452</v>
      </c>
      <c r="C9" s="287">
        <v>1651</v>
      </c>
      <c r="D9" s="287">
        <v>2205</v>
      </c>
      <c r="E9" s="288">
        <v>820</v>
      </c>
      <c r="F9" s="42">
        <v>4676</v>
      </c>
    </row>
    <row r="10" spans="2:9" ht="14.45" customHeight="1" x14ac:dyDescent="0.25">
      <c r="B10" s="56" t="s">
        <v>501</v>
      </c>
      <c r="C10" s="287">
        <v>1338</v>
      </c>
      <c r="D10" s="287">
        <v>947</v>
      </c>
      <c r="E10" s="288">
        <v>818</v>
      </c>
      <c r="F10" s="42">
        <v>3103</v>
      </c>
    </row>
    <row r="11" spans="2:9" ht="14.45" customHeight="1" x14ac:dyDescent="0.25">
      <c r="B11" s="238" t="s">
        <v>21</v>
      </c>
      <c r="C11" s="295">
        <v>36737</v>
      </c>
      <c r="D11" s="295">
        <v>20483</v>
      </c>
      <c r="E11" s="295">
        <v>10477</v>
      </c>
      <c r="F11" s="295">
        <v>67697</v>
      </c>
    </row>
    <row r="12" spans="2:9" ht="14.45" customHeight="1" x14ac:dyDescent="0.25">
      <c r="B12" s="258" t="s">
        <v>417</v>
      </c>
      <c r="C12" s="338">
        <v>13.96</v>
      </c>
      <c r="D12" s="339">
        <v>17.809999999999999</v>
      </c>
      <c r="E12" s="338">
        <v>26.59</v>
      </c>
      <c r="F12" s="338">
        <v>16.21</v>
      </c>
    </row>
  </sheetData>
  <mergeCells count="5">
    <mergeCell ref="B2:F2"/>
    <mergeCell ref="B3:F3"/>
    <mergeCell ref="B4:B5"/>
    <mergeCell ref="C4:F4"/>
    <mergeCell ref="H2:I3"/>
  </mergeCells>
  <hyperlinks>
    <hyperlink ref="H2:I3" location="'Table of Contents'!A1" display="Go To Table Of Contents" xr:uid="{00000000-0004-0000-1F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O32"/>
  <sheetViews>
    <sheetView showGridLines="0" topLeftCell="V1" workbookViewId="0">
      <selection activeCell="AK2" sqref="AK2:AL3"/>
    </sheetView>
  </sheetViews>
  <sheetFormatPr defaultRowHeight="15" x14ac:dyDescent="0.25"/>
  <cols>
    <col min="1" max="1" width="1.85546875" customWidth="1"/>
    <col min="9" max="9" width="6.7109375" customWidth="1"/>
    <col min="10" max="18" width="1.85546875" customWidth="1"/>
    <col min="19" max="19" width="1.85546875" style="51" customWidth="1"/>
    <col min="20" max="20" width="1.85546875" customWidth="1"/>
    <col min="21" max="21" width="15.7109375" style="19" bestFit="1" customWidth="1"/>
    <col min="22" max="22" width="7.85546875" bestFit="1" customWidth="1"/>
    <col min="23" max="23" width="6.140625" bestFit="1" customWidth="1"/>
    <col min="24" max="24" width="10" bestFit="1" customWidth="1"/>
    <col min="25" max="25" width="7.85546875" bestFit="1" customWidth="1"/>
    <col min="26" max="26" width="10.28515625" style="19" customWidth="1"/>
    <col min="27" max="27" width="10.85546875" style="19" customWidth="1"/>
    <col min="28" max="28" width="10.5703125" style="19" customWidth="1"/>
    <col min="29" max="29" width="10.5703125" style="19" bestFit="1" customWidth="1"/>
    <col min="30" max="30" width="10" style="19" customWidth="1"/>
    <col min="31" max="31" width="8.7109375" style="19" customWidth="1"/>
    <col min="32" max="32" width="12" style="19" bestFit="1" customWidth="1"/>
    <col min="33" max="33" width="12.28515625" style="19" bestFit="1" customWidth="1"/>
    <col min="34" max="34" width="12" style="19" customWidth="1"/>
    <col min="35" max="35" width="12.42578125" style="19" customWidth="1"/>
    <col min="36" max="36" width="2.85546875" customWidth="1"/>
    <col min="37" max="37" width="6.42578125" customWidth="1"/>
    <col min="38" max="38" width="7.28515625" customWidth="1"/>
    <col min="40" max="40" width="18.5703125" customWidth="1"/>
  </cols>
  <sheetData>
    <row r="2" spans="2:41" ht="15.75" customHeight="1" x14ac:dyDescent="0.25">
      <c r="B2" s="374"/>
      <c r="C2" s="374"/>
      <c r="D2" s="374"/>
      <c r="E2" s="374"/>
      <c r="F2" s="374"/>
      <c r="G2" s="374"/>
      <c r="H2" s="374"/>
      <c r="I2" s="374"/>
      <c r="U2" s="397" t="s">
        <v>706</v>
      </c>
      <c r="V2" s="397"/>
      <c r="W2" s="397"/>
      <c r="X2" s="397"/>
      <c r="Y2" s="397"/>
      <c r="Z2" s="397"/>
      <c r="AA2" s="397"/>
      <c r="AB2" s="397"/>
      <c r="AC2" s="397"/>
      <c r="AD2" s="397"/>
      <c r="AE2" s="397"/>
      <c r="AF2" s="397"/>
      <c r="AG2" s="397"/>
      <c r="AH2" s="397"/>
      <c r="AI2" s="397"/>
      <c r="AK2" s="427" t="s">
        <v>382</v>
      </c>
      <c r="AL2" s="427"/>
    </row>
    <row r="3" spans="2:41" ht="15" customHeight="1" x14ac:dyDescent="0.25">
      <c r="U3" s="504" t="s">
        <v>285</v>
      </c>
      <c r="V3" s="504"/>
      <c r="W3" s="504"/>
      <c r="X3" s="504"/>
      <c r="Y3" s="504"/>
      <c r="Z3" s="504"/>
      <c r="AA3" s="504"/>
      <c r="AB3" s="504"/>
      <c r="AC3" s="504"/>
      <c r="AD3" s="504"/>
      <c r="AE3" s="504"/>
      <c r="AF3" s="504"/>
      <c r="AG3" s="504"/>
      <c r="AH3" s="504"/>
      <c r="AI3" s="504"/>
      <c r="AK3" s="427"/>
      <c r="AL3" s="427"/>
    </row>
    <row r="4" spans="2:41" ht="48" customHeight="1" x14ac:dyDescent="0.25">
      <c r="U4" s="434" t="s">
        <v>286</v>
      </c>
      <c r="V4" s="434" t="s">
        <v>287</v>
      </c>
      <c r="W4" s="434"/>
      <c r="X4" s="434" t="s">
        <v>288</v>
      </c>
      <c r="Y4" s="434"/>
      <c r="Z4" s="434" t="s">
        <v>289</v>
      </c>
      <c r="AA4" s="434"/>
      <c r="AB4" s="434" t="s">
        <v>290</v>
      </c>
      <c r="AC4" s="434"/>
      <c r="AD4" s="459" t="s">
        <v>291</v>
      </c>
      <c r="AE4" s="505"/>
      <c r="AF4" s="15" t="s">
        <v>292</v>
      </c>
      <c r="AG4" s="494" t="s">
        <v>293</v>
      </c>
      <c r="AH4" s="495"/>
      <c r="AI4" s="494" t="s">
        <v>294</v>
      </c>
    </row>
    <row r="5" spans="2:41" ht="27.75" customHeight="1" x14ac:dyDescent="0.25">
      <c r="U5" s="428"/>
      <c r="V5" s="23" t="s">
        <v>295</v>
      </c>
      <c r="W5" s="23" t="s">
        <v>296</v>
      </c>
      <c r="X5" s="23" t="s">
        <v>295</v>
      </c>
      <c r="Y5" s="23" t="s">
        <v>296</v>
      </c>
      <c r="Z5" s="23" t="s">
        <v>295</v>
      </c>
      <c r="AA5" s="23" t="s">
        <v>296</v>
      </c>
      <c r="AB5" s="23" t="s">
        <v>295</v>
      </c>
      <c r="AC5" s="23" t="s">
        <v>296</v>
      </c>
      <c r="AD5" s="23" t="s">
        <v>295</v>
      </c>
      <c r="AE5" s="23" t="s">
        <v>296</v>
      </c>
      <c r="AF5" s="23" t="s">
        <v>297</v>
      </c>
      <c r="AG5" s="23" t="s">
        <v>358</v>
      </c>
      <c r="AH5" s="23" t="s">
        <v>390</v>
      </c>
      <c r="AI5" s="494"/>
    </row>
    <row r="6" spans="2:41" x14ac:dyDescent="0.25">
      <c r="U6" s="127" t="s">
        <v>12</v>
      </c>
      <c r="V6" s="290">
        <v>173</v>
      </c>
      <c r="W6" s="289" t="s">
        <v>15</v>
      </c>
      <c r="X6" s="289">
        <v>114</v>
      </c>
      <c r="Y6" s="289">
        <v>169</v>
      </c>
      <c r="Z6" s="289">
        <v>1266445</v>
      </c>
      <c r="AA6" s="289">
        <v>230</v>
      </c>
      <c r="AB6" s="289">
        <v>1955230</v>
      </c>
      <c r="AC6" s="289">
        <v>316</v>
      </c>
      <c r="AD6" s="289">
        <v>4114988</v>
      </c>
      <c r="AE6" s="289">
        <v>16224</v>
      </c>
      <c r="AF6" s="289">
        <v>15148</v>
      </c>
      <c r="AG6" s="289">
        <v>13799</v>
      </c>
      <c r="AH6" s="291">
        <v>48428</v>
      </c>
      <c r="AI6" s="289">
        <v>54</v>
      </c>
    </row>
    <row r="7" spans="2:41" x14ac:dyDescent="0.25">
      <c r="U7" s="218" t="s">
        <v>283</v>
      </c>
      <c r="V7" s="106">
        <v>267</v>
      </c>
      <c r="W7" s="106" t="s">
        <v>15</v>
      </c>
      <c r="X7" s="106">
        <v>381</v>
      </c>
      <c r="Y7" s="106">
        <v>543</v>
      </c>
      <c r="Z7" s="106">
        <v>6551739</v>
      </c>
      <c r="AA7" s="106">
        <v>6191</v>
      </c>
      <c r="AB7" s="106">
        <v>9417317</v>
      </c>
      <c r="AC7" s="106">
        <v>167719</v>
      </c>
      <c r="AD7" s="106">
        <v>7873689</v>
      </c>
      <c r="AE7" s="106">
        <v>31910</v>
      </c>
      <c r="AF7" s="292">
        <v>73332</v>
      </c>
      <c r="AG7" s="292">
        <v>109726</v>
      </c>
      <c r="AH7" s="292">
        <v>118428</v>
      </c>
      <c r="AI7" s="292">
        <v>240075</v>
      </c>
    </row>
    <row r="8" spans="2:41" x14ac:dyDescent="0.25">
      <c r="U8" s="298" t="s">
        <v>336</v>
      </c>
      <c r="V8" s="289">
        <v>289</v>
      </c>
      <c r="W8" s="289" t="s">
        <v>15</v>
      </c>
      <c r="X8" s="289">
        <v>621</v>
      </c>
      <c r="Y8" s="289">
        <v>675</v>
      </c>
      <c r="Z8" s="289">
        <v>8988348</v>
      </c>
      <c r="AA8" s="289">
        <v>9066</v>
      </c>
      <c r="AB8" s="289">
        <v>14565545</v>
      </c>
      <c r="AC8" s="289">
        <v>292206</v>
      </c>
      <c r="AD8" s="289">
        <v>13195075</v>
      </c>
      <c r="AE8" s="289">
        <v>36770</v>
      </c>
      <c r="AF8" s="289">
        <v>139980</v>
      </c>
      <c r="AG8" s="289">
        <v>283839</v>
      </c>
      <c r="AH8" s="289">
        <v>499957</v>
      </c>
      <c r="AI8" s="292">
        <v>442584</v>
      </c>
    </row>
    <row r="9" spans="2:41" x14ac:dyDescent="0.25">
      <c r="U9" s="298" t="s">
        <v>425</v>
      </c>
      <c r="V9" s="289">
        <v>347</v>
      </c>
      <c r="W9" s="289" t="s">
        <v>15</v>
      </c>
      <c r="X9" s="289">
        <v>692</v>
      </c>
      <c r="Y9" s="289">
        <v>779</v>
      </c>
      <c r="Z9" s="289">
        <v>9494394</v>
      </c>
      <c r="AA9" s="289">
        <v>3312</v>
      </c>
      <c r="AB9" s="289">
        <v>14039325</v>
      </c>
      <c r="AC9" s="289">
        <v>185166</v>
      </c>
      <c r="AD9" s="289">
        <v>14539538</v>
      </c>
      <c r="AE9" s="289">
        <v>42894</v>
      </c>
      <c r="AF9" s="289">
        <v>241753</v>
      </c>
      <c r="AG9" s="289">
        <v>514932</v>
      </c>
      <c r="AH9" s="289">
        <v>682369</v>
      </c>
      <c r="AI9" s="292">
        <v>299584</v>
      </c>
    </row>
    <row r="10" spans="2:41" x14ac:dyDescent="0.25">
      <c r="U10" s="298" t="s">
        <v>452</v>
      </c>
      <c r="V10" s="289">
        <v>384</v>
      </c>
      <c r="W10" s="289" t="s">
        <v>15</v>
      </c>
      <c r="X10" s="289">
        <v>711</v>
      </c>
      <c r="Y10" s="289">
        <v>805</v>
      </c>
      <c r="Z10" s="289">
        <v>10566819</v>
      </c>
      <c r="AA10" s="289">
        <v>3202</v>
      </c>
      <c r="AB10" s="289">
        <v>15780894</v>
      </c>
      <c r="AC10" s="289">
        <v>220439</v>
      </c>
      <c r="AD10" s="289">
        <v>15879423</v>
      </c>
      <c r="AE10" s="289">
        <v>43324</v>
      </c>
      <c r="AF10" s="289">
        <v>309621</v>
      </c>
      <c r="AG10" s="289">
        <v>595898</v>
      </c>
      <c r="AH10" s="289">
        <v>723800</v>
      </c>
      <c r="AI10" s="292">
        <v>395561</v>
      </c>
    </row>
    <row r="11" spans="2:41" x14ac:dyDescent="0.25">
      <c r="U11" s="261" t="s">
        <v>501</v>
      </c>
      <c r="V11" s="262">
        <v>397</v>
      </c>
      <c r="W11" s="262" t="s">
        <v>15</v>
      </c>
      <c r="X11" s="262">
        <v>722</v>
      </c>
      <c r="Y11" s="262">
        <v>864</v>
      </c>
      <c r="Z11" s="262">
        <v>12431550</v>
      </c>
      <c r="AA11" s="262">
        <v>5143</v>
      </c>
      <c r="AB11" s="262">
        <v>18470836</v>
      </c>
      <c r="AC11" s="262">
        <v>261253</v>
      </c>
      <c r="AD11" s="262">
        <v>16604957</v>
      </c>
      <c r="AE11" s="262">
        <v>49814</v>
      </c>
      <c r="AF11" s="262">
        <v>445462</v>
      </c>
      <c r="AG11" s="262">
        <v>671891</v>
      </c>
      <c r="AH11" s="262">
        <v>754352</v>
      </c>
      <c r="AI11" s="263">
        <v>445147</v>
      </c>
    </row>
    <row r="12" spans="2:41" ht="15" customHeight="1" x14ac:dyDescent="0.25">
      <c r="U12" s="24" t="s">
        <v>418</v>
      </c>
      <c r="V12" s="128"/>
      <c r="W12" s="128"/>
      <c r="X12" s="506"/>
      <c r="Y12" s="506"/>
      <c r="Z12" s="506"/>
      <c r="AA12" s="506"/>
      <c r="AB12" s="506"/>
      <c r="AC12" s="506"/>
      <c r="AD12" s="506"/>
      <c r="AE12" s="506"/>
      <c r="AF12" s="506"/>
      <c r="AG12" s="506"/>
      <c r="AH12" s="506"/>
      <c r="AI12" s="506"/>
      <c r="AJ12" s="506"/>
      <c r="AK12" s="506"/>
      <c r="AL12" s="506"/>
      <c r="AM12" s="506"/>
      <c r="AN12" s="506"/>
      <c r="AO12" s="506"/>
    </row>
    <row r="13" spans="2:41" x14ac:dyDescent="0.25">
      <c r="B13" s="229"/>
      <c r="U13" s="128"/>
      <c r="V13" s="128"/>
      <c r="W13" s="128"/>
      <c r="X13" s="506"/>
      <c r="Y13" s="506"/>
      <c r="Z13" s="506"/>
      <c r="AA13" s="506"/>
      <c r="AB13" s="506"/>
      <c r="AC13" s="506"/>
      <c r="AD13" s="506"/>
      <c r="AE13" s="506"/>
      <c r="AF13" s="506"/>
      <c r="AG13" s="506"/>
      <c r="AH13" s="506"/>
      <c r="AI13" s="506"/>
      <c r="AJ13" s="506"/>
      <c r="AK13" s="506"/>
      <c r="AL13" s="506"/>
      <c r="AM13" s="506"/>
      <c r="AN13" s="506"/>
      <c r="AO13" s="506"/>
    </row>
    <row r="14" spans="2:41" ht="25.5" customHeight="1" x14ac:dyDescent="0.25">
      <c r="U14" s="180"/>
      <c r="V14" s="510"/>
      <c r="W14" s="510"/>
      <c r="X14" s="196"/>
      <c r="Y14" s="510"/>
      <c r="Z14" s="510"/>
      <c r="AA14" s="510"/>
      <c r="AB14" s="510"/>
      <c r="AC14" s="510"/>
      <c r="AD14" s="213"/>
      <c r="AE14" s="128"/>
      <c r="AF14" s="128"/>
      <c r="AG14" s="129"/>
      <c r="AH14" s="129"/>
      <c r="AI14" s="130"/>
      <c r="AJ14" s="506"/>
      <c r="AK14" s="506"/>
      <c r="AL14" s="131"/>
      <c r="AM14" s="509"/>
      <c r="AN14" s="509"/>
      <c r="AO14" s="132"/>
    </row>
    <row r="15" spans="2:41" x14ac:dyDescent="0.25">
      <c r="U15" s="180"/>
      <c r="V15" s="510"/>
      <c r="W15" s="510"/>
      <c r="X15" s="196"/>
      <c r="Y15" s="510"/>
      <c r="Z15" s="510"/>
      <c r="AA15" s="510"/>
      <c r="AB15" s="510"/>
      <c r="AC15" s="510"/>
      <c r="AD15" s="213"/>
      <c r="AE15" s="128"/>
      <c r="AF15" s="128"/>
      <c r="AG15" s="128"/>
      <c r="AH15" s="128"/>
      <c r="AI15" s="128"/>
      <c r="AJ15" s="502"/>
      <c r="AK15" s="502"/>
      <c r="AL15" s="128"/>
      <c r="AM15" s="502"/>
      <c r="AN15" s="502"/>
      <c r="AO15" s="132"/>
    </row>
    <row r="16" spans="2:41" ht="37.9" customHeight="1" x14ac:dyDescent="0.25">
      <c r="U16" s="180" t="s">
        <v>286</v>
      </c>
      <c r="V16" s="199" t="s">
        <v>295</v>
      </c>
      <c r="W16" s="199" t="s">
        <v>296</v>
      </c>
      <c r="X16" s="214" t="s">
        <v>359</v>
      </c>
      <c r="Y16" s="199" t="s">
        <v>295</v>
      </c>
      <c r="Z16" s="199" t="s">
        <v>296</v>
      </c>
      <c r="AA16" s="180" t="s">
        <v>360</v>
      </c>
      <c r="AB16" s="199" t="s">
        <v>361</v>
      </c>
      <c r="AC16" s="199" t="s">
        <v>419</v>
      </c>
      <c r="AD16" s="213"/>
      <c r="AE16" s="128"/>
      <c r="AF16" s="128"/>
      <c r="AG16" s="128"/>
      <c r="AH16" s="128"/>
      <c r="AI16" s="128"/>
      <c r="AJ16" s="502"/>
      <c r="AK16" s="502"/>
      <c r="AL16" s="128"/>
      <c r="AM16" s="502"/>
      <c r="AN16" s="502"/>
      <c r="AO16" s="132"/>
    </row>
    <row r="17" spans="21:41" x14ac:dyDescent="0.25">
      <c r="U17" s="215" t="s">
        <v>12</v>
      </c>
      <c r="V17" s="216">
        <v>19.552299999999999</v>
      </c>
      <c r="W17" s="216">
        <v>3.16E-3</v>
      </c>
      <c r="X17" s="216">
        <f>(+V17+W17)</f>
        <v>19.55546</v>
      </c>
      <c r="Y17" s="216">
        <v>41.149880000000003</v>
      </c>
      <c r="Z17" s="216">
        <v>0.16224</v>
      </c>
      <c r="AA17" s="216">
        <v>0.15148</v>
      </c>
      <c r="AB17" s="216">
        <v>0.13799</v>
      </c>
      <c r="AC17" s="216">
        <v>0.48427999999999999</v>
      </c>
      <c r="AD17" s="213"/>
      <c r="AE17" s="128"/>
      <c r="AF17" s="128"/>
      <c r="AG17" s="128"/>
      <c r="AH17" s="128"/>
      <c r="AI17" s="128"/>
      <c r="AJ17" s="502"/>
      <c r="AK17" s="502"/>
      <c r="AL17" s="128"/>
      <c r="AM17" s="503"/>
      <c r="AN17" s="503"/>
      <c r="AO17" s="132"/>
    </row>
    <row r="18" spans="21:41" x14ac:dyDescent="0.25">
      <c r="U18" s="215" t="s">
        <v>283</v>
      </c>
      <c r="V18" s="216">
        <v>94.17</v>
      </c>
      <c r="W18" s="216">
        <v>1.68</v>
      </c>
      <c r="X18" s="216">
        <v>94.17</v>
      </c>
      <c r="Y18" s="216">
        <v>78.739999999999995</v>
      </c>
      <c r="Z18" s="216">
        <v>0.32</v>
      </c>
      <c r="AA18" s="216">
        <v>0.73</v>
      </c>
      <c r="AB18" s="216">
        <v>1.0900000000000001</v>
      </c>
      <c r="AC18" s="216">
        <v>1.18</v>
      </c>
      <c r="AD18" s="216"/>
      <c r="AE18" s="128"/>
      <c r="AF18" s="133"/>
      <c r="AG18" s="128"/>
      <c r="AH18" s="128"/>
      <c r="AI18" s="133"/>
      <c r="AJ18" s="502"/>
      <c r="AK18" s="502"/>
      <c r="AL18" s="128"/>
      <c r="AM18" s="503"/>
      <c r="AN18" s="503"/>
      <c r="AO18" s="132"/>
    </row>
    <row r="19" spans="21:41" x14ac:dyDescent="0.25">
      <c r="U19" s="217" t="s">
        <v>336</v>
      </c>
      <c r="V19" s="216">
        <v>107.21829</v>
      </c>
      <c r="W19" s="216">
        <v>2.0456799999999999</v>
      </c>
      <c r="X19" s="216">
        <v>145.6</v>
      </c>
      <c r="Y19" s="216">
        <v>98.55538</v>
      </c>
      <c r="Z19" s="216">
        <v>0.33151000000000003</v>
      </c>
      <c r="AA19" s="216">
        <v>1.39</v>
      </c>
      <c r="AB19" s="216">
        <v>2.83</v>
      </c>
      <c r="AC19" s="216">
        <v>4.99</v>
      </c>
      <c r="AD19" s="216"/>
      <c r="AE19" s="507"/>
      <c r="AF19" s="507"/>
      <c r="AG19" s="128"/>
      <c r="AH19" s="507"/>
      <c r="AI19" s="507"/>
      <c r="AJ19" s="502"/>
      <c r="AK19" s="502"/>
      <c r="AL19" s="128"/>
      <c r="AM19" s="503"/>
      <c r="AN19" s="503"/>
      <c r="AO19" s="132"/>
    </row>
    <row r="20" spans="21:41" x14ac:dyDescent="0.25">
      <c r="U20" s="217" t="s">
        <v>334</v>
      </c>
      <c r="V20" s="216">
        <v>121.26772</v>
      </c>
      <c r="W20" s="216">
        <v>2.0695700000000001</v>
      </c>
      <c r="X20" s="216">
        <v>156.06</v>
      </c>
      <c r="Y20" s="216">
        <v>122.99081</v>
      </c>
      <c r="Z20" s="216">
        <v>0.34373999999999999</v>
      </c>
      <c r="AA20" s="216">
        <v>1.53</v>
      </c>
      <c r="AB20" s="216">
        <v>3.46</v>
      </c>
      <c r="AC20" s="216">
        <v>4.8600000000000003</v>
      </c>
      <c r="AD20" s="216"/>
      <c r="AE20" s="507"/>
      <c r="AF20" s="507"/>
      <c r="AG20" s="128"/>
      <c r="AH20" s="507"/>
      <c r="AI20" s="507"/>
      <c r="AJ20" s="502"/>
      <c r="AK20" s="502"/>
      <c r="AL20" s="128"/>
      <c r="AM20" s="508"/>
      <c r="AN20" s="508"/>
      <c r="AO20" s="132"/>
    </row>
    <row r="21" spans="21:41" x14ac:dyDescent="0.25">
      <c r="U21" s="217" t="s">
        <v>407</v>
      </c>
      <c r="V21" s="216">
        <v>136.66166000000001</v>
      </c>
      <c r="W21" s="216">
        <v>2.5395500000000002</v>
      </c>
      <c r="X21" s="216">
        <v>120.51</v>
      </c>
      <c r="Y21" s="216">
        <v>128.75496000000001</v>
      </c>
      <c r="Z21" s="216">
        <v>0.35803000000000001</v>
      </c>
      <c r="AA21" s="216">
        <v>1.68</v>
      </c>
      <c r="AB21" s="216">
        <v>4.07</v>
      </c>
      <c r="AC21" s="216">
        <v>5.79</v>
      </c>
      <c r="AD21" s="216"/>
      <c r="AE21" s="507"/>
      <c r="AF21" s="507"/>
      <c r="AG21" s="128"/>
      <c r="AH21" s="507"/>
      <c r="AI21" s="507"/>
      <c r="AJ21" s="502"/>
      <c r="AK21" s="502"/>
      <c r="AL21" s="128"/>
      <c r="AM21" s="502"/>
      <c r="AN21" s="502"/>
      <c r="AO21" s="132"/>
    </row>
    <row r="22" spans="21:41" x14ac:dyDescent="0.25">
      <c r="U22" s="217" t="s">
        <v>413</v>
      </c>
      <c r="V22" s="216"/>
      <c r="W22" s="216"/>
      <c r="X22" s="216">
        <v>128.38999999999999</v>
      </c>
      <c r="Y22" s="216"/>
      <c r="Z22" s="216"/>
      <c r="AA22" s="216">
        <v>1.96</v>
      </c>
      <c r="AB22" s="216">
        <v>4.62</v>
      </c>
      <c r="AC22" s="216">
        <v>6.9</v>
      </c>
      <c r="AD22" s="216"/>
      <c r="AE22" s="104"/>
      <c r="AF22" s="104"/>
      <c r="AG22"/>
      <c r="AH22" s="104"/>
      <c r="AI22" s="104"/>
    </row>
    <row r="23" spans="21:41" x14ac:dyDescent="0.25">
      <c r="U23" s="217"/>
      <c r="V23" s="216"/>
      <c r="W23" s="216"/>
      <c r="X23" s="216"/>
      <c r="Y23" s="216"/>
      <c r="Z23" s="216"/>
      <c r="AA23" s="216"/>
      <c r="AB23" s="216"/>
      <c r="AC23" s="216"/>
      <c r="AD23" s="216"/>
      <c r="AE23" s="104"/>
      <c r="AF23" s="104"/>
      <c r="AG23"/>
      <c r="AH23" s="104"/>
      <c r="AI23" s="104"/>
    </row>
    <row r="24" spans="21:41" x14ac:dyDescent="0.25">
      <c r="U24" s="175"/>
      <c r="V24" s="175"/>
      <c r="W24" s="175"/>
      <c r="X24" s="175"/>
      <c r="Y24" s="175"/>
      <c r="Z24" s="175"/>
      <c r="AA24" s="175"/>
      <c r="AB24" s="175"/>
      <c r="AC24" s="175"/>
      <c r="AD24" s="175"/>
      <c r="AE24"/>
      <c r="AF24"/>
      <c r="AG24"/>
      <c r="AH24"/>
      <c r="AI24"/>
    </row>
    <row r="25" spans="21:41" x14ac:dyDescent="0.25">
      <c r="U25" s="174"/>
      <c r="V25" s="175"/>
      <c r="W25" s="175"/>
      <c r="X25" s="175"/>
      <c r="Y25" s="175"/>
      <c r="Z25" s="174"/>
      <c r="AA25" s="174"/>
      <c r="AB25" s="174"/>
      <c r="AC25" s="174"/>
      <c r="AD25" s="174"/>
    </row>
    <row r="26" spans="21:41" x14ac:dyDescent="0.25">
      <c r="U26" s="215" t="s">
        <v>12</v>
      </c>
      <c r="V26" s="216">
        <v>0.15148</v>
      </c>
      <c r="W26" s="175"/>
      <c r="X26" s="175"/>
      <c r="Y26" s="175"/>
      <c r="Z26" s="174"/>
      <c r="AA26" s="174"/>
      <c r="AB26" s="174"/>
      <c r="AC26" s="174"/>
      <c r="AD26" s="174"/>
    </row>
    <row r="27" spans="21:41" x14ac:dyDescent="0.25">
      <c r="U27" s="215" t="s">
        <v>283</v>
      </c>
      <c r="V27" s="216">
        <v>0.73</v>
      </c>
      <c r="W27" s="175"/>
      <c r="X27" s="175"/>
      <c r="Y27" s="175"/>
      <c r="Z27" s="174"/>
      <c r="AA27" s="174"/>
      <c r="AB27" s="174"/>
      <c r="AC27" s="174"/>
      <c r="AD27" s="174"/>
    </row>
    <row r="28" spans="21:41" x14ac:dyDescent="0.25">
      <c r="U28" s="217" t="s">
        <v>298</v>
      </c>
      <c r="V28" s="216">
        <v>1.0684</v>
      </c>
      <c r="W28" s="175"/>
      <c r="X28" s="175"/>
      <c r="Y28" s="175"/>
      <c r="Z28" s="174"/>
      <c r="AA28" s="174"/>
      <c r="AB28" s="174"/>
      <c r="AC28" s="174"/>
      <c r="AD28" s="174"/>
    </row>
    <row r="29" spans="21:41" x14ac:dyDescent="0.25">
      <c r="U29" s="217" t="s">
        <v>299</v>
      </c>
      <c r="V29" s="216">
        <v>1.20896</v>
      </c>
      <c r="W29" s="175"/>
      <c r="X29" s="175"/>
      <c r="Y29" s="175"/>
      <c r="Z29" s="174"/>
      <c r="AA29" s="174"/>
      <c r="AB29" s="174"/>
      <c r="AC29" s="174"/>
      <c r="AD29" s="174"/>
    </row>
    <row r="30" spans="21:41" x14ac:dyDescent="0.25">
      <c r="U30" s="217" t="s">
        <v>300</v>
      </c>
      <c r="V30" s="216">
        <v>1.2983899999999999</v>
      </c>
      <c r="W30" s="175"/>
      <c r="X30" s="175"/>
      <c r="Y30" s="175"/>
      <c r="Z30" s="174"/>
      <c r="AA30" s="174"/>
      <c r="AB30" s="174"/>
      <c r="AC30" s="174"/>
      <c r="AD30" s="174"/>
    </row>
    <row r="31" spans="21:41" x14ac:dyDescent="0.25">
      <c r="U31" s="217" t="s">
        <v>301</v>
      </c>
      <c r="V31" s="216">
        <v>1.3997999999999999</v>
      </c>
      <c r="W31" s="175"/>
      <c r="X31" s="175"/>
      <c r="Y31" s="175"/>
      <c r="Z31" s="174"/>
      <c r="AA31" s="174"/>
      <c r="AB31" s="174"/>
      <c r="AC31" s="174"/>
      <c r="AD31" s="174"/>
    </row>
    <row r="32" spans="21:41" x14ac:dyDescent="0.25">
      <c r="U32" s="217" t="s">
        <v>334</v>
      </c>
      <c r="V32" s="216">
        <v>1.5310299999999999</v>
      </c>
      <c r="W32" s="175"/>
      <c r="X32" s="175"/>
      <c r="Y32" s="175"/>
      <c r="Z32" s="174"/>
      <c r="AA32" s="174"/>
      <c r="AB32" s="174"/>
      <c r="AC32" s="174"/>
      <c r="AD32" s="174"/>
    </row>
  </sheetData>
  <mergeCells count="46">
    <mergeCell ref="AJ15:AK15"/>
    <mergeCell ref="AM15:AN15"/>
    <mergeCell ref="AM16:AN16"/>
    <mergeCell ref="AK2:AL3"/>
    <mergeCell ref="B2:I2"/>
    <mergeCell ref="AG4:AH4"/>
    <mergeCell ref="V14:W15"/>
    <mergeCell ref="Y14:Z15"/>
    <mergeCell ref="AA14:AA15"/>
    <mergeCell ref="AB14:AC15"/>
    <mergeCell ref="X12:Y13"/>
    <mergeCell ref="Z12:AB13"/>
    <mergeCell ref="AC12:AE13"/>
    <mergeCell ref="AF12:AH12"/>
    <mergeCell ref="AF13:AH13"/>
    <mergeCell ref="AI12:AJ13"/>
    <mergeCell ref="AJ21:AK21"/>
    <mergeCell ref="AM21:AN21"/>
    <mergeCell ref="AE20:AF20"/>
    <mergeCell ref="AJ20:AK20"/>
    <mergeCell ref="AM20:AN20"/>
    <mergeCell ref="AH20:AI20"/>
    <mergeCell ref="AH21:AI21"/>
    <mergeCell ref="AE21:AF21"/>
    <mergeCell ref="AE19:AF19"/>
    <mergeCell ref="AJ19:AK19"/>
    <mergeCell ref="AM19:AN19"/>
    <mergeCell ref="AJ18:AK18"/>
    <mergeCell ref="AM18:AN18"/>
    <mergeCell ref="AH19:AI19"/>
    <mergeCell ref="AJ17:AK17"/>
    <mergeCell ref="AM17:AN17"/>
    <mergeCell ref="AI4:AI5"/>
    <mergeCell ref="U2:AI2"/>
    <mergeCell ref="U3:AI3"/>
    <mergeCell ref="U4:U5"/>
    <mergeCell ref="V4:W4"/>
    <mergeCell ref="X4:Y4"/>
    <mergeCell ref="Z4:AA4"/>
    <mergeCell ref="AB4:AC4"/>
    <mergeCell ref="AD4:AE4"/>
    <mergeCell ref="AJ16:AK16"/>
    <mergeCell ref="AK12:AM13"/>
    <mergeCell ref="AN12:AO13"/>
    <mergeCell ref="AJ14:AK14"/>
    <mergeCell ref="AM14:AN14"/>
  </mergeCells>
  <hyperlinks>
    <hyperlink ref="AK2:AL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90" zoomScaleNormal="9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496" t="s">
        <v>705</v>
      </c>
      <c r="C2" s="496"/>
      <c r="D2" s="496"/>
      <c r="E2" s="496"/>
      <c r="F2" s="496"/>
      <c r="H2" s="427" t="s">
        <v>382</v>
      </c>
      <c r="I2" s="427"/>
    </row>
    <row r="3" spans="2:9" x14ac:dyDescent="0.25">
      <c r="B3" s="402" t="s">
        <v>1</v>
      </c>
      <c r="C3" s="402"/>
      <c r="D3" s="402"/>
      <c r="E3" s="402"/>
      <c r="F3" s="402"/>
      <c r="H3" s="427"/>
      <c r="I3" s="427"/>
    </row>
    <row r="4" spans="2:9" ht="18" customHeight="1" x14ac:dyDescent="0.25">
      <c r="B4" s="497" t="s">
        <v>302</v>
      </c>
      <c r="C4" s="497" t="s">
        <v>303</v>
      </c>
      <c r="D4" s="497"/>
      <c r="E4" s="497"/>
      <c r="F4" s="497" t="s">
        <v>21</v>
      </c>
    </row>
    <row r="5" spans="2:9" ht="28.5" customHeight="1" x14ac:dyDescent="0.25">
      <c r="B5" s="498"/>
      <c r="C5" s="38" t="s">
        <v>304</v>
      </c>
      <c r="D5" s="38" t="s">
        <v>305</v>
      </c>
      <c r="E5" s="38" t="s">
        <v>306</v>
      </c>
      <c r="F5" s="498"/>
    </row>
    <row r="6" spans="2:9" x14ac:dyDescent="0.25">
      <c r="B6" s="57" t="s">
        <v>307</v>
      </c>
      <c r="C6" s="58">
        <v>79</v>
      </c>
      <c r="D6" s="58">
        <v>14</v>
      </c>
      <c r="E6" s="58">
        <v>15</v>
      </c>
      <c r="F6" s="42">
        <v>108</v>
      </c>
    </row>
    <row r="7" spans="2:9" x14ac:dyDescent="0.25">
      <c r="B7" s="57" t="s">
        <v>308</v>
      </c>
      <c r="C7" s="58">
        <v>1436</v>
      </c>
      <c r="D7" s="58">
        <v>227</v>
      </c>
      <c r="E7" s="58">
        <v>168</v>
      </c>
      <c r="F7" s="42">
        <v>1831</v>
      </c>
    </row>
    <row r="8" spans="2:9" x14ac:dyDescent="0.25">
      <c r="B8" s="57" t="s">
        <v>309</v>
      </c>
      <c r="C8" s="93">
        <v>0</v>
      </c>
      <c r="D8" s="93">
        <v>0</v>
      </c>
      <c r="E8" s="58">
        <v>233</v>
      </c>
      <c r="F8" s="42">
        <v>233</v>
      </c>
    </row>
    <row r="9" spans="2:9" x14ac:dyDescent="0.25">
      <c r="B9" s="57" t="s">
        <v>323</v>
      </c>
      <c r="C9" s="58">
        <v>166</v>
      </c>
      <c r="D9" s="58">
        <v>46</v>
      </c>
      <c r="E9" s="58">
        <v>54</v>
      </c>
      <c r="F9" s="42">
        <v>266</v>
      </c>
    </row>
    <row r="10" spans="2:9" x14ac:dyDescent="0.25">
      <c r="B10" s="57" t="s">
        <v>310</v>
      </c>
      <c r="C10" s="58">
        <v>38</v>
      </c>
      <c r="D10" s="58">
        <v>29</v>
      </c>
      <c r="E10" s="58">
        <v>298</v>
      </c>
      <c r="F10" s="42">
        <v>365</v>
      </c>
    </row>
    <row r="11" spans="2:9" x14ac:dyDescent="0.25">
      <c r="B11" s="57" t="s">
        <v>311</v>
      </c>
      <c r="C11" s="93" t="s">
        <v>15</v>
      </c>
      <c r="D11" s="93" t="s">
        <v>15</v>
      </c>
      <c r="E11" s="58">
        <v>973</v>
      </c>
      <c r="F11" s="42">
        <v>973</v>
      </c>
    </row>
    <row r="12" spans="2:9" x14ac:dyDescent="0.25">
      <c r="B12" s="57" t="s">
        <v>312</v>
      </c>
      <c r="C12" s="58">
        <v>311</v>
      </c>
      <c r="D12" s="58">
        <v>55</v>
      </c>
      <c r="E12" s="58">
        <v>128</v>
      </c>
      <c r="F12" s="42">
        <v>494</v>
      </c>
    </row>
    <row r="13" spans="2:9" x14ac:dyDescent="0.25">
      <c r="B13" s="57" t="s">
        <v>313</v>
      </c>
      <c r="C13" s="58">
        <v>207</v>
      </c>
      <c r="D13" s="58">
        <v>60</v>
      </c>
      <c r="E13" s="93" t="s">
        <v>15</v>
      </c>
      <c r="F13" s="42">
        <v>267</v>
      </c>
    </row>
    <row r="14" spans="2:9" x14ac:dyDescent="0.25">
      <c r="B14" s="57" t="s">
        <v>314</v>
      </c>
      <c r="C14" s="93" t="s">
        <v>15</v>
      </c>
      <c r="D14" s="93" t="s">
        <v>15</v>
      </c>
      <c r="E14" s="58">
        <v>4</v>
      </c>
      <c r="F14" s="42">
        <v>4</v>
      </c>
    </row>
    <row r="15" spans="2:9" x14ac:dyDescent="0.25">
      <c r="B15" s="57" t="s">
        <v>315</v>
      </c>
      <c r="C15" s="58">
        <v>131</v>
      </c>
      <c r="D15" s="58">
        <v>38</v>
      </c>
      <c r="E15" s="58">
        <v>3</v>
      </c>
      <c r="F15" s="42">
        <v>172</v>
      </c>
    </row>
    <row r="16" spans="2:9" x14ac:dyDescent="0.25">
      <c r="B16" s="57" t="s">
        <v>316</v>
      </c>
      <c r="C16" s="58">
        <v>79</v>
      </c>
      <c r="D16" s="58">
        <v>19</v>
      </c>
      <c r="E16" s="58">
        <v>56</v>
      </c>
      <c r="F16" s="42">
        <v>154</v>
      </c>
    </row>
    <row r="17" spans="2:6" x14ac:dyDescent="0.25">
      <c r="B17" s="57" t="s">
        <v>317</v>
      </c>
      <c r="C17" s="42">
        <v>3</v>
      </c>
      <c r="D17" s="87">
        <v>0</v>
      </c>
      <c r="E17" s="42">
        <v>1</v>
      </c>
      <c r="F17" s="42">
        <v>4</v>
      </c>
    </row>
    <row r="18" spans="2:6" x14ac:dyDescent="0.25">
      <c r="B18" s="57" t="s">
        <v>318</v>
      </c>
      <c r="C18" s="42">
        <v>8</v>
      </c>
      <c r="D18" s="42">
        <v>3</v>
      </c>
      <c r="E18" s="42">
        <v>17</v>
      </c>
      <c r="F18" s="42">
        <v>28</v>
      </c>
    </row>
    <row r="19" spans="2:6" x14ac:dyDescent="0.25">
      <c r="B19" s="57" t="s">
        <v>319</v>
      </c>
      <c r="C19" s="42">
        <v>3</v>
      </c>
      <c r="D19" s="87">
        <v>1</v>
      </c>
      <c r="E19" s="42">
        <v>15</v>
      </c>
      <c r="F19" s="42">
        <v>19</v>
      </c>
    </row>
    <row r="20" spans="2:6" x14ac:dyDescent="0.25">
      <c r="B20" s="57" t="s">
        <v>320</v>
      </c>
      <c r="C20" s="42">
        <v>2</v>
      </c>
      <c r="D20" s="87">
        <v>0</v>
      </c>
      <c r="E20" s="87">
        <v>0</v>
      </c>
      <c r="F20" s="42">
        <v>2</v>
      </c>
    </row>
    <row r="21" spans="2:6" x14ac:dyDescent="0.25">
      <c r="B21" s="57" t="s">
        <v>495</v>
      </c>
      <c r="C21" s="42">
        <v>23</v>
      </c>
      <c r="D21" s="42">
        <v>9</v>
      </c>
      <c r="E21" s="42">
        <v>21</v>
      </c>
      <c r="F21" s="87">
        <v>53</v>
      </c>
    </row>
    <row r="22" spans="2:6" ht="15.75" customHeight="1" x14ac:dyDescent="0.25">
      <c r="B22" s="299" t="s">
        <v>21</v>
      </c>
      <c r="C22" s="264">
        <v>2486</v>
      </c>
      <c r="D22" s="264">
        <v>501</v>
      </c>
      <c r="E22" s="264">
        <v>1986</v>
      </c>
      <c r="F22" s="264">
        <v>4973</v>
      </c>
    </row>
    <row r="23" spans="2:6" x14ac:dyDescent="0.25">
      <c r="B23" s="487" t="s">
        <v>391</v>
      </c>
      <c r="C23" s="487"/>
      <c r="D23" s="487"/>
      <c r="E23" s="487"/>
      <c r="F23" s="487"/>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1"/>
  <sheetViews>
    <sheetView showGridLines="0" workbookViewId="0">
      <selection activeCell="H2" sqref="H2:I3"/>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11" t="s">
        <v>703</v>
      </c>
      <c r="C2" s="511"/>
      <c r="D2" s="511"/>
      <c r="E2" s="511"/>
      <c r="F2" s="511"/>
      <c r="H2" s="427" t="s">
        <v>382</v>
      </c>
      <c r="I2" s="427"/>
    </row>
    <row r="3" spans="2:9" x14ac:dyDescent="0.25">
      <c r="B3" s="489" t="s">
        <v>1</v>
      </c>
      <c r="C3" s="489"/>
      <c r="D3" s="489"/>
      <c r="E3" s="489"/>
      <c r="F3" s="489"/>
      <c r="H3" s="427"/>
      <c r="I3" s="427"/>
    </row>
    <row r="4" spans="2:9" x14ac:dyDescent="0.25">
      <c r="B4" s="497" t="s">
        <v>302</v>
      </c>
      <c r="C4" s="497" t="s">
        <v>321</v>
      </c>
      <c r="D4" s="497" t="s">
        <v>322</v>
      </c>
      <c r="E4" s="497"/>
      <c r="F4" s="497"/>
    </row>
    <row r="5" spans="2:9" ht="25.5" x14ac:dyDescent="0.25">
      <c r="B5" s="498"/>
      <c r="C5" s="498"/>
      <c r="D5" s="38" t="s">
        <v>304</v>
      </c>
      <c r="E5" s="38" t="s">
        <v>305</v>
      </c>
      <c r="F5" s="38" t="s">
        <v>306</v>
      </c>
    </row>
    <row r="6" spans="2:9" ht="14.25" customHeight="1" x14ac:dyDescent="0.25">
      <c r="B6" s="57" t="s">
        <v>307</v>
      </c>
      <c r="C6" s="57">
        <v>5</v>
      </c>
      <c r="D6" s="57">
        <v>4</v>
      </c>
      <c r="E6" s="57">
        <v>3</v>
      </c>
      <c r="F6" s="57">
        <v>4</v>
      </c>
    </row>
    <row r="7" spans="2:9" x14ac:dyDescent="0.25">
      <c r="B7" s="94" t="s">
        <v>308</v>
      </c>
      <c r="C7" s="57">
        <v>23</v>
      </c>
      <c r="D7" s="57">
        <v>20</v>
      </c>
      <c r="E7" s="57">
        <v>17</v>
      </c>
      <c r="F7" s="57">
        <v>20</v>
      </c>
    </row>
    <row r="8" spans="2:9" x14ac:dyDescent="0.25">
      <c r="B8" s="94" t="s">
        <v>309</v>
      </c>
      <c r="C8" s="57">
        <v>4</v>
      </c>
      <c r="D8" s="57">
        <v>0</v>
      </c>
      <c r="E8" s="57">
        <v>0</v>
      </c>
      <c r="F8" s="57">
        <v>4</v>
      </c>
    </row>
    <row r="9" spans="2:9" x14ac:dyDescent="0.25">
      <c r="B9" s="94" t="s">
        <v>496</v>
      </c>
      <c r="C9" s="57">
        <v>1</v>
      </c>
      <c r="D9" s="57">
        <v>1</v>
      </c>
      <c r="E9" s="57">
        <v>1</v>
      </c>
      <c r="F9" s="57">
        <v>0</v>
      </c>
    </row>
    <row r="10" spans="2:9" x14ac:dyDescent="0.25">
      <c r="B10" s="94" t="s">
        <v>310</v>
      </c>
      <c r="C10" s="57">
        <v>13</v>
      </c>
      <c r="D10" s="57">
        <v>7</v>
      </c>
      <c r="E10" s="57">
        <v>7</v>
      </c>
      <c r="F10" s="57">
        <v>13</v>
      </c>
    </row>
    <row r="11" spans="2:9" x14ac:dyDescent="0.25">
      <c r="B11" s="94" t="s">
        <v>311</v>
      </c>
      <c r="C11" s="57">
        <v>14</v>
      </c>
      <c r="D11" s="57">
        <v>0</v>
      </c>
      <c r="E11" s="57">
        <v>0</v>
      </c>
      <c r="F11" s="57">
        <v>14</v>
      </c>
    </row>
    <row r="12" spans="2:9" x14ac:dyDescent="0.25">
      <c r="B12" s="94" t="s">
        <v>312</v>
      </c>
      <c r="C12" s="57">
        <v>2</v>
      </c>
      <c r="D12" s="57">
        <v>2</v>
      </c>
      <c r="E12" s="57">
        <v>2</v>
      </c>
      <c r="F12" s="57">
        <v>2</v>
      </c>
    </row>
    <row r="13" spans="2:9" x14ac:dyDescent="0.25">
      <c r="B13" s="94" t="s">
        <v>313</v>
      </c>
      <c r="C13" s="57">
        <v>1</v>
      </c>
      <c r="D13" s="57">
        <v>1</v>
      </c>
      <c r="E13" s="57">
        <v>1</v>
      </c>
      <c r="F13" s="57">
        <v>0</v>
      </c>
    </row>
    <row r="14" spans="2:9" x14ac:dyDescent="0.25">
      <c r="B14" s="94" t="s">
        <v>324</v>
      </c>
      <c r="C14" s="57">
        <v>1</v>
      </c>
      <c r="D14" s="57">
        <v>1</v>
      </c>
      <c r="E14" s="57">
        <v>1</v>
      </c>
      <c r="F14" s="57">
        <v>0</v>
      </c>
    </row>
    <row r="15" spans="2:9" x14ac:dyDescent="0.25">
      <c r="B15" s="94" t="s">
        <v>325</v>
      </c>
      <c r="C15" s="57">
        <v>2</v>
      </c>
      <c r="D15" s="57">
        <v>1</v>
      </c>
      <c r="E15" s="57">
        <v>1</v>
      </c>
      <c r="F15" s="57">
        <v>2</v>
      </c>
    </row>
    <row r="16" spans="2:9" x14ac:dyDescent="0.25">
      <c r="B16" s="94" t="s">
        <v>318</v>
      </c>
      <c r="C16" s="57">
        <v>1</v>
      </c>
      <c r="D16" s="57">
        <v>1</v>
      </c>
      <c r="E16" s="57">
        <v>1</v>
      </c>
      <c r="F16" s="57">
        <v>1</v>
      </c>
    </row>
    <row r="17" spans="2:6" x14ac:dyDescent="0.25">
      <c r="B17" s="94" t="s">
        <v>319</v>
      </c>
      <c r="C17" s="57">
        <v>6</v>
      </c>
      <c r="D17" s="57">
        <v>5</v>
      </c>
      <c r="E17" s="57">
        <v>4</v>
      </c>
      <c r="F17" s="57">
        <v>4</v>
      </c>
    </row>
    <row r="18" spans="2:6" x14ac:dyDescent="0.25">
      <c r="B18" s="238" t="s">
        <v>21</v>
      </c>
      <c r="C18" s="341">
        <v>73</v>
      </c>
      <c r="D18" s="341">
        <v>43</v>
      </c>
      <c r="E18" s="341">
        <v>38</v>
      </c>
      <c r="F18" s="341">
        <v>64</v>
      </c>
    </row>
    <row r="19" spans="2:6" ht="29.25" customHeight="1" x14ac:dyDescent="0.25">
      <c r="B19" s="426" t="s">
        <v>704</v>
      </c>
      <c r="C19" s="487"/>
      <c r="D19" s="487"/>
      <c r="E19" s="487"/>
      <c r="F19" s="487"/>
    </row>
    <row r="21" spans="2:6" x14ac:dyDescent="0.25">
      <c r="F21" s="44"/>
    </row>
  </sheetData>
  <mergeCells count="7">
    <mergeCell ref="B19:F19"/>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3"/>
  <sheetViews>
    <sheetView showGridLines="0" workbookViewId="0">
      <selection activeCell="H2" sqref="H2:I3"/>
    </sheetView>
  </sheetViews>
  <sheetFormatPr defaultRowHeight="15" x14ac:dyDescent="0.2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496" t="s">
        <v>702</v>
      </c>
      <c r="C2" s="496"/>
      <c r="D2" s="496"/>
      <c r="E2" s="496"/>
      <c r="F2" s="496"/>
      <c r="H2" s="427" t="s">
        <v>382</v>
      </c>
      <c r="I2" s="427"/>
    </row>
    <row r="3" spans="2:9" x14ac:dyDescent="0.25">
      <c r="B3" s="512" t="s">
        <v>326</v>
      </c>
      <c r="C3" s="512"/>
      <c r="D3" s="512"/>
      <c r="E3" s="512"/>
      <c r="F3" s="512"/>
      <c r="H3" s="427"/>
      <c r="I3" s="427"/>
    </row>
    <row r="4" spans="2:9" ht="25.5" x14ac:dyDescent="0.25">
      <c r="B4" s="38" t="s">
        <v>244</v>
      </c>
      <c r="C4" s="38" t="s">
        <v>304</v>
      </c>
      <c r="D4" s="38" t="s">
        <v>305</v>
      </c>
      <c r="E4" s="38" t="s">
        <v>306</v>
      </c>
      <c r="F4" s="38" t="s">
        <v>21</v>
      </c>
    </row>
    <row r="5" spans="2:9" x14ac:dyDescent="0.25">
      <c r="B5" s="57" t="s">
        <v>327</v>
      </c>
      <c r="C5" s="239">
        <v>0</v>
      </c>
      <c r="D5" s="239">
        <v>0</v>
      </c>
      <c r="E5" s="239">
        <v>0</v>
      </c>
      <c r="F5" s="239">
        <v>0</v>
      </c>
    </row>
    <row r="6" spans="2:9" x14ac:dyDescent="0.25">
      <c r="B6" s="57" t="s">
        <v>328</v>
      </c>
      <c r="C6" s="239">
        <v>781</v>
      </c>
      <c r="D6" s="239">
        <v>121</v>
      </c>
      <c r="E6" s="239">
        <v>284</v>
      </c>
      <c r="F6" s="239">
        <v>1186</v>
      </c>
    </row>
    <row r="7" spans="2:9" x14ac:dyDescent="0.25">
      <c r="B7" s="57" t="s">
        <v>335</v>
      </c>
      <c r="C7" s="239">
        <v>848</v>
      </c>
      <c r="D7" s="239">
        <v>204</v>
      </c>
      <c r="E7" s="239">
        <v>792</v>
      </c>
      <c r="F7" s="239">
        <v>1844</v>
      </c>
    </row>
    <row r="8" spans="2:9" x14ac:dyDescent="0.25">
      <c r="B8" s="94" t="s">
        <v>408</v>
      </c>
      <c r="C8" s="239">
        <v>409</v>
      </c>
      <c r="D8" s="239">
        <v>82</v>
      </c>
      <c r="E8" s="239">
        <v>446</v>
      </c>
      <c r="F8" s="239">
        <v>937</v>
      </c>
    </row>
    <row r="9" spans="2:9" x14ac:dyDescent="0.25">
      <c r="B9" s="94" t="s">
        <v>444</v>
      </c>
      <c r="C9" s="239">
        <v>302</v>
      </c>
      <c r="D9" s="239">
        <v>67</v>
      </c>
      <c r="E9" s="239">
        <v>303</v>
      </c>
      <c r="F9" s="239">
        <v>672</v>
      </c>
    </row>
    <row r="10" spans="2:9" x14ac:dyDescent="0.25">
      <c r="B10" s="94" t="s">
        <v>452</v>
      </c>
      <c r="C10" s="239">
        <v>48</v>
      </c>
      <c r="D10" s="239">
        <v>6</v>
      </c>
      <c r="E10" s="239">
        <v>52</v>
      </c>
      <c r="F10" s="239">
        <v>106</v>
      </c>
    </row>
    <row r="11" spans="2:9" x14ac:dyDescent="0.25">
      <c r="B11" s="94" t="s">
        <v>501</v>
      </c>
      <c r="C11" s="239">
        <v>100</v>
      </c>
      <c r="D11" s="239">
        <v>21</v>
      </c>
      <c r="E11" s="239">
        <v>110</v>
      </c>
      <c r="F11" s="239">
        <v>231</v>
      </c>
    </row>
    <row r="12" spans="2:9" x14ac:dyDescent="0.25">
      <c r="B12" s="238" t="s">
        <v>21</v>
      </c>
      <c r="C12" s="297">
        <v>2488</v>
      </c>
      <c r="D12" s="297">
        <v>501</v>
      </c>
      <c r="E12" s="297">
        <v>1987</v>
      </c>
      <c r="F12" s="297">
        <v>4976</v>
      </c>
    </row>
    <row r="13" spans="2:9" x14ac:dyDescent="0.25">
      <c r="B13" s="513" t="s">
        <v>658</v>
      </c>
      <c r="C13" s="513"/>
      <c r="D13" s="513"/>
      <c r="E13" s="513"/>
      <c r="F13" s="513"/>
    </row>
  </sheetData>
  <mergeCells count="4">
    <mergeCell ref="B2:F2"/>
    <mergeCell ref="B3:F3"/>
    <mergeCell ref="H2:I3"/>
    <mergeCell ref="B13:F13"/>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488" t="s">
        <v>701</v>
      </c>
      <c r="C2" s="488"/>
      <c r="D2" s="488"/>
      <c r="E2" s="488"/>
      <c r="F2" s="488"/>
      <c r="H2" s="427" t="s">
        <v>382</v>
      </c>
      <c r="I2" s="427"/>
    </row>
    <row r="3" spans="2:9" x14ac:dyDescent="0.25">
      <c r="B3" s="489" t="s">
        <v>1</v>
      </c>
      <c r="C3" s="489"/>
      <c r="D3" s="489"/>
      <c r="E3" s="489"/>
      <c r="F3" s="489"/>
      <c r="H3" s="427"/>
      <c r="I3" s="427"/>
    </row>
    <row r="4" spans="2:9" ht="38.25" x14ac:dyDescent="0.25">
      <c r="B4" s="23" t="s">
        <v>230</v>
      </c>
      <c r="C4" s="23" t="s">
        <v>304</v>
      </c>
      <c r="D4" s="23" t="s">
        <v>305</v>
      </c>
      <c r="E4" s="23" t="s">
        <v>306</v>
      </c>
      <c r="F4" s="23" t="s">
        <v>21</v>
      </c>
    </row>
    <row r="5" spans="2:9" x14ac:dyDescent="0.25">
      <c r="B5" s="94" t="s">
        <v>235</v>
      </c>
      <c r="C5" s="239">
        <v>83</v>
      </c>
      <c r="D5" s="239">
        <v>35</v>
      </c>
      <c r="E5" s="239">
        <v>237</v>
      </c>
      <c r="F5" s="239">
        <v>355</v>
      </c>
    </row>
    <row r="6" spans="2:9" ht="16.5" customHeight="1" x14ac:dyDescent="0.25">
      <c r="B6" s="94" t="s">
        <v>236</v>
      </c>
      <c r="C6" s="239">
        <v>401</v>
      </c>
      <c r="D6" s="239">
        <v>81</v>
      </c>
      <c r="E6" s="239">
        <v>351</v>
      </c>
      <c r="F6" s="239">
        <v>833</v>
      </c>
    </row>
    <row r="7" spans="2:9" x14ac:dyDescent="0.25">
      <c r="B7" s="94" t="s">
        <v>237</v>
      </c>
      <c r="C7" s="239">
        <v>115</v>
      </c>
      <c r="D7" s="239">
        <v>53</v>
      </c>
      <c r="E7" s="239">
        <v>299</v>
      </c>
      <c r="F7" s="239">
        <v>467</v>
      </c>
    </row>
    <row r="8" spans="2:9" x14ac:dyDescent="0.25">
      <c r="B8" s="94" t="s">
        <v>238</v>
      </c>
      <c r="C8" s="239">
        <v>709</v>
      </c>
      <c r="D8" s="239">
        <v>137</v>
      </c>
      <c r="E8" s="239">
        <v>332</v>
      </c>
      <c r="F8" s="239">
        <v>1178</v>
      </c>
    </row>
    <row r="9" spans="2:9" x14ac:dyDescent="0.25">
      <c r="B9" s="94" t="s">
        <v>239</v>
      </c>
      <c r="C9" s="239">
        <v>116</v>
      </c>
      <c r="D9" s="239">
        <v>44</v>
      </c>
      <c r="E9" s="239">
        <v>144</v>
      </c>
      <c r="F9" s="239">
        <v>304</v>
      </c>
    </row>
    <row r="10" spans="2:9" ht="15.75" customHeight="1" x14ac:dyDescent="0.25">
      <c r="B10" s="94" t="s">
        <v>240</v>
      </c>
      <c r="C10" s="239">
        <v>987</v>
      </c>
      <c r="D10" s="239">
        <v>126</v>
      </c>
      <c r="E10" s="239">
        <v>471</v>
      </c>
      <c r="F10" s="239">
        <v>1584</v>
      </c>
    </row>
    <row r="11" spans="2:9" x14ac:dyDescent="0.25">
      <c r="B11" s="94" t="s">
        <v>241</v>
      </c>
      <c r="C11" s="239">
        <v>32</v>
      </c>
      <c r="D11" s="239">
        <v>18</v>
      </c>
      <c r="E11" s="239">
        <v>114</v>
      </c>
      <c r="F11" s="239">
        <v>164</v>
      </c>
    </row>
    <row r="12" spans="2:9" x14ac:dyDescent="0.25">
      <c r="B12" s="94" t="s">
        <v>242</v>
      </c>
      <c r="C12" s="239">
        <v>43</v>
      </c>
      <c r="D12" s="239">
        <v>7</v>
      </c>
      <c r="E12" s="239">
        <v>38</v>
      </c>
      <c r="F12" s="239">
        <v>88</v>
      </c>
    </row>
    <row r="13" spans="2:9" x14ac:dyDescent="0.25">
      <c r="B13" s="206" t="s">
        <v>14</v>
      </c>
      <c r="C13" s="296">
        <v>2486</v>
      </c>
      <c r="D13" s="296">
        <v>501</v>
      </c>
      <c r="E13" s="296">
        <v>1986</v>
      </c>
      <c r="F13" s="296">
        <v>4973</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K1" workbookViewId="0">
      <selection activeCell="AA2" sqref="AA2:AB3"/>
    </sheetView>
  </sheetViews>
  <sheetFormatPr defaultRowHeight="15" x14ac:dyDescent="0.25"/>
  <cols>
    <col min="1" max="1" width="1.85546875" customWidth="1"/>
    <col min="5" max="5" width="15.28515625" customWidth="1"/>
    <col min="7" max="7" width="16.42578125" customWidth="1"/>
    <col min="8" max="8" width="3.28515625" customWidth="1"/>
    <col min="14" max="14" width="9" customWidth="1"/>
    <col min="15" max="15" width="1.85546875" customWidth="1"/>
    <col min="16" max="16" width="1.85546875" style="51" customWidth="1"/>
    <col min="17" max="17" width="1.85546875" customWidth="1"/>
    <col min="18" max="18" width="46.5703125" style="19" customWidth="1"/>
    <col min="19" max="19" width="14.42578125" style="19" customWidth="1"/>
    <col min="20" max="20" width="13.5703125" style="19" customWidth="1"/>
    <col min="21" max="21" width="13.7109375" style="19" customWidth="1"/>
    <col min="22" max="22" width="14.5703125" style="19" customWidth="1"/>
    <col min="23" max="23" width="17.7109375" style="19" customWidth="1"/>
    <col min="24" max="24" width="11.28515625" style="19" customWidth="1"/>
    <col min="25" max="25" width="13.28515625" style="19" customWidth="1"/>
    <col min="26" max="26" width="3.5703125" customWidth="1"/>
    <col min="27" max="27" width="6" customWidth="1"/>
    <col min="28" max="28" width="8" customWidth="1"/>
  </cols>
  <sheetData>
    <row r="1" spans="2:28" ht="12" customHeight="1" x14ac:dyDescent="0.25"/>
    <row r="2" spans="2:28" ht="15.75" x14ac:dyDescent="0.25">
      <c r="B2" s="377"/>
      <c r="C2" s="377"/>
      <c r="D2" s="377"/>
      <c r="E2" s="377"/>
      <c r="F2" s="377"/>
      <c r="G2" s="377"/>
      <c r="H2" s="53"/>
      <c r="I2" s="377"/>
      <c r="J2" s="377"/>
      <c r="K2" s="377"/>
      <c r="L2" s="377"/>
      <c r="M2" s="377"/>
      <c r="N2" s="377"/>
      <c r="R2" s="379" t="s">
        <v>503</v>
      </c>
      <c r="S2" s="379"/>
      <c r="T2" s="379"/>
      <c r="U2" s="379"/>
      <c r="V2" s="379"/>
      <c r="W2" s="379"/>
      <c r="X2" s="379"/>
      <c r="Y2" s="379"/>
      <c r="AA2" s="368" t="s">
        <v>382</v>
      </c>
      <c r="AB2" s="368"/>
    </row>
    <row r="3" spans="2:28" ht="28.5" customHeight="1" x14ac:dyDescent="0.25">
      <c r="R3" s="370" t="s">
        <v>16</v>
      </c>
      <c r="S3" s="381" t="s">
        <v>17</v>
      </c>
      <c r="T3" s="382"/>
      <c r="U3" s="382"/>
      <c r="V3" s="382"/>
      <c r="W3" s="382"/>
      <c r="X3" s="382"/>
      <c r="Y3" s="383"/>
      <c r="AA3" s="368"/>
      <c r="AB3" s="368"/>
    </row>
    <row r="4" spans="2:28" x14ac:dyDescent="0.25">
      <c r="R4" s="380"/>
      <c r="S4" s="380" t="s">
        <v>4</v>
      </c>
      <c r="T4" s="384" t="s">
        <v>18</v>
      </c>
      <c r="U4" s="384"/>
      <c r="V4" s="384"/>
      <c r="W4" s="384"/>
      <c r="X4" s="384"/>
      <c r="Y4" s="385" t="s">
        <v>19</v>
      </c>
    </row>
    <row r="5" spans="2:28" ht="40.5" x14ac:dyDescent="0.25">
      <c r="R5" s="371"/>
      <c r="S5" s="371"/>
      <c r="T5" s="6" t="s">
        <v>6</v>
      </c>
      <c r="U5" s="6" t="s">
        <v>20</v>
      </c>
      <c r="V5" s="6" t="s">
        <v>8</v>
      </c>
      <c r="W5" s="6" t="s">
        <v>9</v>
      </c>
      <c r="X5" s="8" t="s">
        <v>21</v>
      </c>
      <c r="Y5" s="386"/>
    </row>
    <row r="6" spans="2:28" ht="18" customHeight="1" x14ac:dyDescent="0.25">
      <c r="R6" s="219" t="s">
        <v>22</v>
      </c>
      <c r="S6" s="126">
        <v>2324</v>
      </c>
      <c r="T6" s="126">
        <v>296</v>
      </c>
      <c r="U6" s="126">
        <v>295</v>
      </c>
      <c r="V6" s="126">
        <v>279</v>
      </c>
      <c r="W6" s="126">
        <v>779</v>
      </c>
      <c r="X6" s="151">
        <v>1649</v>
      </c>
      <c r="Y6" s="226">
        <v>675</v>
      </c>
    </row>
    <row r="7" spans="2:28" ht="18.75" customHeight="1" x14ac:dyDescent="0.25">
      <c r="R7" s="102" t="s">
        <v>23</v>
      </c>
      <c r="S7" s="7">
        <v>303</v>
      </c>
      <c r="T7" s="116">
        <v>33</v>
      </c>
      <c r="U7" s="116">
        <v>37</v>
      </c>
      <c r="V7" s="116">
        <v>32</v>
      </c>
      <c r="W7" s="116">
        <v>96</v>
      </c>
      <c r="X7" s="116">
        <v>198</v>
      </c>
      <c r="Y7" s="117">
        <v>105</v>
      </c>
      <c r="AA7" s="171"/>
    </row>
    <row r="8" spans="2:28" ht="17.25" customHeight="1" x14ac:dyDescent="0.25">
      <c r="R8" s="103" t="s">
        <v>24</v>
      </c>
      <c r="S8" s="7">
        <v>244</v>
      </c>
      <c r="T8" s="116">
        <v>37</v>
      </c>
      <c r="U8" s="116">
        <v>38</v>
      </c>
      <c r="V8" s="116">
        <v>33</v>
      </c>
      <c r="W8" s="116">
        <v>69</v>
      </c>
      <c r="X8" s="116">
        <v>177</v>
      </c>
      <c r="Y8" s="117">
        <v>67</v>
      </c>
      <c r="AA8" s="171"/>
    </row>
    <row r="9" spans="2:28" ht="20.25" customHeight="1" x14ac:dyDescent="0.25">
      <c r="R9" s="102" t="s">
        <v>25</v>
      </c>
      <c r="S9" s="7">
        <v>169</v>
      </c>
      <c r="T9" s="116">
        <v>22</v>
      </c>
      <c r="U9" s="116">
        <v>14</v>
      </c>
      <c r="V9" s="116">
        <v>9</v>
      </c>
      <c r="W9" s="116">
        <v>75</v>
      </c>
      <c r="X9" s="116">
        <v>120</v>
      </c>
      <c r="Y9" s="117">
        <v>49</v>
      </c>
      <c r="AA9" s="171"/>
    </row>
    <row r="10" spans="2:28" ht="16.5" customHeight="1" x14ac:dyDescent="0.25">
      <c r="R10" s="103" t="s">
        <v>26</v>
      </c>
      <c r="S10" s="7">
        <v>120</v>
      </c>
      <c r="T10" s="116">
        <v>16</v>
      </c>
      <c r="U10" s="116">
        <v>23</v>
      </c>
      <c r="V10" s="116">
        <v>13</v>
      </c>
      <c r="W10" s="116">
        <v>43</v>
      </c>
      <c r="X10" s="116">
        <v>95</v>
      </c>
      <c r="Y10" s="117">
        <v>25</v>
      </c>
      <c r="AA10" s="171"/>
    </row>
    <row r="11" spans="2:28" ht="15" customHeight="1" x14ac:dyDescent="0.25">
      <c r="R11" s="102" t="s">
        <v>27</v>
      </c>
      <c r="S11" s="7">
        <v>262</v>
      </c>
      <c r="T11" s="116">
        <v>41</v>
      </c>
      <c r="U11" s="116">
        <v>41</v>
      </c>
      <c r="V11" s="116">
        <v>20</v>
      </c>
      <c r="W11" s="116">
        <v>80</v>
      </c>
      <c r="X11" s="116">
        <v>182</v>
      </c>
      <c r="Y11" s="117">
        <v>80</v>
      </c>
      <c r="AA11" s="171"/>
    </row>
    <row r="12" spans="2:28" ht="15" customHeight="1" x14ac:dyDescent="0.25">
      <c r="R12" s="103" t="s">
        <v>28</v>
      </c>
      <c r="S12" s="7">
        <v>399</v>
      </c>
      <c r="T12" s="116">
        <v>50</v>
      </c>
      <c r="U12" s="116">
        <v>50</v>
      </c>
      <c r="V12" s="116">
        <v>35</v>
      </c>
      <c r="W12" s="116">
        <v>158</v>
      </c>
      <c r="X12" s="116">
        <v>293</v>
      </c>
      <c r="Y12" s="117">
        <v>106</v>
      </c>
      <c r="AA12" s="171"/>
    </row>
    <row r="13" spans="2:28" ht="18.75" customHeight="1" x14ac:dyDescent="0.25">
      <c r="R13" s="102" t="s">
        <v>29</v>
      </c>
      <c r="S13" s="7">
        <v>269</v>
      </c>
      <c r="T13" s="116">
        <v>32</v>
      </c>
      <c r="U13" s="116">
        <v>37</v>
      </c>
      <c r="V13" s="116">
        <v>36</v>
      </c>
      <c r="W13" s="116">
        <v>86</v>
      </c>
      <c r="X13" s="116">
        <v>191</v>
      </c>
      <c r="Y13" s="117">
        <v>78</v>
      </c>
      <c r="AA13" s="171"/>
    </row>
    <row r="14" spans="2:28" ht="15.75" customHeight="1" x14ac:dyDescent="0.25">
      <c r="R14" s="103" t="s">
        <v>30</v>
      </c>
      <c r="S14" s="7">
        <v>387</v>
      </c>
      <c r="T14" s="116">
        <v>44</v>
      </c>
      <c r="U14" s="116">
        <v>31</v>
      </c>
      <c r="V14" s="116">
        <v>77</v>
      </c>
      <c r="W14" s="116">
        <v>124</v>
      </c>
      <c r="X14" s="116">
        <v>276</v>
      </c>
      <c r="Y14" s="117">
        <v>111</v>
      </c>
      <c r="AA14" s="171"/>
    </row>
    <row r="15" spans="2:28" x14ac:dyDescent="0.25">
      <c r="R15" s="222" t="s">
        <v>31</v>
      </c>
      <c r="S15" s="81">
        <v>171</v>
      </c>
      <c r="T15" s="220">
        <v>21</v>
      </c>
      <c r="U15" s="220">
        <v>24</v>
      </c>
      <c r="V15" s="220">
        <v>24</v>
      </c>
      <c r="W15" s="220">
        <v>48</v>
      </c>
      <c r="X15" s="220">
        <v>117</v>
      </c>
      <c r="Y15" s="221">
        <v>54</v>
      </c>
      <c r="AA15" s="171"/>
    </row>
    <row r="16" spans="2:28" x14ac:dyDescent="0.25">
      <c r="R16" s="223" t="s">
        <v>32</v>
      </c>
      <c r="S16" s="227">
        <v>1227</v>
      </c>
      <c r="T16" s="227">
        <v>230</v>
      </c>
      <c r="U16" s="227">
        <v>181</v>
      </c>
      <c r="V16" s="227">
        <v>73</v>
      </c>
      <c r="W16" s="227">
        <v>313</v>
      </c>
      <c r="X16" s="169">
        <v>797</v>
      </c>
      <c r="Y16" s="228">
        <v>430</v>
      </c>
      <c r="AA16" s="171">
        <f>SUM(T16+U16)</f>
        <v>411</v>
      </c>
    </row>
    <row r="17" spans="2:27" ht="14.25" customHeight="1" x14ac:dyDescent="0.25">
      <c r="R17" s="102" t="s">
        <v>33</v>
      </c>
      <c r="S17" s="10">
        <v>311</v>
      </c>
      <c r="T17" s="116">
        <v>70</v>
      </c>
      <c r="U17" s="116">
        <v>38</v>
      </c>
      <c r="V17" s="116">
        <v>14</v>
      </c>
      <c r="W17" s="116">
        <v>40</v>
      </c>
      <c r="X17" s="93">
        <v>162</v>
      </c>
      <c r="Y17" s="58">
        <v>149</v>
      </c>
      <c r="AA17" s="171"/>
    </row>
    <row r="18" spans="2:27" ht="14.25" customHeight="1" x14ac:dyDescent="0.25">
      <c r="R18" s="103" t="s">
        <v>34</v>
      </c>
      <c r="S18" s="10">
        <v>171</v>
      </c>
      <c r="T18" s="116">
        <v>25</v>
      </c>
      <c r="U18" s="116">
        <v>29</v>
      </c>
      <c r="V18" s="116">
        <v>6</v>
      </c>
      <c r="W18" s="116">
        <v>59</v>
      </c>
      <c r="X18" s="93">
        <v>119</v>
      </c>
      <c r="Y18" s="58">
        <v>52</v>
      </c>
      <c r="AA18" s="171"/>
    </row>
    <row r="19" spans="2:27" ht="16.5" customHeight="1" x14ac:dyDescent="0.25">
      <c r="B19" s="377"/>
      <c r="C19" s="377"/>
      <c r="D19" s="377"/>
      <c r="E19" s="377"/>
      <c r="F19" s="377"/>
      <c r="G19" s="377"/>
      <c r="H19" s="54"/>
      <c r="I19" s="377"/>
      <c r="J19" s="377"/>
      <c r="K19" s="377"/>
      <c r="L19" s="377"/>
      <c r="M19" s="377"/>
      <c r="N19" s="377"/>
      <c r="R19" s="102" t="s">
        <v>35</v>
      </c>
      <c r="S19" s="10">
        <v>6</v>
      </c>
      <c r="T19" s="116">
        <v>2</v>
      </c>
      <c r="U19" s="116">
        <v>1</v>
      </c>
      <c r="V19" s="116">
        <v>1</v>
      </c>
      <c r="W19" s="116">
        <v>0</v>
      </c>
      <c r="X19" s="93">
        <v>4</v>
      </c>
      <c r="Y19" s="58">
        <v>2</v>
      </c>
      <c r="AA19" s="171"/>
    </row>
    <row r="20" spans="2:27" ht="16.5" customHeight="1" x14ac:dyDescent="0.25">
      <c r="R20" s="224" t="s">
        <v>36</v>
      </c>
      <c r="S20" s="225">
        <v>739</v>
      </c>
      <c r="T20" s="220">
        <v>133</v>
      </c>
      <c r="U20" s="220">
        <v>113</v>
      </c>
      <c r="V20" s="220">
        <v>52</v>
      </c>
      <c r="W20" s="220">
        <v>214</v>
      </c>
      <c r="X20" s="151">
        <v>512</v>
      </c>
      <c r="Y20" s="226">
        <v>227</v>
      </c>
      <c r="AA20" s="171"/>
    </row>
    <row r="21" spans="2:27" ht="15.75" customHeight="1" x14ac:dyDescent="0.25">
      <c r="R21" s="100" t="s">
        <v>37</v>
      </c>
      <c r="S21" s="91">
        <v>653</v>
      </c>
      <c r="T21" s="12">
        <v>118</v>
      </c>
      <c r="U21" s="12">
        <v>85</v>
      </c>
      <c r="V21" s="12">
        <v>59</v>
      </c>
      <c r="W21" s="12">
        <v>122</v>
      </c>
      <c r="X21" s="93">
        <v>384</v>
      </c>
      <c r="Y21" s="58">
        <v>269</v>
      </c>
      <c r="AA21" s="171">
        <f>SUM(T21+U21)</f>
        <v>203</v>
      </c>
    </row>
    <row r="22" spans="2:27" ht="15.75" customHeight="1" x14ac:dyDescent="0.25">
      <c r="R22" s="101" t="s">
        <v>38</v>
      </c>
      <c r="S22" s="91">
        <v>588</v>
      </c>
      <c r="T22" s="12">
        <v>72</v>
      </c>
      <c r="U22" s="12">
        <v>55</v>
      </c>
      <c r="V22" s="12">
        <v>36</v>
      </c>
      <c r="W22" s="12">
        <v>230</v>
      </c>
      <c r="X22" s="93">
        <v>393</v>
      </c>
      <c r="Y22" s="58">
        <v>195</v>
      </c>
      <c r="AA22" s="171">
        <f t="shared" ref="AA22:AA27" si="0">SUM(T22+U22)</f>
        <v>127</v>
      </c>
    </row>
    <row r="23" spans="2:27" ht="15.75" customHeight="1" x14ac:dyDescent="0.25">
      <c r="R23" s="100" t="s">
        <v>39</v>
      </c>
      <c r="S23" s="91">
        <v>130</v>
      </c>
      <c r="T23" s="12">
        <v>23</v>
      </c>
      <c r="U23" s="12">
        <v>20</v>
      </c>
      <c r="V23" s="12">
        <v>15</v>
      </c>
      <c r="W23" s="12">
        <v>30</v>
      </c>
      <c r="X23" s="93">
        <v>88</v>
      </c>
      <c r="Y23" s="58">
        <v>42</v>
      </c>
      <c r="AA23" s="171">
        <f t="shared" si="0"/>
        <v>43</v>
      </c>
    </row>
    <row r="24" spans="2:27" ht="15" customHeight="1" x14ac:dyDescent="0.25">
      <c r="R24" s="101" t="s">
        <v>40</v>
      </c>
      <c r="S24" s="91">
        <v>177</v>
      </c>
      <c r="T24" s="12">
        <v>17</v>
      </c>
      <c r="U24" s="12">
        <v>11</v>
      </c>
      <c r="V24" s="12">
        <v>30</v>
      </c>
      <c r="W24" s="12">
        <v>56</v>
      </c>
      <c r="X24" s="93">
        <v>114</v>
      </c>
      <c r="Y24" s="58">
        <v>63</v>
      </c>
      <c r="AA24" s="171">
        <f t="shared" si="0"/>
        <v>28</v>
      </c>
    </row>
    <row r="25" spans="2:27" ht="14.25" customHeight="1" x14ac:dyDescent="0.25">
      <c r="R25" s="100" t="s">
        <v>41</v>
      </c>
      <c r="S25" s="91">
        <v>163</v>
      </c>
      <c r="T25" s="12">
        <v>19</v>
      </c>
      <c r="U25" s="12">
        <v>19</v>
      </c>
      <c r="V25" s="12">
        <v>12</v>
      </c>
      <c r="W25" s="12">
        <v>67</v>
      </c>
      <c r="X25" s="93">
        <v>117</v>
      </c>
      <c r="Y25" s="58">
        <v>46</v>
      </c>
      <c r="AA25" s="171">
        <f t="shared" si="0"/>
        <v>38</v>
      </c>
    </row>
    <row r="26" spans="2:27" x14ac:dyDescent="0.25">
      <c r="R26" s="101" t="s">
        <v>31</v>
      </c>
      <c r="S26" s="91">
        <v>631</v>
      </c>
      <c r="T26" s="91">
        <v>71</v>
      </c>
      <c r="U26" s="91">
        <v>74</v>
      </c>
      <c r="V26" s="91">
        <v>49</v>
      </c>
      <c r="W26" s="91">
        <v>210</v>
      </c>
      <c r="X26" s="93">
        <v>404</v>
      </c>
      <c r="Y26" s="58">
        <v>227</v>
      </c>
      <c r="AA26" s="171">
        <f t="shared" si="0"/>
        <v>145</v>
      </c>
    </row>
    <row r="27" spans="2:27" x14ac:dyDescent="0.25">
      <c r="R27" s="265" t="s">
        <v>21</v>
      </c>
      <c r="S27" s="107">
        <v>5893</v>
      </c>
      <c r="T27" s="107">
        <v>846</v>
      </c>
      <c r="U27" s="107">
        <v>740</v>
      </c>
      <c r="V27" s="107">
        <v>553</v>
      </c>
      <c r="W27" s="107">
        <v>1807</v>
      </c>
      <c r="X27" s="107">
        <v>3946</v>
      </c>
      <c r="Y27" s="107">
        <v>1947</v>
      </c>
      <c r="AA27" s="171">
        <f t="shared" si="0"/>
        <v>1586</v>
      </c>
    </row>
    <row r="28" spans="2:27" x14ac:dyDescent="0.25">
      <c r="R28" s="378" t="s">
        <v>42</v>
      </c>
      <c r="S28" s="378"/>
      <c r="T28" s="378"/>
      <c r="U28" s="378"/>
      <c r="V28" s="378"/>
      <c r="W28" s="378"/>
      <c r="X28" s="378"/>
      <c r="Y28" s="378"/>
      <c r="AA28" s="171"/>
    </row>
    <row r="29" spans="2:27" x14ac:dyDescent="0.25">
      <c r="AA29" s="171"/>
    </row>
    <row r="30" spans="2:27" x14ac:dyDescent="0.25">
      <c r="R30" s="174"/>
      <c r="S30" s="174"/>
      <c r="T30" s="174"/>
      <c r="U30" s="174"/>
      <c r="V30" s="174"/>
      <c r="W30" s="174"/>
    </row>
    <row r="31" spans="2:27" ht="18" customHeight="1" x14ac:dyDescent="0.25">
      <c r="R31" s="178" t="s">
        <v>16</v>
      </c>
      <c r="S31" s="179" t="s">
        <v>4</v>
      </c>
      <c r="T31" s="179" t="s">
        <v>338</v>
      </c>
      <c r="U31" s="179" t="s">
        <v>8</v>
      </c>
      <c r="V31" s="179" t="s">
        <v>9</v>
      </c>
      <c r="W31" s="174"/>
    </row>
    <row r="32" spans="2:27" x14ac:dyDescent="0.25">
      <c r="R32" s="180" t="s">
        <v>22</v>
      </c>
      <c r="S32" s="181">
        <f>S6</f>
        <v>2324</v>
      </c>
      <c r="T32" s="172">
        <v>475</v>
      </c>
      <c r="U32" s="181">
        <f>V6</f>
        <v>279</v>
      </c>
      <c r="V32" s="181">
        <f>W6</f>
        <v>779</v>
      </c>
      <c r="W32" s="174"/>
    </row>
    <row r="33" spans="18:23" x14ac:dyDescent="0.25">
      <c r="R33" s="180" t="s">
        <v>339</v>
      </c>
      <c r="S33" s="181">
        <f>S16</f>
        <v>1227</v>
      </c>
      <c r="T33" s="172">
        <v>320</v>
      </c>
      <c r="U33" s="181">
        <v>59</v>
      </c>
      <c r="V33" s="181">
        <f>W16</f>
        <v>313</v>
      </c>
      <c r="W33" s="174"/>
    </row>
    <row r="34" spans="18:23" x14ac:dyDescent="0.25">
      <c r="R34" s="180" t="s">
        <v>37</v>
      </c>
      <c r="S34" s="181">
        <f t="shared" ref="S34:S39" si="1">S21</f>
        <v>653</v>
      </c>
      <c r="T34" s="172">
        <v>166</v>
      </c>
      <c r="U34" s="181">
        <f t="shared" ref="U34:V39" si="2">V21</f>
        <v>59</v>
      </c>
      <c r="V34" s="181">
        <f t="shared" si="2"/>
        <v>122</v>
      </c>
      <c r="W34" s="174"/>
    </row>
    <row r="35" spans="18:23" x14ac:dyDescent="0.25">
      <c r="R35" s="180" t="s">
        <v>340</v>
      </c>
      <c r="S35" s="181">
        <f t="shared" si="1"/>
        <v>588</v>
      </c>
      <c r="T35" s="172">
        <v>105</v>
      </c>
      <c r="U35" s="181">
        <v>27</v>
      </c>
      <c r="V35" s="181">
        <f t="shared" si="2"/>
        <v>230</v>
      </c>
      <c r="W35" s="174"/>
    </row>
    <row r="36" spans="18:23" x14ac:dyDescent="0.25">
      <c r="R36" s="180" t="s">
        <v>341</v>
      </c>
      <c r="S36" s="181">
        <f t="shared" si="1"/>
        <v>130</v>
      </c>
      <c r="T36" s="172">
        <v>37</v>
      </c>
      <c r="U36" s="181">
        <f t="shared" si="2"/>
        <v>15</v>
      </c>
      <c r="V36" s="181">
        <f t="shared" si="2"/>
        <v>30</v>
      </c>
      <c r="W36" s="174"/>
    </row>
    <row r="37" spans="18:23" x14ac:dyDescent="0.25">
      <c r="R37" s="180" t="s">
        <v>342</v>
      </c>
      <c r="S37" s="181">
        <f t="shared" si="1"/>
        <v>177</v>
      </c>
      <c r="T37" s="172">
        <v>22</v>
      </c>
      <c r="U37" s="181">
        <v>23</v>
      </c>
      <c r="V37" s="181">
        <f t="shared" si="2"/>
        <v>56</v>
      </c>
      <c r="W37" s="174"/>
    </row>
    <row r="38" spans="18:23" x14ac:dyDescent="0.25">
      <c r="R38" s="180" t="s">
        <v>343</v>
      </c>
      <c r="S38" s="181">
        <f t="shared" si="1"/>
        <v>163</v>
      </c>
      <c r="T38" s="172">
        <v>33</v>
      </c>
      <c r="U38" s="181">
        <f t="shared" si="2"/>
        <v>12</v>
      </c>
      <c r="V38" s="181">
        <f t="shared" si="2"/>
        <v>67</v>
      </c>
      <c r="W38" s="174"/>
    </row>
    <row r="39" spans="18:23" x14ac:dyDescent="0.25">
      <c r="R39" s="180" t="s">
        <v>31</v>
      </c>
      <c r="S39" s="181">
        <f t="shared" si="1"/>
        <v>631</v>
      </c>
      <c r="T39" s="172">
        <v>118</v>
      </c>
      <c r="U39" s="181">
        <f t="shared" si="2"/>
        <v>49</v>
      </c>
      <c r="V39" s="181">
        <f t="shared" si="2"/>
        <v>210</v>
      </c>
      <c r="W39" s="174"/>
    </row>
    <row r="40" spans="18:23" x14ac:dyDescent="0.25">
      <c r="R40" s="180" t="s">
        <v>21</v>
      </c>
      <c r="S40" s="182">
        <f>SUM(S32:S39)</f>
        <v>5893</v>
      </c>
      <c r="T40" s="172">
        <f>SUM(T32:T39)</f>
        <v>1276</v>
      </c>
      <c r="U40" s="182">
        <f>SUM(U32:U39)</f>
        <v>523</v>
      </c>
      <c r="V40" s="182">
        <f>SUM(V32:V39)</f>
        <v>1807</v>
      </c>
      <c r="W40" s="174"/>
    </row>
    <row r="41" spans="18:23" x14ac:dyDescent="0.25">
      <c r="R41" s="174"/>
      <c r="S41" s="174"/>
      <c r="T41" s="174"/>
      <c r="U41" s="174"/>
      <c r="V41" s="174"/>
      <c r="W41" s="174"/>
    </row>
    <row r="42" spans="18:23" x14ac:dyDescent="0.25">
      <c r="R42" s="174"/>
      <c r="S42" s="174"/>
      <c r="T42" s="174"/>
      <c r="U42" s="174"/>
      <c r="V42" s="174"/>
      <c r="W42" s="174"/>
    </row>
    <row r="43" spans="18:23" x14ac:dyDescent="0.25">
      <c r="R43" s="174"/>
      <c r="S43" s="174"/>
      <c r="T43" s="174"/>
      <c r="U43" s="174"/>
      <c r="V43" s="174"/>
      <c r="W43" s="174"/>
    </row>
    <row r="44" spans="18:23" ht="40.5" x14ac:dyDescent="0.25">
      <c r="R44" s="178" t="s">
        <v>16</v>
      </c>
      <c r="S44" s="179" t="s">
        <v>4</v>
      </c>
      <c r="T44" s="179" t="s">
        <v>6</v>
      </c>
      <c r="U44" s="179" t="s">
        <v>8</v>
      </c>
      <c r="V44" s="179" t="s">
        <v>9</v>
      </c>
      <c r="W44" s="174"/>
    </row>
    <row r="45" spans="18:23" x14ac:dyDescent="0.25">
      <c r="R45" s="174"/>
      <c r="S45" s="183"/>
      <c r="T45" s="183"/>
      <c r="U45" s="183"/>
      <c r="V45" s="183"/>
      <c r="W45" s="174"/>
    </row>
    <row r="46" spans="18:23" x14ac:dyDescent="0.25">
      <c r="R46" s="180" t="s">
        <v>22</v>
      </c>
      <c r="S46" s="184">
        <f>1994/4946</f>
        <v>0.40315406389001213</v>
      </c>
      <c r="T46" s="184">
        <f>475/1276</f>
        <v>0.37225705329153608</v>
      </c>
      <c r="U46" s="184">
        <f>U32/U40</f>
        <v>0.53346080305927346</v>
      </c>
      <c r="V46" s="184">
        <f>V32/V40</f>
        <v>0.43110127282789151</v>
      </c>
      <c r="W46" s="174"/>
    </row>
    <row r="47" spans="18:23" x14ac:dyDescent="0.25">
      <c r="R47" s="180" t="s">
        <v>339</v>
      </c>
      <c r="S47" s="184">
        <f>989/4946</f>
        <v>0.19995956328346137</v>
      </c>
      <c r="T47" s="184">
        <f>320/1276</f>
        <v>0.2507836990595611</v>
      </c>
      <c r="U47" s="184">
        <f>U33/U40</f>
        <v>0.11281070745697896</v>
      </c>
      <c r="V47" s="184">
        <f>V33/V40</f>
        <v>0.1732152739346984</v>
      </c>
      <c r="W47" s="174"/>
    </row>
    <row r="48" spans="18:23" x14ac:dyDescent="0.25">
      <c r="R48" s="180" t="s">
        <v>37</v>
      </c>
      <c r="S48" s="184">
        <f>538/4946</f>
        <v>0.1087747674888799</v>
      </c>
      <c r="T48" s="184">
        <f>166/1276</f>
        <v>0.13009404388714735</v>
      </c>
      <c r="U48" s="184">
        <f>U34/U40</f>
        <v>0.11281070745697896</v>
      </c>
      <c r="V48" s="184">
        <f>V34/V40</f>
        <v>6.7515218594355289E-2</v>
      </c>
      <c r="W48" s="174"/>
    </row>
    <row r="49" spans="18:23" x14ac:dyDescent="0.25">
      <c r="R49" s="180" t="s">
        <v>340</v>
      </c>
      <c r="S49" s="184">
        <f>494/4946</f>
        <v>9.9878689850384145E-2</v>
      </c>
      <c r="T49" s="184">
        <f>105/1276</f>
        <v>8.2288401253918494E-2</v>
      </c>
      <c r="U49" s="184">
        <f>U35/U40</f>
        <v>5.1625239005736137E-2</v>
      </c>
      <c r="V49" s="184">
        <f>V35/V40</f>
        <v>0.12728278915329275</v>
      </c>
      <c r="W49" s="174"/>
    </row>
    <row r="50" spans="18:23" x14ac:dyDescent="0.25">
      <c r="R50" s="180" t="s">
        <v>341</v>
      </c>
      <c r="S50" s="184">
        <f>107/4946</f>
        <v>2.163364334816013E-2</v>
      </c>
      <c r="T50" s="184">
        <f>37/1276</f>
        <v>2.8996865203761754E-2</v>
      </c>
      <c r="U50" s="184">
        <f>U36/U40</f>
        <v>2.8680688336520075E-2</v>
      </c>
      <c r="V50" s="184">
        <f>V36/V40</f>
        <v>1.6602102933038185E-2</v>
      </c>
      <c r="W50" s="174"/>
    </row>
    <row r="51" spans="18:23" x14ac:dyDescent="0.25">
      <c r="R51" s="180" t="s">
        <v>342</v>
      </c>
      <c r="S51" s="184">
        <f>148/4946</f>
        <v>2.9923170238576626E-2</v>
      </c>
      <c r="T51" s="184">
        <f>22/1276</f>
        <v>1.7241379310344827E-2</v>
      </c>
      <c r="U51" s="184">
        <f>U37/U40</f>
        <v>4.3977055449330782E-2</v>
      </c>
      <c r="V51" s="184">
        <f>V37/V40</f>
        <v>3.099059214167128E-2</v>
      </c>
      <c r="W51" s="174"/>
    </row>
    <row r="52" spans="18:23" x14ac:dyDescent="0.25">
      <c r="R52" s="180" t="s">
        <v>343</v>
      </c>
      <c r="S52" s="184">
        <f>144/4946</f>
        <v>2.9114435907804288E-2</v>
      </c>
      <c r="T52" s="184">
        <f>33/1276</f>
        <v>2.5862068965517241E-2</v>
      </c>
      <c r="U52" s="184">
        <f>U38/U40</f>
        <v>2.2944550669216062E-2</v>
      </c>
      <c r="V52" s="184">
        <f>V38/V40</f>
        <v>3.707802988378528E-2</v>
      </c>
      <c r="W52" s="174"/>
    </row>
    <row r="53" spans="18:23" x14ac:dyDescent="0.25">
      <c r="R53" s="180" t="s">
        <v>31</v>
      </c>
      <c r="S53" s="184">
        <f>532/4946</f>
        <v>0.10756166599272139</v>
      </c>
      <c r="T53" s="184">
        <f>118/1276</f>
        <v>9.2476489028213163E-2</v>
      </c>
      <c r="U53" s="184">
        <f>U39/U40</f>
        <v>9.3690248565965584E-2</v>
      </c>
      <c r="V53" s="184">
        <f>V39/V40</f>
        <v>0.11621472053126729</v>
      </c>
      <c r="W53" s="174"/>
    </row>
    <row r="54" spans="18:23" x14ac:dyDescent="0.25">
      <c r="R54" s="180"/>
      <c r="S54" s="174"/>
      <c r="T54" s="174"/>
      <c r="U54" s="174"/>
      <c r="V54" s="174"/>
      <c r="W54" s="174"/>
    </row>
    <row r="55" spans="18:23" x14ac:dyDescent="0.25">
      <c r="R55" s="174"/>
      <c r="S55" s="174"/>
      <c r="T55" s="174"/>
      <c r="U55" s="174"/>
      <c r="V55" s="174"/>
      <c r="W55" s="174"/>
    </row>
    <row r="56" spans="18:23" x14ac:dyDescent="0.25">
      <c r="R56" s="174"/>
      <c r="S56" s="174"/>
      <c r="T56" s="174"/>
      <c r="U56" s="174"/>
      <c r="V56" s="174"/>
      <c r="W56" s="174"/>
    </row>
  </sheetData>
  <mergeCells count="12">
    <mergeCell ref="AA2:AB3"/>
    <mergeCell ref="B2:G2"/>
    <mergeCell ref="I2:N2"/>
    <mergeCell ref="I19:N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88" t="s">
        <v>700</v>
      </c>
      <c r="C2" s="488"/>
      <c r="D2" s="488"/>
      <c r="E2" s="488"/>
      <c r="F2" s="488"/>
      <c r="H2" s="427" t="s">
        <v>382</v>
      </c>
      <c r="I2" s="427"/>
    </row>
    <row r="3" spans="2:9" x14ac:dyDescent="0.25">
      <c r="B3" s="472" t="s">
        <v>1</v>
      </c>
      <c r="C3" s="472"/>
      <c r="D3" s="472"/>
      <c r="E3" s="472"/>
      <c r="F3" s="472"/>
      <c r="H3" s="427"/>
      <c r="I3" s="427"/>
    </row>
    <row r="4" spans="2:9" ht="25.5" x14ac:dyDescent="0.25">
      <c r="B4" s="23" t="s">
        <v>424</v>
      </c>
      <c r="C4" s="38" t="s">
        <v>304</v>
      </c>
      <c r="D4" s="38" t="s">
        <v>305</v>
      </c>
      <c r="E4" s="38" t="s">
        <v>306</v>
      </c>
      <c r="F4" s="23" t="s">
        <v>21</v>
      </c>
    </row>
    <row r="5" spans="2:9" x14ac:dyDescent="0.25">
      <c r="B5" s="94" t="s">
        <v>329</v>
      </c>
      <c r="C5" s="239">
        <v>129</v>
      </c>
      <c r="D5" s="239">
        <v>3</v>
      </c>
      <c r="E5" s="239">
        <v>101</v>
      </c>
      <c r="F5" s="239">
        <v>233</v>
      </c>
    </row>
    <row r="6" spans="2:9" x14ac:dyDescent="0.25">
      <c r="B6" s="94" t="s">
        <v>330</v>
      </c>
      <c r="C6" s="239">
        <v>471</v>
      </c>
      <c r="D6" s="239">
        <v>76</v>
      </c>
      <c r="E6" s="239">
        <v>755</v>
      </c>
      <c r="F6" s="239">
        <v>1302</v>
      </c>
    </row>
    <row r="7" spans="2:9" x14ac:dyDescent="0.25">
      <c r="B7" s="94" t="s">
        <v>263</v>
      </c>
      <c r="C7" s="239">
        <v>509</v>
      </c>
      <c r="D7" s="239">
        <v>103</v>
      </c>
      <c r="E7" s="239">
        <v>635</v>
      </c>
      <c r="F7" s="239">
        <v>1247</v>
      </c>
    </row>
    <row r="8" spans="2:9" x14ac:dyDescent="0.25">
      <c r="B8" s="94" t="s">
        <v>264</v>
      </c>
      <c r="C8" s="239">
        <v>977</v>
      </c>
      <c r="D8" s="239">
        <v>149</v>
      </c>
      <c r="E8" s="239">
        <v>309</v>
      </c>
      <c r="F8" s="239">
        <v>1435</v>
      </c>
    </row>
    <row r="9" spans="2:9" x14ac:dyDescent="0.25">
      <c r="B9" s="94" t="s">
        <v>265</v>
      </c>
      <c r="C9" s="239">
        <v>353</v>
      </c>
      <c r="D9" s="239">
        <v>115</v>
      </c>
      <c r="E9" s="239">
        <v>173</v>
      </c>
      <c r="F9" s="239">
        <v>641</v>
      </c>
    </row>
    <row r="10" spans="2:9" x14ac:dyDescent="0.25">
      <c r="B10" s="94" t="s">
        <v>266</v>
      </c>
      <c r="C10" s="239">
        <v>42</v>
      </c>
      <c r="D10" s="239">
        <v>52</v>
      </c>
      <c r="E10" s="239">
        <v>12</v>
      </c>
      <c r="F10" s="239">
        <v>106</v>
      </c>
    </row>
    <row r="11" spans="2:9" x14ac:dyDescent="0.25">
      <c r="B11" s="94" t="s">
        <v>331</v>
      </c>
      <c r="C11" s="239">
        <v>5</v>
      </c>
      <c r="D11" s="239">
        <v>3</v>
      </c>
      <c r="E11" s="239">
        <v>1</v>
      </c>
      <c r="F11" s="239">
        <v>9</v>
      </c>
    </row>
    <row r="12" spans="2:9" x14ac:dyDescent="0.25">
      <c r="B12" s="206" t="s">
        <v>21</v>
      </c>
      <c r="C12" s="296">
        <v>2486</v>
      </c>
      <c r="D12" s="296">
        <v>501</v>
      </c>
      <c r="E12" s="296">
        <v>1986</v>
      </c>
      <c r="F12" s="296">
        <v>4973</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2"/>
  <sheetViews>
    <sheetView showGridLines="0" zoomScaleNormal="100" workbookViewId="0">
      <selection activeCell="T2" sqref="T2:U4"/>
    </sheetView>
  </sheetViews>
  <sheetFormatPr defaultRowHeight="15" x14ac:dyDescent="0.25"/>
  <cols>
    <col min="1" max="1" width="2.7109375" customWidth="1"/>
    <col min="11" max="11" width="1.85546875" customWidth="1"/>
    <col min="12" max="12" width="1.85546875" style="51"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x14ac:dyDescent="0.25">
      <c r="B2" s="388"/>
      <c r="C2" s="388"/>
      <c r="D2" s="388"/>
      <c r="E2" s="388"/>
      <c r="F2" s="388"/>
      <c r="G2" s="388"/>
      <c r="H2" s="388"/>
      <c r="I2" s="388"/>
      <c r="J2" s="54"/>
      <c r="N2" s="390" t="s">
        <v>43</v>
      </c>
      <c r="O2" s="390"/>
      <c r="P2" s="390"/>
      <c r="Q2" s="390"/>
      <c r="R2" s="390"/>
      <c r="T2" s="368" t="s">
        <v>382</v>
      </c>
      <c r="U2" s="368"/>
    </row>
    <row r="3" spans="2:21" ht="9" customHeight="1" x14ac:dyDescent="0.25">
      <c r="N3" s="40"/>
      <c r="O3" s="1"/>
      <c r="P3" s="1"/>
      <c r="Q3" s="1"/>
      <c r="R3" s="1"/>
      <c r="T3" s="368"/>
      <c r="U3" s="368"/>
    </row>
    <row r="4" spans="2:21" ht="15" customHeight="1" x14ac:dyDescent="0.25">
      <c r="N4" s="391" t="s">
        <v>2</v>
      </c>
      <c r="O4" s="392" t="s">
        <v>44</v>
      </c>
      <c r="P4" s="393"/>
      <c r="Q4" s="393"/>
      <c r="R4" s="394"/>
      <c r="T4" s="368"/>
      <c r="U4" s="368"/>
    </row>
    <row r="5" spans="2:21" x14ac:dyDescent="0.25">
      <c r="N5" s="391"/>
      <c r="O5" s="306" t="s">
        <v>295</v>
      </c>
      <c r="P5" s="306" t="s">
        <v>296</v>
      </c>
      <c r="Q5" s="306" t="s">
        <v>735</v>
      </c>
      <c r="R5" s="306" t="s">
        <v>21</v>
      </c>
    </row>
    <row r="6" spans="2:21" x14ac:dyDescent="0.25">
      <c r="N6" s="18" t="s">
        <v>10</v>
      </c>
      <c r="O6" s="42">
        <v>8</v>
      </c>
      <c r="P6" s="42">
        <v>7</v>
      </c>
      <c r="Q6" s="42">
        <v>22</v>
      </c>
      <c r="R6" s="42">
        <v>37</v>
      </c>
    </row>
    <row r="7" spans="2:21" x14ac:dyDescent="0.25">
      <c r="N7" s="18" t="s">
        <v>11</v>
      </c>
      <c r="O7" s="42">
        <v>286</v>
      </c>
      <c r="P7" s="42">
        <v>310</v>
      </c>
      <c r="Q7" s="42">
        <v>111</v>
      </c>
      <c r="R7" s="42">
        <v>707</v>
      </c>
    </row>
    <row r="8" spans="2:21" x14ac:dyDescent="0.25">
      <c r="N8" s="18" t="s">
        <v>12</v>
      </c>
      <c r="O8" s="42">
        <v>517</v>
      </c>
      <c r="P8" s="42">
        <v>569</v>
      </c>
      <c r="Q8" s="42">
        <v>71</v>
      </c>
      <c r="R8" s="42">
        <v>1157</v>
      </c>
    </row>
    <row r="9" spans="2:21" x14ac:dyDescent="0.25">
      <c r="N9" s="2" t="s">
        <v>283</v>
      </c>
      <c r="O9" s="42">
        <v>884</v>
      </c>
      <c r="P9" s="42">
        <v>1053</v>
      </c>
      <c r="Q9" s="42">
        <v>51</v>
      </c>
      <c r="R9" s="42">
        <v>1988</v>
      </c>
      <c r="S9" t="s">
        <v>333</v>
      </c>
    </row>
    <row r="10" spans="2:21" x14ac:dyDescent="0.25">
      <c r="N10" s="18" t="s">
        <v>336</v>
      </c>
      <c r="O10" s="42">
        <v>197</v>
      </c>
      <c r="P10" s="42">
        <v>317</v>
      </c>
      <c r="Q10" s="42">
        <v>22</v>
      </c>
      <c r="R10" s="42">
        <v>536</v>
      </c>
    </row>
    <row r="11" spans="2:21" x14ac:dyDescent="0.25">
      <c r="N11" s="18" t="s">
        <v>425</v>
      </c>
      <c r="O11" s="42">
        <v>369</v>
      </c>
      <c r="P11" s="42">
        <v>470</v>
      </c>
      <c r="Q11" s="42">
        <v>43</v>
      </c>
      <c r="R11" s="42">
        <v>882</v>
      </c>
    </row>
    <row r="12" spans="2:21" x14ac:dyDescent="0.25">
      <c r="N12" s="18" t="s">
        <v>452</v>
      </c>
      <c r="O12" s="42">
        <v>167</v>
      </c>
      <c r="P12" s="42">
        <v>174</v>
      </c>
      <c r="Q12" s="42">
        <v>20</v>
      </c>
      <c r="R12" s="42">
        <v>361</v>
      </c>
    </row>
    <row r="13" spans="2:21" x14ac:dyDescent="0.25">
      <c r="N13" s="32" t="s">
        <v>501</v>
      </c>
      <c r="O13" s="42">
        <v>103</v>
      </c>
      <c r="P13" s="42">
        <v>108</v>
      </c>
      <c r="Q13" s="42">
        <v>10</v>
      </c>
      <c r="R13" s="42">
        <v>221</v>
      </c>
    </row>
    <row r="14" spans="2:21" x14ac:dyDescent="0.25">
      <c r="N14" s="326" t="s">
        <v>21</v>
      </c>
      <c r="O14" s="88">
        <v>2531</v>
      </c>
      <c r="P14" s="88">
        <v>3008</v>
      </c>
      <c r="Q14" s="88">
        <v>350</v>
      </c>
      <c r="R14" s="88">
        <v>5889</v>
      </c>
    </row>
    <row r="15" spans="2:21" ht="27.6" customHeight="1" x14ac:dyDescent="0.25">
      <c r="N15" s="389" t="s">
        <v>453</v>
      </c>
      <c r="O15" s="389"/>
      <c r="P15" s="389"/>
      <c r="Q15" s="389"/>
      <c r="R15" s="389"/>
    </row>
    <row r="17" spans="14:20" ht="30.6" customHeight="1" x14ac:dyDescent="0.25">
      <c r="N17" s="174"/>
      <c r="O17" s="175"/>
      <c r="P17" s="175"/>
      <c r="Q17" s="175"/>
      <c r="R17" s="175"/>
      <c r="S17" s="175"/>
      <c r="T17" s="175"/>
    </row>
    <row r="18" spans="14:20" x14ac:dyDescent="0.25">
      <c r="N18" s="174"/>
      <c r="O18" s="172"/>
      <c r="P18" s="387" t="s">
        <v>44</v>
      </c>
      <c r="Q18" s="387"/>
      <c r="R18" s="387"/>
      <c r="S18" s="175"/>
      <c r="T18" s="175"/>
    </row>
    <row r="19" spans="14:20" ht="27" x14ac:dyDescent="0.25">
      <c r="N19" s="174"/>
      <c r="O19" s="185"/>
      <c r="P19" s="183" t="s">
        <v>45</v>
      </c>
      <c r="Q19" s="183" t="s">
        <v>46</v>
      </c>
      <c r="R19" s="183" t="s">
        <v>47</v>
      </c>
      <c r="S19" s="183" t="s">
        <v>21</v>
      </c>
      <c r="T19" s="175"/>
    </row>
    <row r="20" spans="14:20" ht="15.75" x14ac:dyDescent="0.25">
      <c r="N20" s="174"/>
      <c r="O20" s="186" t="s">
        <v>10</v>
      </c>
      <c r="P20" s="181">
        <v>7</v>
      </c>
      <c r="Q20" s="181">
        <v>8</v>
      </c>
      <c r="R20" s="181">
        <v>22</v>
      </c>
      <c r="S20" s="181">
        <v>37</v>
      </c>
      <c r="T20" s="175"/>
    </row>
    <row r="21" spans="14:20" ht="15.75" x14ac:dyDescent="0.25">
      <c r="N21" s="174"/>
      <c r="O21" s="186" t="s">
        <v>11</v>
      </c>
      <c r="P21" s="181">
        <v>310</v>
      </c>
      <c r="Q21" s="181">
        <v>285</v>
      </c>
      <c r="R21" s="181">
        <v>111</v>
      </c>
      <c r="S21" s="181">
        <v>706</v>
      </c>
      <c r="T21" s="175"/>
    </row>
    <row r="22" spans="14:20" ht="15.75" x14ac:dyDescent="0.25">
      <c r="N22" s="174"/>
      <c r="O22" s="186" t="s">
        <v>12</v>
      </c>
      <c r="P22" s="181">
        <v>570</v>
      </c>
      <c r="Q22" s="181">
        <v>516</v>
      </c>
      <c r="R22" s="181">
        <v>71</v>
      </c>
      <c r="S22" s="181">
        <v>1157</v>
      </c>
      <c r="T22" s="175"/>
    </row>
    <row r="23" spans="14:20" ht="15.75" x14ac:dyDescent="0.25">
      <c r="N23" s="174"/>
      <c r="O23" s="186" t="s">
        <v>283</v>
      </c>
      <c r="P23" s="181">
        <v>1052</v>
      </c>
      <c r="Q23" s="181">
        <v>882</v>
      </c>
      <c r="R23" s="181">
        <v>51</v>
      </c>
      <c r="S23" s="181">
        <v>1985</v>
      </c>
      <c r="T23" s="175"/>
    </row>
    <row r="24" spans="14:20" ht="15.75" x14ac:dyDescent="0.25">
      <c r="N24" s="174"/>
      <c r="O24" s="186" t="s">
        <v>336</v>
      </c>
      <c r="P24" s="181">
        <v>318</v>
      </c>
      <c r="Q24" s="181">
        <v>198</v>
      </c>
      <c r="R24" s="181">
        <v>22</v>
      </c>
      <c r="S24" s="181">
        <v>538</v>
      </c>
      <c r="T24" s="175"/>
    </row>
    <row r="25" spans="14:20" ht="15.75" x14ac:dyDescent="0.25">
      <c r="N25" s="174"/>
      <c r="O25" s="186" t="s">
        <v>332</v>
      </c>
      <c r="P25" s="181">
        <v>71</v>
      </c>
      <c r="Q25" s="181">
        <v>60</v>
      </c>
      <c r="R25" s="181">
        <v>10</v>
      </c>
      <c r="S25" s="181">
        <v>141</v>
      </c>
      <c r="T25" s="175"/>
    </row>
    <row r="26" spans="14:20" ht="15.75" x14ac:dyDescent="0.25">
      <c r="N26" s="174"/>
      <c r="O26" s="186" t="s">
        <v>403</v>
      </c>
      <c r="P26" s="181">
        <v>86</v>
      </c>
      <c r="Q26" s="181">
        <v>94</v>
      </c>
      <c r="R26" s="181">
        <v>6</v>
      </c>
      <c r="S26" s="181">
        <v>186</v>
      </c>
      <c r="T26" s="175"/>
    </row>
    <row r="27" spans="14:20" ht="15.75" x14ac:dyDescent="0.25">
      <c r="N27" s="174"/>
      <c r="O27" s="186" t="s">
        <v>411</v>
      </c>
      <c r="P27" s="181">
        <v>113</v>
      </c>
      <c r="Q27" s="181">
        <v>68</v>
      </c>
      <c r="R27" s="181">
        <v>11</v>
      </c>
      <c r="S27" s="181">
        <v>192</v>
      </c>
      <c r="T27" s="175"/>
    </row>
    <row r="28" spans="14:20" ht="15.75" x14ac:dyDescent="0.25">
      <c r="N28" s="174"/>
      <c r="O28" s="186" t="s">
        <v>21</v>
      </c>
      <c r="P28" s="181">
        <v>2527</v>
      </c>
      <c r="Q28" s="181">
        <v>2111</v>
      </c>
      <c r="R28" s="181">
        <v>304</v>
      </c>
      <c r="S28" s="181">
        <v>4942</v>
      </c>
      <c r="T28" s="175"/>
    </row>
    <row r="29" spans="14:20" ht="15.75" x14ac:dyDescent="0.25">
      <c r="N29" s="174"/>
      <c r="O29" s="186"/>
      <c r="P29" s="181"/>
      <c r="Q29" s="181"/>
      <c r="R29" s="181"/>
      <c r="S29" s="181"/>
      <c r="T29" s="175"/>
    </row>
    <row r="30" spans="14:20" x14ac:dyDescent="0.25">
      <c r="N30" s="174"/>
      <c r="O30" s="175"/>
      <c r="P30" s="387" t="s">
        <v>44</v>
      </c>
      <c r="Q30" s="387"/>
      <c r="R30" s="387"/>
      <c r="S30" s="175"/>
      <c r="T30" s="175"/>
    </row>
    <row r="31" spans="14:20" ht="27" x14ac:dyDescent="0.25">
      <c r="N31" s="174"/>
      <c r="O31" s="175"/>
      <c r="P31" s="183" t="s">
        <v>45</v>
      </c>
      <c r="Q31" s="183" t="s">
        <v>46</v>
      </c>
      <c r="R31" s="183" t="s">
        <v>47</v>
      </c>
      <c r="S31" s="183" t="s">
        <v>21</v>
      </c>
      <c r="T31" s="175"/>
    </row>
    <row r="32" spans="14:20" ht="15.75" x14ac:dyDescent="0.25">
      <c r="N32" s="174"/>
      <c r="O32" s="186" t="s">
        <v>10</v>
      </c>
      <c r="P32" s="175">
        <f>P20</f>
        <v>7</v>
      </c>
      <c r="Q32" s="175">
        <f t="shared" ref="Q32:S32" si="0">Q20</f>
        <v>8</v>
      </c>
      <c r="R32" s="175">
        <f t="shared" si="0"/>
        <v>22</v>
      </c>
      <c r="S32" s="175">
        <f t="shared" si="0"/>
        <v>37</v>
      </c>
      <c r="T32" s="175"/>
    </row>
    <row r="33" spans="14:20" ht="15.75" x14ac:dyDescent="0.25">
      <c r="N33" s="174"/>
      <c r="O33" s="186" t="s">
        <v>11</v>
      </c>
      <c r="P33" s="175">
        <f t="shared" ref="P33:S39" si="1">P32+P21</f>
        <v>317</v>
      </c>
      <c r="Q33" s="175">
        <f t="shared" si="1"/>
        <v>293</v>
      </c>
      <c r="R33" s="175">
        <f t="shared" si="1"/>
        <v>133</v>
      </c>
      <c r="S33" s="175">
        <f t="shared" si="1"/>
        <v>743</v>
      </c>
      <c r="T33" s="175"/>
    </row>
    <row r="34" spans="14:20" ht="15.75" x14ac:dyDescent="0.25">
      <c r="N34" s="174"/>
      <c r="O34" s="186" t="s">
        <v>12</v>
      </c>
      <c r="P34" s="175">
        <f t="shared" si="1"/>
        <v>887</v>
      </c>
      <c r="Q34" s="175">
        <f t="shared" si="1"/>
        <v>809</v>
      </c>
      <c r="R34" s="175">
        <f t="shared" si="1"/>
        <v>204</v>
      </c>
      <c r="S34" s="175">
        <f t="shared" si="1"/>
        <v>1900</v>
      </c>
      <c r="T34" s="175"/>
    </row>
    <row r="35" spans="14:20" ht="15.75" x14ac:dyDescent="0.25">
      <c r="N35" s="174"/>
      <c r="O35" s="186" t="s">
        <v>283</v>
      </c>
      <c r="P35" s="175">
        <f t="shared" si="1"/>
        <v>1939</v>
      </c>
      <c r="Q35" s="175">
        <f t="shared" si="1"/>
        <v>1691</v>
      </c>
      <c r="R35" s="175">
        <f t="shared" si="1"/>
        <v>255</v>
      </c>
      <c r="S35" s="175">
        <f t="shared" si="1"/>
        <v>3885</v>
      </c>
      <c r="T35" s="175"/>
    </row>
    <row r="36" spans="14:20" ht="15.75" x14ac:dyDescent="0.25">
      <c r="N36" s="174"/>
      <c r="O36" s="186" t="s">
        <v>336</v>
      </c>
      <c r="P36" s="175">
        <f t="shared" si="1"/>
        <v>2257</v>
      </c>
      <c r="Q36" s="175">
        <f t="shared" si="1"/>
        <v>1889</v>
      </c>
      <c r="R36" s="175">
        <f t="shared" si="1"/>
        <v>277</v>
      </c>
      <c r="S36" s="175">
        <f t="shared" si="1"/>
        <v>4423</v>
      </c>
      <c r="T36" s="175"/>
    </row>
    <row r="37" spans="14:20" ht="15.75" x14ac:dyDescent="0.25">
      <c r="N37" s="174"/>
      <c r="O37" s="186" t="s">
        <v>416</v>
      </c>
      <c r="P37" s="175">
        <f t="shared" si="1"/>
        <v>2328</v>
      </c>
      <c r="Q37" s="175">
        <f t="shared" si="1"/>
        <v>1949</v>
      </c>
      <c r="R37" s="175">
        <f t="shared" si="1"/>
        <v>287</v>
      </c>
      <c r="S37" s="175">
        <f t="shared" si="1"/>
        <v>4564</v>
      </c>
      <c r="T37" s="175"/>
    </row>
    <row r="38" spans="14:20" ht="15.75" x14ac:dyDescent="0.25">
      <c r="N38" s="174"/>
      <c r="O38" s="186" t="s">
        <v>409</v>
      </c>
      <c r="P38" s="175">
        <f t="shared" si="1"/>
        <v>2414</v>
      </c>
      <c r="Q38" s="175">
        <f t="shared" si="1"/>
        <v>2043</v>
      </c>
      <c r="R38" s="175">
        <f t="shared" si="1"/>
        <v>293</v>
      </c>
      <c r="S38" s="175">
        <f t="shared" si="1"/>
        <v>4750</v>
      </c>
      <c r="T38" s="175"/>
    </row>
    <row r="39" spans="14:20" ht="15.75" x14ac:dyDescent="0.25">
      <c r="N39" s="174"/>
      <c r="O39" s="186" t="s">
        <v>414</v>
      </c>
      <c r="P39" s="175">
        <f t="shared" si="1"/>
        <v>2527</v>
      </c>
      <c r="Q39" s="175">
        <f t="shared" si="1"/>
        <v>2111</v>
      </c>
      <c r="R39" s="175">
        <f t="shared" si="1"/>
        <v>304</v>
      </c>
      <c r="S39" s="175">
        <f t="shared" si="1"/>
        <v>4942</v>
      </c>
      <c r="T39" s="175"/>
    </row>
    <row r="40" spans="14:20" x14ac:dyDescent="0.25">
      <c r="N40" s="174"/>
      <c r="O40" s="175"/>
      <c r="P40" s="175"/>
      <c r="Q40" s="175"/>
      <c r="R40" s="175"/>
      <c r="S40" s="175"/>
      <c r="T40" s="175"/>
    </row>
    <row r="41" spans="14:20" x14ac:dyDescent="0.25">
      <c r="N41" s="174"/>
      <c r="O41" s="175"/>
      <c r="P41" s="175"/>
      <c r="Q41" s="175"/>
      <c r="R41" s="175"/>
      <c r="S41" s="175"/>
      <c r="T41" s="175"/>
    </row>
    <row r="42" spans="14:20" x14ac:dyDescent="0.25">
      <c r="N42" s="174"/>
      <c r="O42" s="175"/>
      <c r="P42" s="175"/>
      <c r="Q42" s="175"/>
      <c r="R42" s="175"/>
      <c r="S42" s="175"/>
      <c r="T42" s="175"/>
    </row>
  </sheetData>
  <mergeCells count="8">
    <mergeCell ref="P30:R30"/>
    <mergeCell ref="P18:R18"/>
    <mergeCell ref="T2:U4"/>
    <mergeCell ref="B2:I2"/>
    <mergeCell ref="N15:R15"/>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31"/>
  <sheetViews>
    <sheetView showGridLines="0" workbookViewId="0">
      <selection activeCell="I2" sqref="I2:J4"/>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6" width="11.140625" style="19" customWidth="1"/>
    <col min="7" max="7" width="11.7109375" style="19" customWidth="1"/>
    <col min="8" max="8" width="2.7109375" customWidth="1"/>
    <col min="9" max="10" width="6.7109375" customWidth="1"/>
  </cols>
  <sheetData>
    <row r="1" spans="2:10" ht="12" customHeight="1" x14ac:dyDescent="0.25"/>
    <row r="2" spans="2:10" ht="15.75" x14ac:dyDescent="0.25">
      <c r="B2" s="397" t="s">
        <v>504</v>
      </c>
      <c r="C2" s="397"/>
      <c r="D2" s="397"/>
      <c r="E2" s="397"/>
      <c r="F2" s="397"/>
      <c r="G2" s="397"/>
      <c r="I2" s="368" t="s">
        <v>382</v>
      </c>
      <c r="J2" s="368"/>
    </row>
    <row r="3" spans="2:10" x14ac:dyDescent="0.25">
      <c r="B3" s="40"/>
      <c r="C3" s="40"/>
      <c r="D3" s="40"/>
      <c r="E3" s="40"/>
      <c r="F3" s="40"/>
      <c r="G3" s="40"/>
      <c r="I3" s="368"/>
      <c r="J3" s="368"/>
    </row>
    <row r="4" spans="2:10" x14ac:dyDescent="0.25">
      <c r="B4" s="391" t="s">
        <v>48</v>
      </c>
      <c r="C4" s="391" t="s">
        <v>49</v>
      </c>
      <c r="D4" s="392" t="s">
        <v>50</v>
      </c>
      <c r="E4" s="393"/>
      <c r="F4" s="393"/>
      <c r="G4" s="394"/>
      <c r="I4" s="368"/>
      <c r="J4" s="368"/>
    </row>
    <row r="5" spans="2:10" x14ac:dyDescent="0.25">
      <c r="B5" s="391"/>
      <c r="C5" s="391"/>
      <c r="D5" s="306" t="s">
        <v>295</v>
      </c>
      <c r="E5" s="306" t="s">
        <v>296</v>
      </c>
      <c r="F5" s="306" t="s">
        <v>735</v>
      </c>
      <c r="G5" s="306" t="s">
        <v>21</v>
      </c>
    </row>
    <row r="6" spans="2:10" x14ac:dyDescent="0.25">
      <c r="B6" s="395" t="s">
        <v>51</v>
      </c>
      <c r="C6" s="46" t="s">
        <v>52</v>
      </c>
      <c r="D6" s="87">
        <v>234</v>
      </c>
      <c r="E6" s="87">
        <v>605</v>
      </c>
      <c r="F6" s="87">
        <v>7</v>
      </c>
      <c r="G6" s="87">
        <v>846</v>
      </c>
    </row>
    <row r="7" spans="2:10" ht="15.75" customHeight="1" x14ac:dyDescent="0.25">
      <c r="B7" s="396"/>
      <c r="C7" s="46" t="s">
        <v>53</v>
      </c>
      <c r="D7" s="87">
        <v>198</v>
      </c>
      <c r="E7" s="87">
        <v>535</v>
      </c>
      <c r="F7" s="87">
        <v>7</v>
      </c>
      <c r="G7" s="87">
        <v>740</v>
      </c>
    </row>
    <row r="8" spans="2:10" ht="14.25" customHeight="1" x14ac:dyDescent="0.25">
      <c r="B8" s="396"/>
      <c r="C8" s="46" t="s">
        <v>54</v>
      </c>
      <c r="D8" s="87">
        <v>313</v>
      </c>
      <c r="E8" s="87">
        <v>188</v>
      </c>
      <c r="F8" s="87">
        <v>51</v>
      </c>
      <c r="G8" s="87">
        <v>552</v>
      </c>
    </row>
    <row r="9" spans="2:10" ht="12.75" customHeight="1" x14ac:dyDescent="0.25">
      <c r="B9" s="396"/>
      <c r="C9" s="46" t="s">
        <v>55</v>
      </c>
      <c r="D9" s="87">
        <v>812</v>
      </c>
      <c r="E9" s="87">
        <v>803</v>
      </c>
      <c r="F9" s="87">
        <v>192</v>
      </c>
      <c r="G9" s="87">
        <v>1807</v>
      </c>
    </row>
    <row r="10" spans="2:10" x14ac:dyDescent="0.25">
      <c r="B10" s="396"/>
      <c r="C10" s="46" t="s">
        <v>56</v>
      </c>
      <c r="D10" s="87">
        <v>974</v>
      </c>
      <c r="E10" s="87">
        <v>877</v>
      </c>
      <c r="F10" s="87">
        <v>93</v>
      </c>
      <c r="G10" s="87">
        <v>1944</v>
      </c>
    </row>
    <row r="11" spans="2:10" x14ac:dyDescent="0.25">
      <c r="B11" s="398"/>
      <c r="C11" s="268" t="s">
        <v>14</v>
      </c>
      <c r="D11" s="269">
        <v>2531</v>
      </c>
      <c r="E11" s="269">
        <v>3008</v>
      </c>
      <c r="F11" s="269">
        <v>350</v>
      </c>
      <c r="G11" s="269">
        <v>5889</v>
      </c>
    </row>
    <row r="12" spans="2:10" ht="14.25" customHeight="1" x14ac:dyDescent="0.25">
      <c r="B12" s="395" t="s">
        <v>57</v>
      </c>
      <c r="C12" s="270" t="s">
        <v>454</v>
      </c>
      <c r="D12" s="347">
        <v>201</v>
      </c>
      <c r="E12" s="242">
        <v>120.1</v>
      </c>
      <c r="F12" s="242">
        <v>147.19999999999999</v>
      </c>
      <c r="G12" s="242">
        <v>177.6</v>
      </c>
    </row>
    <row r="13" spans="2:10" x14ac:dyDescent="0.25">
      <c r="B13" s="396"/>
      <c r="C13" s="271" t="s">
        <v>455</v>
      </c>
      <c r="D13" s="348">
        <v>33</v>
      </c>
      <c r="E13" s="87">
        <v>16.5</v>
      </c>
      <c r="F13" s="87">
        <v>18.3</v>
      </c>
      <c r="G13" s="87">
        <v>30.8</v>
      </c>
    </row>
    <row r="14" spans="2:10" ht="17.25" customHeight="1" x14ac:dyDescent="0.25">
      <c r="B14" s="398"/>
      <c r="C14" s="272" t="s">
        <v>58</v>
      </c>
      <c r="D14" s="120">
        <v>567</v>
      </c>
      <c r="E14" s="120">
        <v>561</v>
      </c>
      <c r="F14" s="120">
        <v>521</v>
      </c>
      <c r="G14" s="120">
        <v>561</v>
      </c>
    </row>
    <row r="15" spans="2:10" ht="16.5" customHeight="1" x14ac:dyDescent="0.25">
      <c r="B15" s="395" t="s">
        <v>59</v>
      </c>
      <c r="C15" s="46" t="s">
        <v>60</v>
      </c>
      <c r="D15" s="87">
        <v>6.6</v>
      </c>
      <c r="E15" s="87">
        <v>9.1999999999999993</v>
      </c>
      <c r="F15" s="87">
        <v>9.1999999999999993</v>
      </c>
      <c r="G15" s="87">
        <v>7.3</v>
      </c>
    </row>
    <row r="16" spans="2:10" x14ac:dyDescent="0.25">
      <c r="B16" s="396"/>
      <c r="C16" s="272" t="s">
        <v>58</v>
      </c>
      <c r="D16" s="120">
        <v>457</v>
      </c>
      <c r="E16" s="120">
        <v>429</v>
      </c>
      <c r="F16" s="120">
        <v>388</v>
      </c>
      <c r="G16" s="120">
        <v>437</v>
      </c>
    </row>
    <row r="17" spans="2:7" x14ac:dyDescent="0.25">
      <c r="B17" s="229" t="s">
        <v>453</v>
      </c>
    </row>
    <row r="18" spans="2:7" x14ac:dyDescent="0.25">
      <c r="B18" s="170"/>
      <c r="C18" s="187" t="s">
        <v>49</v>
      </c>
      <c r="D18" s="187" t="s">
        <v>87</v>
      </c>
      <c r="E18" s="187" t="s">
        <v>85</v>
      </c>
      <c r="F18" s="187" t="s">
        <v>86</v>
      </c>
      <c r="G18" s="170"/>
    </row>
    <row r="19" spans="2:7" x14ac:dyDescent="0.25">
      <c r="B19" s="170"/>
      <c r="C19" s="188" t="s">
        <v>362</v>
      </c>
      <c r="D19" s="177">
        <f>F6</f>
        <v>7</v>
      </c>
      <c r="E19" s="177">
        <f>D6</f>
        <v>234</v>
      </c>
      <c r="F19" s="177">
        <f>E6</f>
        <v>605</v>
      </c>
      <c r="G19" s="170"/>
    </row>
    <row r="20" spans="2:7" x14ac:dyDescent="0.25">
      <c r="B20" s="170"/>
      <c r="C20" s="188" t="s">
        <v>363</v>
      </c>
      <c r="D20" s="177">
        <f>F7</f>
        <v>7</v>
      </c>
      <c r="E20" s="177">
        <f t="shared" ref="E20:F22" si="0">D7</f>
        <v>198</v>
      </c>
      <c r="F20" s="177">
        <f t="shared" si="0"/>
        <v>535</v>
      </c>
      <c r="G20" s="170"/>
    </row>
    <row r="21" spans="2:7" x14ac:dyDescent="0.25">
      <c r="B21" s="170"/>
      <c r="C21" s="188" t="s">
        <v>364</v>
      </c>
      <c r="D21" s="177">
        <f>F8</f>
        <v>51</v>
      </c>
      <c r="E21" s="177">
        <f t="shared" si="0"/>
        <v>313</v>
      </c>
      <c r="F21" s="177">
        <f t="shared" si="0"/>
        <v>188</v>
      </c>
      <c r="G21" s="170"/>
    </row>
    <row r="22" spans="2:7" x14ac:dyDescent="0.25">
      <c r="B22" s="170"/>
      <c r="C22" s="188" t="s">
        <v>9</v>
      </c>
      <c r="D22" s="177">
        <f>F9</f>
        <v>192</v>
      </c>
      <c r="E22" s="177">
        <f t="shared" si="0"/>
        <v>812</v>
      </c>
      <c r="F22" s="177">
        <f t="shared" si="0"/>
        <v>803</v>
      </c>
      <c r="G22" s="170"/>
    </row>
    <row r="23" spans="2:7" x14ac:dyDescent="0.25">
      <c r="B23" s="170"/>
      <c r="C23" s="173" t="s">
        <v>21</v>
      </c>
      <c r="D23" s="173">
        <f>SUM(D19:D22)</f>
        <v>257</v>
      </c>
      <c r="E23" s="173">
        <f>SUM(E19:E22)</f>
        <v>1557</v>
      </c>
      <c r="F23" s="173">
        <f>SUM(F19:F22)</f>
        <v>2131</v>
      </c>
      <c r="G23" s="170"/>
    </row>
    <row r="24" spans="2:7" x14ac:dyDescent="0.25">
      <c r="B24" s="170"/>
      <c r="C24" s="170"/>
      <c r="D24" s="170"/>
      <c r="E24" s="170"/>
      <c r="F24" s="170"/>
      <c r="G24" s="170"/>
    </row>
    <row r="25" spans="2:7" x14ac:dyDescent="0.25">
      <c r="B25" s="170"/>
      <c r="C25" s="170"/>
      <c r="D25" s="170"/>
      <c r="E25" s="170"/>
      <c r="F25" s="170"/>
      <c r="G25" s="170"/>
    </row>
    <row r="26" spans="2:7" x14ac:dyDescent="0.25">
      <c r="B26" s="170"/>
      <c r="C26" s="187" t="s">
        <v>49</v>
      </c>
      <c r="D26" s="187" t="s">
        <v>87</v>
      </c>
      <c r="E26" s="187" t="s">
        <v>85</v>
      </c>
      <c r="F26" s="187" t="s">
        <v>86</v>
      </c>
      <c r="G26" s="170"/>
    </row>
    <row r="27" spans="2:7" x14ac:dyDescent="0.25">
      <c r="B27" s="170"/>
      <c r="C27" s="188" t="s">
        <v>362</v>
      </c>
      <c r="D27" s="189">
        <f>D19/D23</f>
        <v>2.7237354085603113E-2</v>
      </c>
      <c r="E27" s="190">
        <f>E19/E23</f>
        <v>0.15028901734104047</v>
      </c>
      <c r="F27" s="189">
        <f>F19/F23</f>
        <v>0.28390427029563586</v>
      </c>
      <c r="G27" s="170"/>
    </row>
    <row r="28" spans="2:7" x14ac:dyDescent="0.25">
      <c r="B28" s="170"/>
      <c r="C28" s="188" t="s">
        <v>363</v>
      </c>
      <c r="D28" s="189">
        <f>D20/D23</f>
        <v>2.7237354085603113E-2</v>
      </c>
      <c r="E28" s="190">
        <f>E20/E23</f>
        <v>0.12716763005780346</v>
      </c>
      <c r="F28" s="189">
        <f>F20/F23</f>
        <v>0.25105584232754574</v>
      </c>
      <c r="G28" s="170"/>
    </row>
    <row r="29" spans="2:7" x14ac:dyDescent="0.25">
      <c r="B29" s="170"/>
      <c r="C29" s="188" t="s">
        <v>364</v>
      </c>
      <c r="D29" s="189">
        <f>D21/D23</f>
        <v>0.19844357976653695</v>
      </c>
      <c r="E29" s="190">
        <f>E21/E23</f>
        <v>0.2010276172125883</v>
      </c>
      <c r="F29" s="189">
        <f>F21/F23</f>
        <v>8.8221492257156267E-2</v>
      </c>
      <c r="G29" s="170"/>
    </row>
    <row r="30" spans="2:7" x14ac:dyDescent="0.25">
      <c r="B30" s="170"/>
      <c r="C30" s="188" t="s">
        <v>9</v>
      </c>
      <c r="D30" s="189">
        <f>D22/D23</f>
        <v>0.74708171206225682</v>
      </c>
      <c r="E30" s="190">
        <f>E22/E23</f>
        <v>0.52151573538856777</v>
      </c>
      <c r="F30" s="189">
        <f>F22/F23</f>
        <v>0.37681839511966214</v>
      </c>
      <c r="G30" s="170"/>
    </row>
    <row r="31" spans="2:7" x14ac:dyDescent="0.25">
      <c r="B31" s="170"/>
      <c r="C31" s="173"/>
      <c r="D31" s="173"/>
      <c r="E31" s="173"/>
      <c r="F31" s="173"/>
      <c r="G31" s="170"/>
    </row>
  </sheetData>
  <mergeCells count="8">
    <mergeCell ref="I2:J4"/>
    <mergeCell ref="B15:B16"/>
    <mergeCell ref="B2:G2"/>
    <mergeCell ref="B4:B5"/>
    <mergeCell ref="C4:C5"/>
    <mergeCell ref="D4:G4"/>
    <mergeCell ref="B6:B11"/>
    <mergeCell ref="B12:B14"/>
  </mergeCells>
  <hyperlinks>
    <hyperlink ref="I2:J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57"/>
  <sheetViews>
    <sheetView showGridLines="0" topLeftCell="C1" workbookViewId="0">
      <selection activeCell="O2" sqref="O2:P3"/>
    </sheetView>
  </sheetViews>
  <sheetFormatPr defaultRowHeight="15" x14ac:dyDescent="0.25"/>
  <cols>
    <col min="1" max="1" width="2.5703125" customWidth="1"/>
    <col min="2" max="2" width="9.140625" style="92"/>
    <col min="3" max="3" width="56" customWidth="1"/>
    <col min="5" max="6" width="14.42578125" style="109"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x14ac:dyDescent="0.25"/>
    <row r="2" spans="2:16" ht="15" customHeight="1" x14ac:dyDescent="0.25">
      <c r="B2" s="401" t="s">
        <v>497</v>
      </c>
      <c r="C2" s="401"/>
      <c r="D2" s="401"/>
      <c r="E2" s="401"/>
      <c r="F2" s="401"/>
      <c r="G2" s="401"/>
      <c r="H2" s="401"/>
      <c r="I2" s="401"/>
      <c r="J2" s="401"/>
      <c r="K2" s="401"/>
      <c r="L2" s="401"/>
      <c r="M2" s="401"/>
      <c r="N2" s="401"/>
      <c r="O2" s="368" t="s">
        <v>382</v>
      </c>
      <c r="P2" s="368"/>
    </row>
    <row r="3" spans="2:16" ht="23.25" customHeight="1" x14ac:dyDescent="0.25">
      <c r="B3" s="402" t="s">
        <v>90</v>
      </c>
      <c r="C3" s="402"/>
      <c r="D3" s="402"/>
      <c r="E3" s="402"/>
      <c r="F3" s="402"/>
      <c r="G3" s="402"/>
      <c r="H3" s="402"/>
      <c r="I3" s="402"/>
      <c r="J3" s="402"/>
      <c r="K3" s="402"/>
      <c r="L3" s="402"/>
      <c r="M3" s="402"/>
      <c r="N3" s="402"/>
      <c r="O3" s="368"/>
      <c r="P3" s="368"/>
    </row>
    <row r="4" spans="2:16" ht="22.5" customHeight="1" x14ac:dyDescent="0.25">
      <c r="B4" s="413" t="s">
        <v>91</v>
      </c>
      <c r="C4" s="413" t="s">
        <v>92</v>
      </c>
      <c r="D4" s="400" t="s">
        <v>93</v>
      </c>
      <c r="E4" s="400" t="s">
        <v>94</v>
      </c>
      <c r="F4" s="400" t="s">
        <v>95</v>
      </c>
      <c r="G4" s="400" t="s">
        <v>96</v>
      </c>
      <c r="H4" s="403" t="s">
        <v>498</v>
      </c>
      <c r="I4" s="404"/>
      <c r="J4" s="404"/>
      <c r="K4" s="412"/>
      <c r="L4" s="403" t="s">
        <v>499</v>
      </c>
      <c r="M4" s="404"/>
      <c r="N4" s="404"/>
    </row>
    <row r="5" spans="2:16" ht="25.5" x14ac:dyDescent="0.25">
      <c r="B5" s="413"/>
      <c r="C5" s="413"/>
      <c r="D5" s="400"/>
      <c r="E5" s="400"/>
      <c r="F5" s="400"/>
      <c r="G5" s="400"/>
      <c r="H5" s="331" t="s">
        <v>456</v>
      </c>
      <c r="I5" s="17" t="s">
        <v>97</v>
      </c>
      <c r="J5" s="17" t="s">
        <v>674</v>
      </c>
      <c r="K5" s="17" t="s">
        <v>457</v>
      </c>
      <c r="L5" s="17" t="s">
        <v>500</v>
      </c>
      <c r="M5" s="17" t="s">
        <v>97</v>
      </c>
      <c r="N5" s="17" t="s">
        <v>674</v>
      </c>
    </row>
    <row r="6" spans="2:16" x14ac:dyDescent="0.25">
      <c r="B6" s="399" t="s">
        <v>505</v>
      </c>
      <c r="C6" s="399"/>
      <c r="D6" s="399"/>
      <c r="E6" s="399"/>
      <c r="F6" s="399"/>
      <c r="G6" s="399"/>
      <c r="H6" s="399"/>
      <c r="I6" s="399"/>
      <c r="J6" s="399"/>
      <c r="K6" s="399"/>
      <c r="L6" s="399"/>
      <c r="M6" s="399"/>
      <c r="N6" s="399"/>
    </row>
    <row r="7" spans="2:16" x14ac:dyDescent="0.25">
      <c r="B7" s="116">
        <v>1</v>
      </c>
      <c r="C7" s="138" t="s">
        <v>659</v>
      </c>
      <c r="D7" s="139" t="s">
        <v>99</v>
      </c>
      <c r="E7" s="280">
        <v>43775</v>
      </c>
      <c r="F7" s="280">
        <v>44580</v>
      </c>
      <c r="G7" s="140" t="s">
        <v>86</v>
      </c>
      <c r="H7" s="141">
        <v>2292.5304900000001</v>
      </c>
      <c r="I7" s="141">
        <v>27.481046500000001</v>
      </c>
      <c r="J7" s="141">
        <v>47.248304599999997</v>
      </c>
      <c r="K7" s="141">
        <v>27.25</v>
      </c>
      <c r="L7" s="142">
        <v>1.1886428607542749</v>
      </c>
      <c r="M7" s="142">
        <v>99.159251449903834</v>
      </c>
      <c r="N7" s="142">
        <v>57.674027101493074</v>
      </c>
    </row>
    <row r="8" spans="2:16" x14ac:dyDescent="0.25">
      <c r="B8" s="116">
        <v>2</v>
      </c>
      <c r="C8" s="138" t="s">
        <v>660</v>
      </c>
      <c r="D8" s="139" t="s">
        <v>15</v>
      </c>
      <c r="E8" s="280">
        <v>43671</v>
      </c>
      <c r="F8" s="280">
        <v>44607</v>
      </c>
      <c r="G8" s="140" t="s">
        <v>85</v>
      </c>
      <c r="H8" s="245" t="s">
        <v>15</v>
      </c>
      <c r="I8" s="245" t="s">
        <v>15</v>
      </c>
      <c r="J8" s="245" t="s">
        <v>15</v>
      </c>
      <c r="K8" s="245" t="s">
        <v>15</v>
      </c>
      <c r="L8" s="245" t="s">
        <v>15</v>
      </c>
      <c r="M8" s="245" t="s">
        <v>15</v>
      </c>
      <c r="N8" s="245" t="s">
        <v>15</v>
      </c>
    </row>
    <row r="9" spans="2:16" x14ac:dyDescent="0.25">
      <c r="B9" s="116">
        <v>3</v>
      </c>
      <c r="C9" s="138" t="s">
        <v>661</v>
      </c>
      <c r="D9" s="139" t="s">
        <v>99</v>
      </c>
      <c r="E9" s="280">
        <v>43732</v>
      </c>
      <c r="F9" s="280">
        <v>44613</v>
      </c>
      <c r="G9" s="140" t="s">
        <v>85</v>
      </c>
      <c r="H9" s="141">
        <v>374.16049560000005</v>
      </c>
      <c r="I9" s="141">
        <v>58.29</v>
      </c>
      <c r="J9" s="141">
        <v>94.644999999999996</v>
      </c>
      <c r="K9" s="141">
        <v>62.906807200000003</v>
      </c>
      <c r="L9" s="142">
        <v>16.812787009789282</v>
      </c>
      <c r="M9" s="142">
        <v>107.92041036198319</v>
      </c>
      <c r="N9" s="142">
        <v>66.466064979660842</v>
      </c>
    </row>
    <row r="10" spans="2:16" x14ac:dyDescent="0.25">
      <c r="B10" s="116">
        <v>4</v>
      </c>
      <c r="C10" s="138" t="s">
        <v>662</v>
      </c>
      <c r="D10" s="139" t="s">
        <v>98</v>
      </c>
      <c r="E10" s="280">
        <v>43887</v>
      </c>
      <c r="F10" s="280">
        <v>44644</v>
      </c>
      <c r="G10" s="140" t="s">
        <v>86</v>
      </c>
      <c r="H10" s="141">
        <v>2.81</v>
      </c>
      <c r="I10" s="141">
        <v>0.71</v>
      </c>
      <c r="J10" s="141">
        <v>0.77</v>
      </c>
      <c r="K10" s="141">
        <v>0.8</v>
      </c>
      <c r="L10" s="142">
        <v>28.46975088967972</v>
      </c>
      <c r="M10" s="142">
        <v>112.67605633802818</v>
      </c>
      <c r="N10" s="142">
        <v>103.89610389610391</v>
      </c>
    </row>
    <row r="11" spans="2:16" x14ac:dyDescent="0.25">
      <c r="B11" s="116">
        <v>5</v>
      </c>
      <c r="C11" s="138" t="s">
        <v>663</v>
      </c>
      <c r="D11" s="139" t="s">
        <v>98</v>
      </c>
      <c r="E11" s="280">
        <v>43579</v>
      </c>
      <c r="F11" s="280">
        <v>44652</v>
      </c>
      <c r="G11" s="140" t="s">
        <v>85</v>
      </c>
      <c r="H11" s="302">
        <v>206.69760099999999</v>
      </c>
      <c r="I11" s="302">
        <v>8.3529499999999999</v>
      </c>
      <c r="J11" s="302">
        <v>11.93</v>
      </c>
      <c r="K11" s="302">
        <v>8.15</v>
      </c>
      <c r="L11" s="302">
        <v>3.9429581962105118</v>
      </c>
      <c r="M11" s="302">
        <v>97.570319467972396</v>
      </c>
      <c r="N11" s="142">
        <v>68.315171835708298</v>
      </c>
    </row>
    <row r="12" spans="2:16" x14ac:dyDescent="0.25">
      <c r="B12" s="116">
        <v>6</v>
      </c>
      <c r="C12" s="138" t="s">
        <v>664</v>
      </c>
      <c r="D12" s="139" t="s">
        <v>99</v>
      </c>
      <c r="E12" s="280">
        <v>43833</v>
      </c>
      <c r="F12" s="280">
        <v>44691</v>
      </c>
      <c r="G12" s="140" t="s">
        <v>85</v>
      </c>
      <c r="H12" s="141">
        <v>1312.62</v>
      </c>
      <c r="I12" s="141">
        <v>329.87</v>
      </c>
      <c r="J12" s="141">
        <v>513.08000000000004</v>
      </c>
      <c r="K12" s="141">
        <v>931.3599999999999</v>
      </c>
      <c r="L12" s="142">
        <v>70.954274656793288</v>
      </c>
      <c r="M12" s="142">
        <v>282.34152848091668</v>
      </c>
      <c r="N12" s="142">
        <v>181.52334918531218</v>
      </c>
    </row>
    <row r="13" spans="2:16" x14ac:dyDescent="0.25">
      <c r="B13" s="116">
        <v>7</v>
      </c>
      <c r="C13" s="138" t="s">
        <v>665</v>
      </c>
      <c r="D13" s="139" t="s">
        <v>98</v>
      </c>
      <c r="E13" s="280">
        <v>43605</v>
      </c>
      <c r="F13" s="280">
        <v>44711</v>
      </c>
      <c r="G13" s="140" t="s">
        <v>85</v>
      </c>
      <c r="H13" s="141">
        <v>365.67455719999998</v>
      </c>
      <c r="I13" s="141">
        <v>137.77348000000001</v>
      </c>
      <c r="J13" s="141">
        <v>172.84184999999999</v>
      </c>
      <c r="K13" s="141">
        <v>207.18208369999999</v>
      </c>
      <c r="L13" s="142">
        <v>56.657505867077596</v>
      </c>
      <c r="M13" s="142">
        <v>150.3787838559351</v>
      </c>
      <c r="N13" s="142">
        <v>119.86800864489706</v>
      </c>
    </row>
    <row r="14" spans="2:16" x14ac:dyDescent="0.25">
      <c r="B14" s="116">
        <v>8</v>
      </c>
      <c r="C14" s="138" t="s">
        <v>666</v>
      </c>
      <c r="D14" s="139" t="s">
        <v>99</v>
      </c>
      <c r="E14" s="280">
        <v>43395</v>
      </c>
      <c r="F14" s="280">
        <v>44715</v>
      </c>
      <c r="G14" s="140" t="s">
        <v>85</v>
      </c>
      <c r="H14" s="141">
        <v>790.25095370000008</v>
      </c>
      <c r="I14" s="141">
        <v>245.17</v>
      </c>
      <c r="J14" s="141">
        <v>362.66</v>
      </c>
      <c r="K14" s="141">
        <v>264.98896020000001</v>
      </c>
      <c r="L14" s="142">
        <v>33.532254400871849</v>
      </c>
      <c r="M14" s="142">
        <v>108.08376236896848</v>
      </c>
      <c r="N14" s="142">
        <v>73.068152043236097</v>
      </c>
    </row>
    <row r="15" spans="2:16" x14ac:dyDescent="0.25">
      <c r="B15" s="116">
        <v>9</v>
      </c>
      <c r="C15" s="138" t="s">
        <v>667</v>
      </c>
      <c r="D15" s="139" t="s">
        <v>15</v>
      </c>
      <c r="E15" s="280">
        <v>43158</v>
      </c>
      <c r="F15" s="280">
        <v>44722</v>
      </c>
      <c r="G15" s="140" t="s">
        <v>85</v>
      </c>
      <c r="H15" s="245" t="s">
        <v>15</v>
      </c>
      <c r="I15" s="245" t="s">
        <v>15</v>
      </c>
      <c r="J15" s="245" t="s">
        <v>15</v>
      </c>
      <c r="K15" s="245" t="s">
        <v>15</v>
      </c>
      <c r="L15" s="245" t="s">
        <v>15</v>
      </c>
      <c r="M15" s="245" t="s">
        <v>15</v>
      </c>
      <c r="N15" s="245" t="s">
        <v>15</v>
      </c>
    </row>
    <row r="16" spans="2:16" x14ac:dyDescent="0.25">
      <c r="B16" s="116">
        <v>10</v>
      </c>
      <c r="C16" s="138" t="s">
        <v>668</v>
      </c>
      <c r="D16" s="139" t="s">
        <v>99</v>
      </c>
      <c r="E16" s="280">
        <v>44028</v>
      </c>
      <c r="F16" s="280">
        <v>44727</v>
      </c>
      <c r="G16" s="140" t="s">
        <v>85</v>
      </c>
      <c r="H16" s="141">
        <v>4406.2300000000005</v>
      </c>
      <c r="I16" s="141">
        <v>1496.3</v>
      </c>
      <c r="J16" s="141">
        <v>2030.9</v>
      </c>
      <c r="K16" s="141">
        <v>3251</v>
      </c>
      <c r="L16" s="142">
        <v>73.781895180233434</v>
      </c>
      <c r="M16" s="142">
        <v>217.26926418498965</v>
      </c>
      <c r="N16" s="142">
        <v>160.07681323551134</v>
      </c>
    </row>
    <row r="17" spans="2:14" x14ac:dyDescent="0.25">
      <c r="B17" s="116">
        <v>11</v>
      </c>
      <c r="C17" s="138" t="s">
        <v>669</v>
      </c>
      <c r="D17" s="139" t="s">
        <v>98</v>
      </c>
      <c r="E17" s="280">
        <v>43336</v>
      </c>
      <c r="F17" s="280">
        <v>44732</v>
      </c>
      <c r="G17" s="140" t="s">
        <v>85</v>
      </c>
      <c r="H17" s="141">
        <v>3270.5483224</v>
      </c>
      <c r="I17" s="141">
        <v>364.53</v>
      </c>
      <c r="J17" s="141">
        <v>587.76</v>
      </c>
      <c r="K17" s="141">
        <v>481</v>
      </c>
      <c r="L17" s="142">
        <v>14.707014010636346</v>
      </c>
      <c r="M17" s="142">
        <v>131.9507310783749</v>
      </c>
      <c r="N17" s="142">
        <v>81.836123587858992</v>
      </c>
    </row>
    <row r="18" spans="2:14" x14ac:dyDescent="0.25">
      <c r="B18" s="116">
        <v>12</v>
      </c>
      <c r="C18" s="138" t="s">
        <v>670</v>
      </c>
      <c r="D18" s="139" t="s">
        <v>98</v>
      </c>
      <c r="E18" s="280">
        <v>43880</v>
      </c>
      <c r="F18" s="280">
        <v>44736</v>
      </c>
      <c r="G18" s="140" t="s">
        <v>85</v>
      </c>
      <c r="H18" s="141">
        <v>272.32</v>
      </c>
      <c r="I18" s="141">
        <v>115.04</v>
      </c>
      <c r="J18" s="141">
        <v>184.65</v>
      </c>
      <c r="K18" s="141">
        <v>120.77</v>
      </c>
      <c r="L18" s="142">
        <v>44.348560517038777</v>
      </c>
      <c r="M18" s="142">
        <v>104.98087621696801</v>
      </c>
      <c r="N18" s="142">
        <v>65.404819929596528</v>
      </c>
    </row>
    <row r="19" spans="2:14" x14ac:dyDescent="0.25">
      <c r="B19" s="116">
        <v>13</v>
      </c>
      <c r="C19" s="138" t="s">
        <v>671</v>
      </c>
      <c r="D19" s="139" t="s">
        <v>99</v>
      </c>
      <c r="E19" s="280">
        <v>44315</v>
      </c>
      <c r="F19" s="280">
        <v>44739</v>
      </c>
      <c r="G19" s="140" t="s">
        <v>86</v>
      </c>
      <c r="H19" s="141">
        <v>79.0005211</v>
      </c>
      <c r="I19" s="141">
        <v>202.77</v>
      </c>
      <c r="J19" s="141">
        <v>263.35000000000002</v>
      </c>
      <c r="K19" s="141">
        <v>79.004379300000011</v>
      </c>
      <c r="L19" s="142">
        <v>100.00488376525408</v>
      </c>
      <c r="M19" s="142">
        <v>38.962558218671404</v>
      </c>
      <c r="N19" s="142">
        <v>29.99976430605658</v>
      </c>
    </row>
    <row r="20" spans="2:14" x14ac:dyDescent="0.25">
      <c r="B20" s="116">
        <v>14</v>
      </c>
      <c r="C20" s="138" t="s">
        <v>672</v>
      </c>
      <c r="D20" s="139" t="s">
        <v>98</v>
      </c>
      <c r="E20" s="280">
        <v>44593</v>
      </c>
      <c r="F20" s="280">
        <v>44739</v>
      </c>
      <c r="G20" s="140" t="s">
        <v>85</v>
      </c>
      <c r="H20" s="141">
        <v>5.40876E-2</v>
      </c>
      <c r="I20" s="141">
        <v>0.24</v>
      </c>
      <c r="J20" s="141">
        <v>0.28999999999999998</v>
      </c>
      <c r="K20" s="141">
        <v>5.40876E-2</v>
      </c>
      <c r="L20" s="142">
        <v>100</v>
      </c>
      <c r="M20" s="142">
        <v>22.5365</v>
      </c>
      <c r="N20" s="142">
        <v>18.650896551724138</v>
      </c>
    </row>
    <row r="21" spans="2:14" x14ac:dyDescent="0.25">
      <c r="B21" s="116">
        <v>15</v>
      </c>
      <c r="C21" s="138" t="s">
        <v>673</v>
      </c>
      <c r="D21" s="139" t="s">
        <v>98</v>
      </c>
      <c r="E21" s="280">
        <v>44145</v>
      </c>
      <c r="F21" s="280">
        <v>44741</v>
      </c>
      <c r="G21" s="140" t="s">
        <v>86</v>
      </c>
      <c r="H21" s="141">
        <v>26.8</v>
      </c>
      <c r="I21" s="141">
        <v>7.82</v>
      </c>
      <c r="J21" s="141">
        <v>11.49</v>
      </c>
      <c r="K21" s="141">
        <v>6.42</v>
      </c>
      <c r="L21" s="142">
        <v>23.955223880597014</v>
      </c>
      <c r="M21" s="142">
        <v>82.097186700767253</v>
      </c>
      <c r="N21" s="142">
        <v>55.874673629242821</v>
      </c>
    </row>
    <row r="22" spans="2:14" x14ac:dyDescent="0.25">
      <c r="B22" s="399" t="s">
        <v>510</v>
      </c>
      <c r="C22" s="399"/>
      <c r="D22" s="399"/>
      <c r="E22" s="399"/>
      <c r="F22" s="399"/>
      <c r="G22" s="399"/>
      <c r="H22" s="399"/>
      <c r="I22" s="399"/>
      <c r="J22" s="399"/>
      <c r="K22" s="399"/>
      <c r="L22" s="399"/>
      <c r="M22" s="399"/>
      <c r="N22" s="399"/>
    </row>
    <row r="23" spans="2:14" x14ac:dyDescent="0.25">
      <c r="B23" s="143">
        <v>1</v>
      </c>
      <c r="C23" s="138" t="s">
        <v>675</v>
      </c>
      <c r="D23" s="139" t="s">
        <v>98</v>
      </c>
      <c r="E23" s="280">
        <v>43782</v>
      </c>
      <c r="F23" s="280">
        <v>44743</v>
      </c>
      <c r="G23" s="140" t="s">
        <v>87</v>
      </c>
      <c r="H23" s="141">
        <v>3.54</v>
      </c>
      <c r="I23" s="141">
        <v>1.1200000000000001</v>
      </c>
      <c r="J23" s="141">
        <v>1.63</v>
      </c>
      <c r="K23" s="141">
        <v>0.64</v>
      </c>
      <c r="L23" s="142">
        <v>18.07909604519774</v>
      </c>
      <c r="M23" s="142">
        <v>57.142857142857139</v>
      </c>
      <c r="N23" s="142">
        <v>39.263803680981596</v>
      </c>
    </row>
    <row r="24" spans="2:14" x14ac:dyDescent="0.25">
      <c r="B24" s="143">
        <v>2</v>
      </c>
      <c r="C24" s="138" t="s">
        <v>676</v>
      </c>
      <c r="D24" s="139" t="s">
        <v>99</v>
      </c>
      <c r="E24" s="280">
        <v>44230</v>
      </c>
      <c r="F24" s="280">
        <v>44743</v>
      </c>
      <c r="G24" s="140" t="s">
        <v>85</v>
      </c>
      <c r="H24" s="245">
        <v>345.86</v>
      </c>
      <c r="I24" s="245">
        <v>33.21</v>
      </c>
      <c r="J24" s="245">
        <v>47.33</v>
      </c>
      <c r="K24" s="245">
        <v>42.86</v>
      </c>
      <c r="L24" s="142">
        <v>12.392297461400565</v>
      </c>
      <c r="M24" s="142">
        <v>129.05751279735017</v>
      </c>
      <c r="N24" s="142">
        <v>90.555672934713712</v>
      </c>
    </row>
    <row r="25" spans="2:14" x14ac:dyDescent="0.25">
      <c r="B25" s="143">
        <v>3</v>
      </c>
      <c r="C25" s="138" t="s">
        <v>677</v>
      </c>
      <c r="D25" s="139" t="s">
        <v>99</v>
      </c>
      <c r="E25" s="280">
        <v>43551</v>
      </c>
      <c r="F25" s="280">
        <v>44748</v>
      </c>
      <c r="G25" s="140" t="s">
        <v>86</v>
      </c>
      <c r="H25" s="141">
        <v>5133.6322</v>
      </c>
      <c r="I25" s="141">
        <v>1884.29</v>
      </c>
      <c r="J25" s="141">
        <v>2827</v>
      </c>
      <c r="K25" s="141">
        <v>1847.3912399999999</v>
      </c>
      <c r="L25" s="142">
        <v>35.986045903327465</v>
      </c>
      <c r="M25" s="142">
        <v>98.04176851758487</v>
      </c>
      <c r="N25" s="142">
        <v>65.348116024053766</v>
      </c>
    </row>
    <row r="26" spans="2:14" x14ac:dyDescent="0.25">
      <c r="B26" s="143">
        <v>4</v>
      </c>
      <c r="C26" s="138" t="s">
        <v>678</v>
      </c>
      <c r="D26" s="139" t="s">
        <v>99</v>
      </c>
      <c r="E26" s="280">
        <v>43906</v>
      </c>
      <c r="F26" s="280">
        <v>44748</v>
      </c>
      <c r="G26" s="140" t="s">
        <v>85</v>
      </c>
      <c r="H26" s="141">
        <v>23.763907799999998</v>
      </c>
      <c r="I26" s="141">
        <v>1.9949999999999999E-2</v>
      </c>
      <c r="J26" s="141">
        <v>2.6599999999999999E-2</v>
      </c>
      <c r="K26" s="141">
        <v>20.495539700000002</v>
      </c>
      <c r="L26" s="142">
        <v>86.246504036680378</v>
      </c>
      <c r="M26" s="142">
        <v>102734.53483709275</v>
      </c>
      <c r="N26" s="142">
        <v>77050.901127819554</v>
      </c>
    </row>
    <row r="27" spans="2:14" x14ac:dyDescent="0.25">
      <c r="B27" s="143">
        <v>5</v>
      </c>
      <c r="C27" s="138" t="s">
        <v>679</v>
      </c>
      <c r="D27" s="139" t="s">
        <v>98</v>
      </c>
      <c r="E27" s="280">
        <v>43538</v>
      </c>
      <c r="F27" s="280">
        <v>44750</v>
      </c>
      <c r="G27" s="140" t="s">
        <v>85</v>
      </c>
      <c r="H27" s="141">
        <v>51.819326500000003</v>
      </c>
      <c r="I27" s="141">
        <v>15.88</v>
      </c>
      <c r="J27" s="141">
        <v>17.420000000000002</v>
      </c>
      <c r="K27" s="141">
        <v>12.6431278</v>
      </c>
      <c r="L27" s="142">
        <v>24.398479590428483</v>
      </c>
      <c r="M27" s="142">
        <v>79.616673803526453</v>
      </c>
      <c r="N27" s="142">
        <v>72.578230769230771</v>
      </c>
    </row>
    <row r="28" spans="2:14" x14ac:dyDescent="0.25">
      <c r="B28" s="143">
        <v>6</v>
      </c>
      <c r="C28" s="138" t="s">
        <v>680</v>
      </c>
      <c r="D28" s="139" t="s">
        <v>98</v>
      </c>
      <c r="E28" s="280">
        <v>44169</v>
      </c>
      <c r="F28" s="280">
        <v>44750</v>
      </c>
      <c r="G28" s="140" t="s">
        <v>85</v>
      </c>
      <c r="H28" s="141">
        <v>49.5635361</v>
      </c>
      <c r="I28" s="141">
        <v>11.9572878</v>
      </c>
      <c r="J28" s="141">
        <v>15.710008699999999</v>
      </c>
      <c r="K28" s="141">
        <v>14.85</v>
      </c>
      <c r="L28" s="142">
        <v>29.961542634969501</v>
      </c>
      <c r="M28" s="142">
        <v>124.19204294806721</v>
      </c>
      <c r="N28" s="142">
        <v>94.525727410959362</v>
      </c>
    </row>
    <row r="29" spans="2:14" x14ac:dyDescent="0.25">
      <c r="B29" s="143">
        <v>7</v>
      </c>
      <c r="C29" s="138" t="s">
        <v>681</v>
      </c>
      <c r="D29" s="139" t="s">
        <v>99</v>
      </c>
      <c r="E29" s="280">
        <v>44525</v>
      </c>
      <c r="F29" s="280">
        <v>44753</v>
      </c>
      <c r="G29" s="140" t="s">
        <v>85</v>
      </c>
      <c r="H29" s="141">
        <v>2714.734554053</v>
      </c>
      <c r="I29" s="245">
        <v>347.02835475000001</v>
      </c>
      <c r="J29" s="245">
        <v>495.21</v>
      </c>
      <c r="K29" s="141">
        <v>499.99821410000004</v>
      </c>
      <c r="L29" s="142">
        <v>18.417941207309603</v>
      </c>
      <c r="M29" s="142">
        <v>144.07993100742439</v>
      </c>
      <c r="N29" s="142">
        <v>100.96690577734699</v>
      </c>
    </row>
    <row r="30" spans="2:14" x14ac:dyDescent="0.25">
      <c r="B30" s="143">
        <v>8</v>
      </c>
      <c r="C30" s="138" t="s">
        <v>682</v>
      </c>
      <c r="D30" s="139" t="s">
        <v>98</v>
      </c>
      <c r="E30" s="280">
        <v>44291</v>
      </c>
      <c r="F30" s="280">
        <v>44755</v>
      </c>
      <c r="G30" s="140" t="s">
        <v>86</v>
      </c>
      <c r="H30" s="141">
        <v>18.292545</v>
      </c>
      <c r="I30" s="141">
        <v>2.3491781</v>
      </c>
      <c r="J30" s="141">
        <v>3.2231952000000001</v>
      </c>
      <c r="K30" s="141">
        <v>2.38</v>
      </c>
      <c r="L30" s="142">
        <v>12.842270444052481</v>
      </c>
      <c r="M30" s="142">
        <v>101.3120290879606</v>
      </c>
      <c r="N30" s="142">
        <v>73.839772409688365</v>
      </c>
    </row>
    <row r="31" spans="2:14" x14ac:dyDescent="0.25">
      <c r="B31" s="143">
        <v>9</v>
      </c>
      <c r="C31" s="138" t="s">
        <v>683</v>
      </c>
      <c r="D31" s="139" t="s">
        <v>99</v>
      </c>
      <c r="E31" s="280">
        <v>43902</v>
      </c>
      <c r="F31" s="280">
        <v>44768</v>
      </c>
      <c r="G31" s="140" t="s">
        <v>86</v>
      </c>
      <c r="H31" s="141">
        <v>16.618801099999999</v>
      </c>
      <c r="I31" s="141">
        <v>4.5723419999999999</v>
      </c>
      <c r="J31" s="141">
        <v>6.8931316999999996</v>
      </c>
      <c r="K31" s="141">
        <v>6.3500000000000005</v>
      </c>
      <c r="L31" s="142">
        <v>27.513067714613904</v>
      </c>
      <c r="M31" s="142">
        <v>138.87850033965091</v>
      </c>
      <c r="N31" s="142">
        <v>92.120682969106781</v>
      </c>
    </row>
    <row r="32" spans="2:14" x14ac:dyDescent="0.25">
      <c r="B32" s="143">
        <v>10</v>
      </c>
      <c r="C32" s="138" t="s">
        <v>684</v>
      </c>
      <c r="D32" s="139" t="s">
        <v>98</v>
      </c>
      <c r="E32" s="280">
        <v>43741</v>
      </c>
      <c r="F32" s="280">
        <v>44769</v>
      </c>
      <c r="G32" s="140" t="s">
        <v>85</v>
      </c>
      <c r="H32" s="141">
        <v>46.48</v>
      </c>
      <c r="I32" s="141">
        <v>14.77</v>
      </c>
      <c r="J32" s="141">
        <v>21.58</v>
      </c>
      <c r="K32" s="141">
        <v>20.5</v>
      </c>
      <c r="L32" s="142">
        <v>44.104991394148023</v>
      </c>
      <c r="M32" s="142">
        <v>138.79485443466487</v>
      </c>
      <c r="N32" s="142">
        <v>94.99536607970343</v>
      </c>
    </row>
    <row r="33" spans="2:14" x14ac:dyDescent="0.25">
      <c r="B33" s="143">
        <v>11</v>
      </c>
      <c r="C33" s="138" t="s">
        <v>685</v>
      </c>
      <c r="D33" s="139" t="s">
        <v>15</v>
      </c>
      <c r="E33" s="280">
        <v>44421</v>
      </c>
      <c r="F33" s="280">
        <v>44771</v>
      </c>
      <c r="G33" s="140" t="s">
        <v>87</v>
      </c>
      <c r="H33" s="245" t="s">
        <v>15</v>
      </c>
      <c r="I33" s="245" t="s">
        <v>15</v>
      </c>
      <c r="J33" s="245" t="s">
        <v>15</v>
      </c>
      <c r="K33" s="245" t="s">
        <v>15</v>
      </c>
      <c r="L33" s="245" t="s">
        <v>15</v>
      </c>
      <c r="M33" s="245" t="s">
        <v>15</v>
      </c>
      <c r="N33" s="245" t="s">
        <v>15</v>
      </c>
    </row>
    <row r="34" spans="2:14" x14ac:dyDescent="0.25">
      <c r="B34" s="143">
        <v>12</v>
      </c>
      <c r="C34" s="138" t="s">
        <v>686</v>
      </c>
      <c r="D34" s="140" t="s">
        <v>99</v>
      </c>
      <c r="E34" s="280">
        <v>44412</v>
      </c>
      <c r="F34" s="280">
        <v>44775</v>
      </c>
      <c r="G34" s="140" t="s">
        <v>85</v>
      </c>
      <c r="H34" s="141">
        <v>17.011832500000001</v>
      </c>
      <c r="I34" s="141">
        <v>3.3973879999999999</v>
      </c>
      <c r="J34" s="141">
        <v>6.4026547000000003</v>
      </c>
      <c r="K34" s="141">
        <v>4.3</v>
      </c>
      <c r="L34" s="142">
        <v>25.276524442619568</v>
      </c>
      <c r="M34" s="142">
        <v>126.5678221033335</v>
      </c>
      <c r="N34" s="142">
        <v>67.159642390210422</v>
      </c>
    </row>
    <row r="35" spans="2:14" x14ac:dyDescent="0.25">
      <c r="B35" s="143">
        <v>13</v>
      </c>
      <c r="C35" s="138" t="s">
        <v>687</v>
      </c>
      <c r="D35" s="140" t="s">
        <v>15</v>
      </c>
      <c r="E35" s="280">
        <v>44111</v>
      </c>
      <c r="F35" s="280">
        <v>44778</v>
      </c>
      <c r="G35" s="140" t="s">
        <v>86</v>
      </c>
      <c r="H35" s="245" t="s">
        <v>15</v>
      </c>
      <c r="I35" s="245" t="s">
        <v>15</v>
      </c>
      <c r="J35" s="245" t="s">
        <v>15</v>
      </c>
      <c r="K35" s="245" t="s">
        <v>15</v>
      </c>
      <c r="L35" s="245" t="s">
        <v>15</v>
      </c>
      <c r="M35" s="245" t="s">
        <v>15</v>
      </c>
      <c r="N35" s="245" t="s">
        <v>15</v>
      </c>
    </row>
    <row r="36" spans="2:14" x14ac:dyDescent="0.25">
      <c r="B36" s="143">
        <v>14</v>
      </c>
      <c r="C36" s="138" t="s">
        <v>688</v>
      </c>
      <c r="D36" s="140" t="s">
        <v>99</v>
      </c>
      <c r="E36" s="280">
        <v>43888</v>
      </c>
      <c r="F36" s="280">
        <v>44783</v>
      </c>
      <c r="G36" s="140" t="s">
        <v>85</v>
      </c>
      <c r="H36" s="141">
        <v>985.11803190000001</v>
      </c>
      <c r="I36" s="141">
        <v>372.77490999999998</v>
      </c>
      <c r="J36" s="141">
        <v>386.34102250000001</v>
      </c>
      <c r="K36" s="141">
        <v>421.74894699999999</v>
      </c>
      <c r="L36" s="142">
        <v>42.812021843369521</v>
      </c>
      <c r="M36" s="142">
        <v>113.13769668672175</v>
      </c>
      <c r="N36" s="142">
        <v>109.16494041219762</v>
      </c>
    </row>
    <row r="37" spans="2:14" x14ac:dyDescent="0.25">
      <c r="B37" s="143">
        <v>15</v>
      </c>
      <c r="C37" s="138" t="s">
        <v>689</v>
      </c>
      <c r="D37" s="140" t="s">
        <v>99</v>
      </c>
      <c r="E37" s="280">
        <v>44321</v>
      </c>
      <c r="F37" s="280">
        <v>44785</v>
      </c>
      <c r="G37" s="140" t="s">
        <v>85</v>
      </c>
      <c r="H37" s="141">
        <v>198.6420742</v>
      </c>
      <c r="I37" s="141">
        <v>15.699369799999999</v>
      </c>
      <c r="J37" s="141">
        <v>22.091164299999999</v>
      </c>
      <c r="K37" s="141">
        <v>17.25</v>
      </c>
      <c r="L37" s="142">
        <v>8.6839608725753017</v>
      </c>
      <c r="M37" s="142">
        <v>109.877021942626</v>
      </c>
      <c r="N37" s="142">
        <v>78.085517656486772</v>
      </c>
    </row>
    <row r="38" spans="2:14" x14ac:dyDescent="0.25">
      <c r="B38" s="143">
        <v>16</v>
      </c>
      <c r="C38" s="138" t="s">
        <v>690</v>
      </c>
      <c r="D38" s="140" t="s">
        <v>99</v>
      </c>
      <c r="E38" s="280">
        <v>44434</v>
      </c>
      <c r="F38" s="280">
        <v>44785</v>
      </c>
      <c r="G38" s="140" t="s">
        <v>87</v>
      </c>
      <c r="H38" s="141">
        <v>7.3076359000000002</v>
      </c>
      <c r="I38" s="141">
        <v>2.2155727000000001</v>
      </c>
      <c r="J38" s="141">
        <v>3.2498453</v>
      </c>
      <c r="K38" s="141">
        <v>2.92</v>
      </c>
      <c r="L38" s="142">
        <v>39.958203172109322</v>
      </c>
      <c r="M38" s="142">
        <v>131.79436630538009</v>
      </c>
      <c r="N38" s="142">
        <v>89.850430726656427</v>
      </c>
    </row>
    <row r="39" spans="2:14" x14ac:dyDescent="0.25">
      <c r="B39" s="143">
        <v>17</v>
      </c>
      <c r="C39" s="138" t="s">
        <v>691</v>
      </c>
      <c r="D39" s="140" t="s">
        <v>98</v>
      </c>
      <c r="E39" s="280">
        <v>44579</v>
      </c>
      <c r="F39" s="280">
        <v>44789</v>
      </c>
      <c r="G39" s="140" t="s">
        <v>85</v>
      </c>
      <c r="H39" s="141">
        <v>30.513726600000002</v>
      </c>
      <c r="I39" s="141">
        <v>4.2060500000000003</v>
      </c>
      <c r="J39" s="141">
        <v>6.0149499999999998</v>
      </c>
      <c r="K39" s="141">
        <v>11.766123899999998</v>
      </c>
      <c r="L39" s="142">
        <v>38.560101341407439</v>
      </c>
      <c r="M39" s="142">
        <v>279.74284423627864</v>
      </c>
      <c r="N39" s="142">
        <v>195.61465847596403</v>
      </c>
    </row>
    <row r="40" spans="2:14" x14ac:dyDescent="0.25">
      <c r="B40" s="143">
        <v>18</v>
      </c>
      <c r="C40" s="138" t="s">
        <v>692</v>
      </c>
      <c r="D40" s="140" t="s">
        <v>98</v>
      </c>
      <c r="E40" s="280">
        <v>44473</v>
      </c>
      <c r="F40" s="280">
        <v>44790</v>
      </c>
      <c r="G40" s="140" t="s">
        <v>86</v>
      </c>
      <c r="H40" s="141">
        <v>1.2151098</v>
      </c>
      <c r="I40" s="141">
        <v>1.225E-2</v>
      </c>
      <c r="J40" s="141">
        <v>1.225E-2</v>
      </c>
      <c r="K40" s="141">
        <v>0.68500000000000005</v>
      </c>
      <c r="L40" s="142">
        <v>56.373506328399294</v>
      </c>
      <c r="M40" s="142">
        <v>5591.8367346938776</v>
      </c>
      <c r="N40" s="142">
        <v>5591.8367346938776</v>
      </c>
    </row>
    <row r="41" spans="2:14" x14ac:dyDescent="0.25">
      <c r="B41" s="143">
        <v>19</v>
      </c>
      <c r="C41" s="138" t="s">
        <v>693</v>
      </c>
      <c r="D41" s="140" t="s">
        <v>98</v>
      </c>
      <c r="E41" s="280">
        <v>44281</v>
      </c>
      <c r="F41" s="280">
        <v>44798</v>
      </c>
      <c r="G41" s="140" t="s">
        <v>86</v>
      </c>
      <c r="H41" s="141">
        <v>113.94706910000001</v>
      </c>
      <c r="I41" s="141">
        <v>18.391549999999999</v>
      </c>
      <c r="J41" s="141">
        <v>23.194175000000001</v>
      </c>
      <c r="K41" s="141">
        <v>22.31</v>
      </c>
      <c r="L41" s="142">
        <v>19.579266212122342</v>
      </c>
      <c r="M41" s="142">
        <v>121.30570832800933</v>
      </c>
      <c r="N41" s="142">
        <v>96.18794374018475</v>
      </c>
    </row>
    <row r="42" spans="2:14" x14ac:dyDescent="0.25">
      <c r="B42" s="143">
        <v>20</v>
      </c>
      <c r="C42" s="138" t="s">
        <v>694</v>
      </c>
      <c r="D42" s="140" t="s">
        <v>99</v>
      </c>
      <c r="E42" s="280">
        <v>43671</v>
      </c>
      <c r="F42" s="280">
        <v>44803</v>
      </c>
      <c r="G42" s="140" t="s">
        <v>85</v>
      </c>
      <c r="H42" s="141">
        <v>104.0492</v>
      </c>
      <c r="I42" s="141">
        <v>26.7</v>
      </c>
      <c r="J42" s="141">
        <v>44.55</v>
      </c>
      <c r="K42" s="141">
        <v>72.989999999999995</v>
      </c>
      <c r="L42" s="142">
        <v>70.149506195146145</v>
      </c>
      <c r="M42" s="142">
        <v>273.37078651685391</v>
      </c>
      <c r="N42" s="142">
        <v>163.83838383838383</v>
      </c>
    </row>
    <row r="43" spans="2:14" x14ac:dyDescent="0.25">
      <c r="B43" s="143">
        <v>21</v>
      </c>
      <c r="C43" s="138" t="s">
        <v>695</v>
      </c>
      <c r="D43" s="140" t="s">
        <v>99</v>
      </c>
      <c r="E43" s="280">
        <v>44636</v>
      </c>
      <c r="F43" s="280">
        <v>44805</v>
      </c>
      <c r="G43" s="140" t="s">
        <v>86</v>
      </c>
      <c r="H43" s="141">
        <v>212.1397771</v>
      </c>
      <c r="I43" s="245">
        <v>21.413124100000001</v>
      </c>
      <c r="J43" s="245">
        <v>24.571324099999998</v>
      </c>
      <c r="K43" s="141">
        <v>21.2665246</v>
      </c>
      <c r="L43" s="142">
        <v>10.024769937405576</v>
      </c>
      <c r="M43" s="142">
        <v>99.315375471064499</v>
      </c>
      <c r="N43" s="142">
        <v>86.550177407818254</v>
      </c>
    </row>
    <row r="44" spans="2:14" x14ac:dyDescent="0.25">
      <c r="B44" s="143">
        <v>22</v>
      </c>
      <c r="C44" s="138" t="s">
        <v>696</v>
      </c>
      <c r="D44" s="140" t="s">
        <v>98</v>
      </c>
      <c r="E44" s="280">
        <v>43850</v>
      </c>
      <c r="F44" s="280">
        <v>44824</v>
      </c>
      <c r="G44" s="140" t="s">
        <v>86</v>
      </c>
      <c r="H44" s="141">
        <v>21.292750900000001</v>
      </c>
      <c r="I44" s="141">
        <v>4.2743000000000002</v>
      </c>
      <c r="J44" s="141">
        <v>6.4280999999999997</v>
      </c>
      <c r="K44" s="141">
        <v>4.05</v>
      </c>
      <c r="L44" s="142">
        <v>19.020557836892742</v>
      </c>
      <c r="M44" s="142">
        <v>94.752357111105894</v>
      </c>
      <c r="N44" s="142">
        <v>63.004620338824843</v>
      </c>
    </row>
    <row r="45" spans="2:14" x14ac:dyDescent="0.25">
      <c r="B45" s="143">
        <v>23</v>
      </c>
      <c r="C45" s="138" t="s">
        <v>697</v>
      </c>
      <c r="D45" s="140" t="s">
        <v>98</v>
      </c>
      <c r="E45" s="280">
        <v>44293</v>
      </c>
      <c r="F45" s="280">
        <v>44824</v>
      </c>
      <c r="G45" s="140" t="s">
        <v>86</v>
      </c>
      <c r="H45" s="245">
        <v>25.927679600000001</v>
      </c>
      <c r="I45" s="245">
        <v>8.9524668999999992</v>
      </c>
      <c r="J45" s="245">
        <v>11.6885204</v>
      </c>
      <c r="K45" s="245">
        <v>7.05</v>
      </c>
      <c r="L45" s="142">
        <v>27.191017895793497</v>
      </c>
      <c r="M45" s="142">
        <v>78.749243965370042</v>
      </c>
      <c r="N45" s="142">
        <v>60.315589644691038</v>
      </c>
    </row>
    <row r="46" spans="2:14" ht="15" customHeight="1" x14ac:dyDescent="0.25">
      <c r="B46" s="406" t="s">
        <v>511</v>
      </c>
      <c r="C46" s="407"/>
      <c r="D46" s="407"/>
      <c r="E46" s="407"/>
      <c r="F46" s="407"/>
      <c r="G46" s="408"/>
      <c r="H46" s="230">
        <v>10121.469758152998</v>
      </c>
      <c r="I46" s="230">
        <v>2793.2340941499997</v>
      </c>
      <c r="J46" s="230">
        <v>3970.5669419000005</v>
      </c>
      <c r="K46" s="230">
        <v>3054.4447171000002</v>
      </c>
      <c r="L46" s="246">
        <v>30.177877226176548</v>
      </c>
      <c r="M46" s="246">
        <v>109.35154785261523</v>
      </c>
      <c r="N46" s="246">
        <v>76.927168381611096</v>
      </c>
    </row>
    <row r="47" spans="2:14" ht="15" customHeight="1" x14ac:dyDescent="0.25">
      <c r="B47" s="409" t="s">
        <v>512</v>
      </c>
      <c r="C47" s="410"/>
      <c r="D47" s="410"/>
      <c r="E47" s="410"/>
      <c r="F47" s="410"/>
      <c r="G47" s="411"/>
      <c r="H47" s="230">
        <v>790626.21964088525</v>
      </c>
      <c r="I47" s="230">
        <v>137118.81174975092</v>
      </c>
      <c r="J47" s="230">
        <v>213951.79387707138</v>
      </c>
      <c r="K47" s="230">
        <v>243452.44936684289</v>
      </c>
      <c r="L47" s="246">
        <v>30.79235716182329</v>
      </c>
      <c r="M47" s="246">
        <v>177.54854075832898</v>
      </c>
      <c r="N47" s="340" t="s">
        <v>698</v>
      </c>
    </row>
    <row r="48" spans="2:14" ht="13.5" customHeight="1" x14ac:dyDescent="0.25">
      <c r="B48" s="330" t="s">
        <v>461</v>
      </c>
      <c r="C48" s="332"/>
      <c r="D48" s="332"/>
      <c r="E48" s="332"/>
      <c r="F48" s="332"/>
      <c r="G48" s="332"/>
      <c r="H48" s="332"/>
      <c r="I48" s="332"/>
      <c r="J48" s="332"/>
      <c r="K48" s="332"/>
      <c r="L48" s="332"/>
      <c r="M48" s="332"/>
    </row>
    <row r="49" spans="2:13" ht="13.5" customHeight="1" x14ac:dyDescent="0.25">
      <c r="B49" s="330" t="s">
        <v>506</v>
      </c>
      <c r="C49" s="307"/>
      <c r="D49" s="307"/>
      <c r="E49" s="307"/>
      <c r="F49" s="307"/>
      <c r="G49" s="307"/>
      <c r="H49" s="307"/>
      <c r="I49" s="307"/>
      <c r="J49" s="307"/>
      <c r="K49" s="307"/>
      <c r="L49" s="307"/>
      <c r="M49" s="307"/>
    </row>
    <row r="50" spans="2:13" ht="12.75" customHeight="1" x14ac:dyDescent="0.25">
      <c r="B50" s="405" t="s">
        <v>507</v>
      </c>
      <c r="C50" s="405"/>
      <c r="D50" s="405"/>
      <c r="E50" s="405"/>
      <c r="F50" s="405"/>
      <c r="G50" s="405"/>
      <c r="H50" s="405"/>
      <c r="I50" s="405"/>
      <c r="J50" s="405"/>
      <c r="K50" s="405"/>
      <c r="L50" s="405"/>
      <c r="M50" s="405"/>
    </row>
    <row r="51" spans="2:13" ht="26.25" customHeight="1" x14ac:dyDescent="0.25">
      <c r="B51" s="405" t="s">
        <v>508</v>
      </c>
      <c r="C51" s="405"/>
      <c r="D51" s="405"/>
      <c r="E51" s="405"/>
      <c r="F51" s="405"/>
      <c r="G51" s="405"/>
      <c r="H51" s="405"/>
      <c r="I51" s="405"/>
      <c r="J51" s="405"/>
      <c r="K51" s="405"/>
      <c r="L51" s="405"/>
      <c r="M51" s="405"/>
    </row>
    <row r="52" spans="2:13" ht="13.5" customHeight="1" x14ac:dyDescent="0.25">
      <c r="B52" s="330" t="s">
        <v>736</v>
      </c>
      <c r="C52" s="333"/>
      <c r="D52" s="333"/>
      <c r="E52" s="334"/>
      <c r="F52" s="334"/>
      <c r="G52" s="333"/>
      <c r="H52" s="333"/>
      <c r="I52" s="333"/>
      <c r="J52" s="333"/>
      <c r="K52" s="333"/>
      <c r="L52" s="333"/>
      <c r="M52" s="333"/>
    </row>
    <row r="53" spans="2:13" ht="14.25" customHeight="1" x14ac:dyDescent="0.25">
      <c r="B53" s="330" t="s">
        <v>509</v>
      </c>
    </row>
    <row r="57" spans="2:13" ht="42" customHeight="1" x14ac:dyDescent="0.25"/>
  </sheetData>
  <mergeCells count="17">
    <mergeCell ref="B51:M51"/>
    <mergeCell ref="B50:M50"/>
    <mergeCell ref="O2:P3"/>
    <mergeCell ref="B46:G46"/>
    <mergeCell ref="B47:G47"/>
    <mergeCell ref="H4:K4"/>
    <mergeCell ref="B4:B5"/>
    <mergeCell ref="C4:C5"/>
    <mergeCell ref="D4:D5"/>
    <mergeCell ref="E4:E5"/>
    <mergeCell ref="B22:N22"/>
    <mergeCell ref="F4:F5"/>
    <mergeCell ref="B2:N2"/>
    <mergeCell ref="B3:N3"/>
    <mergeCell ref="L4:N4"/>
    <mergeCell ref="B6:N6"/>
    <mergeCell ref="G4:G5"/>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Q40"/>
  <sheetViews>
    <sheetView showGridLines="0" zoomScaleNormal="100" workbookViewId="0">
      <selection activeCell="P2" sqref="P2:Q4"/>
    </sheetView>
  </sheetViews>
  <sheetFormatPr defaultRowHeight="15" x14ac:dyDescent="0.25"/>
  <cols>
    <col min="1" max="1" width="2.7109375" customWidth="1"/>
    <col min="11" max="11" width="1.85546875" style="51" customWidth="1"/>
    <col min="12" max="12" width="1.85546875" customWidth="1"/>
    <col min="13" max="13" width="52" style="19" customWidth="1"/>
    <col min="14" max="14" width="16.5703125" customWidth="1"/>
    <col min="15" max="15" width="4.7109375" customWidth="1"/>
    <col min="16" max="17" width="6.7109375" customWidth="1"/>
  </cols>
  <sheetData>
    <row r="2" spans="2:17" ht="15.75" customHeight="1" x14ac:dyDescent="0.25">
      <c r="B2" s="388"/>
      <c r="C2" s="388"/>
      <c r="D2" s="388"/>
      <c r="E2" s="388"/>
      <c r="F2" s="388"/>
      <c r="G2" s="388"/>
      <c r="H2" s="388"/>
      <c r="I2" s="388"/>
      <c r="J2" s="388"/>
      <c r="M2" s="415" t="s">
        <v>462</v>
      </c>
      <c r="N2" s="415"/>
      <c r="P2" s="368" t="s">
        <v>382</v>
      </c>
      <c r="Q2" s="368"/>
    </row>
    <row r="3" spans="2:17" ht="9" customHeight="1" x14ac:dyDescent="0.25">
      <c r="M3" s="40"/>
      <c r="N3" s="1"/>
      <c r="P3" s="368"/>
      <c r="Q3" s="368"/>
    </row>
    <row r="4" spans="2:17" ht="15" customHeight="1" x14ac:dyDescent="0.25">
      <c r="M4" s="335" t="s">
        <v>465</v>
      </c>
      <c r="N4" s="336" t="s">
        <v>466</v>
      </c>
      <c r="P4" s="368"/>
      <c r="Q4" s="368"/>
    </row>
    <row r="5" spans="2:17" x14ac:dyDescent="0.25">
      <c r="M5" s="18" t="s">
        <v>463</v>
      </c>
      <c r="N5" s="42">
        <v>547</v>
      </c>
    </row>
    <row r="6" spans="2:17" x14ac:dyDescent="0.25">
      <c r="M6" s="18" t="s">
        <v>464</v>
      </c>
      <c r="N6" s="42">
        <v>193</v>
      </c>
    </row>
    <row r="7" spans="2:17" x14ac:dyDescent="0.25">
      <c r="M7" s="82" t="s">
        <v>31</v>
      </c>
      <c r="N7" s="126">
        <f>+N5-N6</f>
        <v>354</v>
      </c>
    </row>
    <row r="8" spans="2:17" x14ac:dyDescent="0.25">
      <c r="M8" s="18" t="s">
        <v>513</v>
      </c>
      <c r="N8" s="42"/>
      <c r="O8" t="s">
        <v>333</v>
      </c>
    </row>
    <row r="9" spans="2:17" x14ac:dyDescent="0.25">
      <c r="M9" s="18"/>
      <c r="N9" s="42"/>
    </row>
    <row r="10" spans="2:17" x14ac:dyDescent="0.25">
      <c r="M10" s="18"/>
      <c r="N10" s="42"/>
    </row>
    <row r="11" spans="2:17" x14ac:dyDescent="0.25">
      <c r="M11" s="18"/>
      <c r="N11" s="42"/>
    </row>
    <row r="12" spans="2:17" x14ac:dyDescent="0.25">
      <c r="M12" s="281"/>
      <c r="N12" s="281"/>
    </row>
    <row r="13" spans="2:17" ht="27.6" customHeight="1" x14ac:dyDescent="0.25">
      <c r="M13" s="414"/>
      <c r="N13" s="414"/>
    </row>
    <row r="15" spans="2:17" ht="30.6" customHeight="1" x14ac:dyDescent="0.25">
      <c r="M15" s="174"/>
      <c r="N15" s="175"/>
      <c r="O15" s="175"/>
      <c r="P15" s="175"/>
    </row>
    <row r="16" spans="2:17" x14ac:dyDescent="0.25">
      <c r="M16" s="174"/>
      <c r="N16" s="172"/>
      <c r="O16" s="175"/>
      <c r="P16" s="175"/>
    </row>
    <row r="17" spans="13:16" x14ac:dyDescent="0.25">
      <c r="M17" s="174"/>
      <c r="N17" s="185"/>
      <c r="O17" s="183" t="s">
        <v>21</v>
      </c>
      <c r="P17" s="175"/>
    </row>
    <row r="18" spans="13:16" ht="15.75" x14ac:dyDescent="0.25">
      <c r="M18" s="174"/>
      <c r="N18" s="186" t="s">
        <v>10</v>
      </c>
      <c r="O18" s="181">
        <v>37</v>
      </c>
      <c r="P18" s="175"/>
    </row>
    <row r="19" spans="13:16" ht="15.75" x14ac:dyDescent="0.25">
      <c r="M19" s="174"/>
      <c r="N19" s="186" t="s">
        <v>11</v>
      </c>
      <c r="O19" s="181">
        <v>706</v>
      </c>
      <c r="P19" s="175"/>
    </row>
    <row r="20" spans="13:16" ht="15.75" x14ac:dyDescent="0.25">
      <c r="M20" s="174"/>
      <c r="N20" s="186" t="s">
        <v>12</v>
      </c>
      <c r="O20" s="181">
        <v>1157</v>
      </c>
      <c r="P20" s="175"/>
    </row>
    <row r="21" spans="13:16" ht="15.75" x14ac:dyDescent="0.25">
      <c r="M21" s="174"/>
      <c r="N21" s="186" t="s">
        <v>283</v>
      </c>
      <c r="O21" s="181">
        <v>1985</v>
      </c>
      <c r="P21" s="175"/>
    </row>
    <row r="22" spans="13:16" ht="15.75" x14ac:dyDescent="0.25">
      <c r="M22" s="174"/>
      <c r="N22" s="186" t="s">
        <v>336</v>
      </c>
      <c r="O22" s="181">
        <v>538</v>
      </c>
      <c r="P22" s="175"/>
    </row>
    <row r="23" spans="13:16" ht="15.75" x14ac:dyDescent="0.25">
      <c r="M23" s="174"/>
      <c r="N23" s="186" t="s">
        <v>332</v>
      </c>
      <c r="O23" s="181">
        <v>141</v>
      </c>
      <c r="P23" s="175"/>
    </row>
    <row r="24" spans="13:16" ht="15.75" x14ac:dyDescent="0.25">
      <c r="M24" s="174"/>
      <c r="N24" s="186" t="s">
        <v>403</v>
      </c>
      <c r="O24" s="181">
        <v>186</v>
      </c>
      <c r="P24" s="175"/>
    </row>
    <row r="25" spans="13:16" ht="15.75" x14ac:dyDescent="0.25">
      <c r="M25" s="174"/>
      <c r="N25" s="186" t="s">
        <v>411</v>
      </c>
      <c r="O25" s="181">
        <v>192</v>
      </c>
      <c r="P25" s="175"/>
    </row>
    <row r="26" spans="13:16" ht="15.75" x14ac:dyDescent="0.25">
      <c r="M26" s="174"/>
      <c r="N26" s="186" t="s">
        <v>21</v>
      </c>
      <c r="O26" s="181">
        <v>4942</v>
      </c>
      <c r="P26" s="175"/>
    </row>
    <row r="27" spans="13:16" ht="15.75" x14ac:dyDescent="0.25">
      <c r="M27" s="174"/>
      <c r="N27" s="186"/>
      <c r="O27" s="181"/>
      <c r="P27" s="175"/>
    </row>
    <row r="28" spans="13:16" x14ac:dyDescent="0.25">
      <c r="M28" s="174"/>
      <c r="N28" s="175"/>
      <c r="O28" s="175"/>
      <c r="P28" s="175"/>
    </row>
    <row r="29" spans="13:16" ht="27" x14ac:dyDescent="0.25">
      <c r="M29" s="174"/>
      <c r="N29" s="175"/>
      <c r="O29" s="183" t="s">
        <v>21</v>
      </c>
      <c r="P29" s="175"/>
    </row>
    <row r="30" spans="13:16" ht="15.75" x14ac:dyDescent="0.25">
      <c r="M30" s="174"/>
      <c r="N30" s="186" t="s">
        <v>10</v>
      </c>
      <c r="O30" s="175">
        <f t="shared" ref="O30" si="0">O18</f>
        <v>37</v>
      </c>
      <c r="P30" s="175"/>
    </row>
    <row r="31" spans="13:16" ht="15.75" x14ac:dyDescent="0.25">
      <c r="M31" s="174"/>
      <c r="N31" s="186" t="s">
        <v>11</v>
      </c>
      <c r="O31" s="175">
        <f t="shared" ref="O31:O37" si="1">O30+O19</f>
        <v>743</v>
      </c>
      <c r="P31" s="175"/>
    </row>
    <row r="32" spans="13:16" ht="15.75" x14ac:dyDescent="0.25">
      <c r="M32" s="174"/>
      <c r="N32" s="186" t="s">
        <v>12</v>
      </c>
      <c r="O32" s="175">
        <f t="shared" si="1"/>
        <v>1900</v>
      </c>
      <c r="P32" s="175"/>
    </row>
    <row r="33" spans="13:16" ht="15.75" x14ac:dyDescent="0.25">
      <c r="M33" s="174"/>
      <c r="N33" s="186" t="s">
        <v>283</v>
      </c>
      <c r="O33" s="175">
        <f t="shared" si="1"/>
        <v>3885</v>
      </c>
      <c r="P33" s="175"/>
    </row>
    <row r="34" spans="13:16" ht="15.75" x14ac:dyDescent="0.25">
      <c r="M34" s="174"/>
      <c r="N34" s="186" t="s">
        <v>336</v>
      </c>
      <c r="O34" s="175">
        <f t="shared" si="1"/>
        <v>4423</v>
      </c>
      <c r="P34" s="175"/>
    </row>
    <row r="35" spans="13:16" ht="15.75" x14ac:dyDescent="0.25">
      <c r="M35" s="174"/>
      <c r="N35" s="186" t="s">
        <v>416</v>
      </c>
      <c r="O35" s="175">
        <f t="shared" si="1"/>
        <v>4564</v>
      </c>
      <c r="P35" s="175"/>
    </row>
    <row r="36" spans="13:16" ht="15.75" x14ac:dyDescent="0.25">
      <c r="M36" s="174"/>
      <c r="N36" s="186" t="s">
        <v>409</v>
      </c>
      <c r="O36" s="175">
        <f t="shared" si="1"/>
        <v>4750</v>
      </c>
      <c r="P36" s="175"/>
    </row>
    <row r="37" spans="13:16" ht="15.75" x14ac:dyDescent="0.25">
      <c r="M37" s="174"/>
      <c r="N37" s="186" t="s">
        <v>414</v>
      </c>
      <c r="O37" s="175">
        <f t="shared" si="1"/>
        <v>4942</v>
      </c>
      <c r="P37" s="175"/>
    </row>
    <row r="38" spans="13:16" x14ac:dyDescent="0.25">
      <c r="M38" s="174"/>
      <c r="N38" s="175"/>
      <c r="O38" s="175"/>
      <c r="P38" s="175"/>
    </row>
    <row r="39" spans="13:16" x14ac:dyDescent="0.25">
      <c r="M39" s="174"/>
      <c r="N39" s="175"/>
      <c r="O39" s="175"/>
      <c r="P39" s="175"/>
    </row>
    <row r="40" spans="13:16" x14ac:dyDescent="0.25">
      <c r="M40" s="174"/>
      <c r="N40" s="175"/>
      <c r="O40" s="175"/>
      <c r="P40" s="175"/>
    </row>
  </sheetData>
  <mergeCells count="4">
    <mergeCell ref="B2:J2"/>
    <mergeCell ref="P2:Q4"/>
    <mergeCell ref="M13:N13"/>
    <mergeCell ref="M2:N2"/>
  </mergeCells>
  <hyperlinks>
    <hyperlink ref="P2:Q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11" max="11" width="0.28515625" customWidth="1"/>
    <col min="12" max="12" width="1.28515625" customWidth="1"/>
    <col min="13" max="13" width="1.85546875" style="51"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5"/>
      <c r="B2" s="374"/>
      <c r="C2" s="374"/>
      <c r="D2" s="374"/>
      <c r="E2" s="374"/>
      <c r="F2" s="374"/>
      <c r="G2" s="374"/>
      <c r="H2" s="374"/>
      <c r="I2" s="374"/>
      <c r="J2" s="374"/>
      <c r="O2" s="416" t="s">
        <v>515</v>
      </c>
      <c r="P2" s="416"/>
      <c r="R2" s="368" t="s">
        <v>382</v>
      </c>
      <c r="S2" s="368"/>
    </row>
    <row r="3" spans="1:19" x14ac:dyDescent="0.25">
      <c r="O3" s="319"/>
      <c r="P3" s="319"/>
      <c r="R3" s="368"/>
      <c r="S3" s="368"/>
    </row>
    <row r="4" spans="1:19" ht="21.75" customHeight="1" x14ac:dyDescent="0.25">
      <c r="O4" s="320" t="s">
        <v>70</v>
      </c>
      <c r="P4" s="321" t="s">
        <v>17</v>
      </c>
    </row>
    <row r="5" spans="1:19" x14ac:dyDescent="0.25">
      <c r="O5" s="322" t="s">
        <v>71</v>
      </c>
      <c r="P5" s="105">
        <v>379</v>
      </c>
    </row>
    <row r="6" spans="1:19" x14ac:dyDescent="0.25">
      <c r="O6" s="322" t="s">
        <v>72</v>
      </c>
      <c r="P6" s="105">
        <v>164</v>
      </c>
    </row>
    <row r="7" spans="1:19" x14ac:dyDescent="0.25">
      <c r="O7" s="322" t="s">
        <v>73</v>
      </c>
      <c r="P7" s="105">
        <v>96</v>
      </c>
    </row>
    <row r="8" spans="1:19" x14ac:dyDescent="0.25">
      <c r="O8" s="322" t="s">
        <v>74</v>
      </c>
      <c r="P8" s="105">
        <v>24</v>
      </c>
    </row>
    <row r="9" spans="1:19" x14ac:dyDescent="0.25">
      <c r="O9" s="322" t="s">
        <v>75</v>
      </c>
      <c r="P9" s="105">
        <v>32</v>
      </c>
    </row>
    <row r="10" spans="1:19" x14ac:dyDescent="0.25">
      <c r="O10" s="322" t="s">
        <v>76</v>
      </c>
      <c r="P10" s="105">
        <v>8</v>
      </c>
    </row>
    <row r="11" spans="1:19" ht="17.45" customHeight="1" x14ac:dyDescent="0.25">
      <c r="O11" s="323" t="s">
        <v>77</v>
      </c>
      <c r="P11" s="323"/>
    </row>
    <row r="12" spans="1:19" ht="15.75" customHeight="1" x14ac:dyDescent="0.25">
      <c r="O12" s="322" t="s">
        <v>78</v>
      </c>
      <c r="P12" s="105">
        <v>286</v>
      </c>
    </row>
    <row r="13" spans="1:19" ht="14.25" customHeight="1" x14ac:dyDescent="0.25">
      <c r="O13" s="322" t="s">
        <v>79</v>
      </c>
      <c r="P13" s="105">
        <v>49</v>
      </c>
    </row>
    <row r="14" spans="1:19" ht="12.75" customHeight="1" x14ac:dyDescent="0.25">
      <c r="O14" s="322" t="s">
        <v>80</v>
      </c>
      <c r="P14" s="105">
        <v>38</v>
      </c>
    </row>
    <row r="15" spans="1:19" ht="15.75" customHeight="1" x14ac:dyDescent="0.25">
      <c r="O15" s="322" t="s">
        <v>81</v>
      </c>
      <c r="P15" s="105">
        <v>171</v>
      </c>
    </row>
    <row r="16" spans="1:19" ht="15.75" customHeight="1" x14ac:dyDescent="0.25">
      <c r="B16" s="229"/>
      <c r="O16" s="324" t="s">
        <v>82</v>
      </c>
      <c r="P16" s="325">
        <v>159</v>
      </c>
    </row>
    <row r="17" spans="1:19" ht="15.75" x14ac:dyDescent="0.25">
      <c r="A17" s="55"/>
      <c r="K17" s="55"/>
      <c r="L17" s="55"/>
      <c r="O17" s="417" t="s">
        <v>514</v>
      </c>
      <c r="P17" s="417"/>
    </row>
    <row r="19" spans="1:19" x14ac:dyDescent="0.25">
      <c r="O19" s="83"/>
      <c r="P19" s="83"/>
      <c r="Q19" s="84"/>
      <c r="R19" s="84"/>
      <c r="S19" s="84"/>
    </row>
    <row r="20" spans="1:19" x14ac:dyDescent="0.25">
      <c r="O20" s="199" t="s">
        <v>70</v>
      </c>
      <c r="P20" s="199" t="s">
        <v>17</v>
      </c>
      <c r="Q20" s="193" t="s">
        <v>345</v>
      </c>
      <c r="R20" s="175"/>
      <c r="S20" s="84"/>
    </row>
    <row r="21" spans="1:19" x14ac:dyDescent="0.25">
      <c r="O21" s="200" t="s">
        <v>396</v>
      </c>
      <c r="P21" s="201">
        <f t="shared" ref="P21:P26" si="0">P5</f>
        <v>379</v>
      </c>
      <c r="Q21" s="202">
        <f>P21/P27</f>
        <v>0.53911806543385488</v>
      </c>
      <c r="R21" s="175"/>
      <c r="S21" s="84"/>
    </row>
    <row r="22" spans="1:19" x14ac:dyDescent="0.25">
      <c r="O22" s="200" t="s">
        <v>397</v>
      </c>
      <c r="P22" s="201">
        <f t="shared" si="0"/>
        <v>164</v>
      </c>
      <c r="Q22" s="202">
        <f>P22/P27</f>
        <v>0.23328591749644381</v>
      </c>
      <c r="R22" s="175"/>
      <c r="S22" s="84"/>
    </row>
    <row r="23" spans="1:19" x14ac:dyDescent="0.25">
      <c r="O23" s="200" t="s">
        <v>398</v>
      </c>
      <c r="P23" s="201">
        <f t="shared" si="0"/>
        <v>96</v>
      </c>
      <c r="Q23" s="202">
        <f>P23/P27</f>
        <v>0.13655761024182078</v>
      </c>
      <c r="R23" s="175"/>
      <c r="S23" s="84"/>
    </row>
    <row r="24" spans="1:19" x14ac:dyDescent="0.25">
      <c r="O24" s="200" t="s">
        <v>399</v>
      </c>
      <c r="P24" s="201">
        <f t="shared" si="0"/>
        <v>24</v>
      </c>
      <c r="Q24" s="202">
        <f>P24/P27</f>
        <v>3.4139402560455195E-2</v>
      </c>
      <c r="R24" s="175"/>
      <c r="S24" s="84"/>
    </row>
    <row r="25" spans="1:19" x14ac:dyDescent="0.25">
      <c r="O25" s="200" t="s">
        <v>400</v>
      </c>
      <c r="P25" s="201">
        <f t="shared" si="0"/>
        <v>32</v>
      </c>
      <c r="Q25" s="202">
        <f>P25/P27</f>
        <v>4.5519203413940258E-2</v>
      </c>
      <c r="R25" s="175"/>
      <c r="S25" s="84"/>
    </row>
    <row r="26" spans="1:19" x14ac:dyDescent="0.25">
      <c r="O26" s="200" t="s">
        <v>401</v>
      </c>
      <c r="P26" s="201">
        <f t="shared" si="0"/>
        <v>8</v>
      </c>
      <c r="Q26" s="202">
        <f>P26/P27</f>
        <v>1.1379800853485065E-2</v>
      </c>
      <c r="R26" s="175"/>
      <c r="S26" s="84"/>
    </row>
    <row r="27" spans="1:19" x14ac:dyDescent="0.25">
      <c r="O27" s="196" t="s">
        <v>21</v>
      </c>
      <c r="P27" s="196">
        <f>SUM(P21:P26)</f>
        <v>703</v>
      </c>
      <c r="Q27" s="196"/>
      <c r="R27" s="175"/>
      <c r="S27" s="84"/>
    </row>
    <row r="28" spans="1:19" x14ac:dyDescent="0.25">
      <c r="O28" s="174"/>
      <c r="P28" s="174"/>
      <c r="Q28" s="175"/>
      <c r="R28" s="175"/>
      <c r="S28" s="84"/>
    </row>
    <row r="29" spans="1:19" x14ac:dyDescent="0.25">
      <c r="O29" s="83"/>
      <c r="P29" s="83"/>
      <c r="Q29" s="84"/>
      <c r="R29" s="84"/>
      <c r="S29" s="84"/>
    </row>
    <row r="30" spans="1:19" x14ac:dyDescent="0.25">
      <c r="O30" s="83"/>
      <c r="P30" s="83"/>
      <c r="Q30" s="84"/>
      <c r="R30" s="84"/>
      <c r="S30" s="84"/>
    </row>
    <row r="31" spans="1:19" x14ac:dyDescent="0.25">
      <c r="O31" s="83"/>
      <c r="P31" s="83"/>
      <c r="Q31" s="84"/>
      <c r="R31" s="84"/>
      <c r="S31" s="84"/>
    </row>
    <row r="32" spans="1:19" x14ac:dyDescent="0.25">
      <c r="O32" s="83"/>
      <c r="P32" s="83"/>
      <c r="Q32" s="84"/>
      <c r="R32" s="84"/>
      <c r="S32" s="8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E-Newsletter Jul-Sep 2022</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cp:lastModifiedBy>
  <dcterms:created xsi:type="dcterms:W3CDTF">2021-07-05T10:28:46Z</dcterms:created>
  <dcterms:modified xsi:type="dcterms:W3CDTF">2022-11-15T05:23:52Z</dcterms:modified>
</cp:coreProperties>
</file>