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Users\Pooja Singla\Downloads\"/>
    </mc:Choice>
  </mc:AlternateContent>
  <xr:revisionPtr revIDLastSave="0" documentId="13_ncr:1_{FE0CCF78-43D3-4C98-BAA7-A946E348CD3F}" xr6:coauthVersionLast="47" xr6:coauthVersionMax="47" xr10:uidLastSave="{00000000-0000-0000-0000-000000000000}"/>
  <bookViews>
    <workbookView xWindow="-120" yWindow="-120" windowWidth="29040" windowHeight="15720" xr2:uid="{00000000-000D-0000-FFFF-FFFF00000000}"/>
  </bookViews>
  <sheets>
    <sheet name="E-Newsletter April - June 2023" sheetId="43" r:id="rId1"/>
    <sheet name="Table of Contents" sheetId="44" r:id="rId2"/>
    <sheet name="Table 1" sheetId="49" r:id="rId3"/>
    <sheet name="Table 2" sheetId="3" r:id="rId4"/>
    <sheet name="Table 3" sheetId="4" r:id="rId5"/>
    <sheet name="Table 4" sheetId="5" r:id="rId6"/>
    <sheet name="Table 5" sheetId="9" r:id="rId7"/>
    <sheet name="Table 6" sheetId="53" r:id="rId8"/>
    <sheet name="Table 7" sheetId="7" r:id="rId9"/>
    <sheet name="Table 8" sheetId="50" r:id="rId10"/>
    <sheet name="Table 9" sheetId="11" r:id="rId11"/>
    <sheet name="Table 10" sheetId="8" r:id="rId12"/>
    <sheet name="Table 11" sheetId="51" r:id="rId13"/>
    <sheet name="Table 12" sheetId="13" r:id="rId14"/>
    <sheet name="Table 13" sheetId="6" r:id="rId15"/>
    <sheet name="Table 14" sheetId="14" r:id="rId16"/>
    <sheet name="Table 15" sheetId="42" r:id="rId17"/>
    <sheet name="Table 16" sheetId="15" r:id="rId18"/>
    <sheet name="Table 17" sheetId="16" r:id="rId19"/>
    <sheet name="Table 18" sheetId="17" r:id="rId20"/>
    <sheet name="Table 19" sheetId="18" r:id="rId21"/>
    <sheet name="Table 20" sheetId="19" r:id="rId22"/>
    <sheet name="Table 21" sheetId="20" r:id="rId23"/>
    <sheet name="Table 22" sheetId="21" r:id="rId24"/>
    <sheet name="Table 23" sheetId="22" r:id="rId25"/>
    <sheet name="Table 24" sheetId="54" r:id="rId26"/>
    <sheet name="Table 25" sheetId="23" r:id="rId27"/>
    <sheet name="Table 26" sheetId="24" r:id="rId28"/>
    <sheet name="Table 27" sheetId="25" r:id="rId29"/>
    <sheet name="Table 28" sheetId="26" r:id="rId30"/>
    <sheet name="Table 29" sheetId="56" r:id="rId31"/>
    <sheet name="Table 30" sheetId="28" r:id="rId32"/>
    <sheet name="Table 31" sheetId="29" r:id="rId33"/>
    <sheet name="Table 32" sheetId="30" r:id="rId34"/>
    <sheet name="Table 33" sheetId="31" r:id="rId35"/>
    <sheet name="Table 34" sheetId="32" r:id="rId36"/>
    <sheet name="Table 35" sheetId="33" r:id="rId37"/>
    <sheet name="Table 36" sheetId="34" r:id="rId38"/>
    <sheet name="Table 37" sheetId="35" r:id="rId39"/>
    <sheet name="Table 38" sheetId="36" r:id="rId40"/>
    <sheet name="Table 39" sheetId="37" r:id="rId4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7" i="53" l="1"/>
  <c r="M30" i="53"/>
  <c r="M31" i="53" s="1"/>
  <c r="M32" i="53" s="1"/>
  <c r="M33" i="53" s="1"/>
  <c r="M34" i="53" s="1"/>
  <c r="M35" i="53" s="1"/>
  <c r="M36" i="53" s="1"/>
  <c r="M37" i="53" s="1"/>
  <c r="Q13" i="8" l="1"/>
  <c r="Q32" i="4" l="1"/>
  <c r="Q33" i="4" s="1"/>
  <c r="Q34" i="4" s="1"/>
  <c r="Q35" i="4" s="1"/>
  <c r="Q36" i="4" s="1"/>
  <c r="Q37" i="4" s="1"/>
  <c r="Q38" i="4" s="1"/>
  <c r="Q39" i="4" s="1"/>
  <c r="R32" i="4"/>
  <c r="R33" i="4" s="1"/>
  <c r="R34" i="4" s="1"/>
  <c r="R35" i="4" s="1"/>
  <c r="R36" i="4" s="1"/>
  <c r="R37" i="4" s="1"/>
  <c r="R38" i="4" s="1"/>
  <c r="R39" i="4" s="1"/>
  <c r="S32" i="4"/>
  <c r="S33" i="4" s="1"/>
  <c r="S34" i="4" s="1"/>
  <c r="S35" i="4" s="1"/>
  <c r="S36" i="4" s="1"/>
  <c r="S37" i="4" s="1"/>
  <c r="S38" i="4" s="1"/>
  <c r="S39" i="4" s="1"/>
  <c r="P32" i="4"/>
  <c r="P33" i="4" s="1"/>
  <c r="Q6" i="51"/>
  <c r="Q7" i="51"/>
  <c r="Q8" i="51"/>
  <c r="Q9" i="51"/>
  <c r="N14" i="51"/>
  <c r="N15" i="51"/>
  <c r="N16" i="51"/>
  <c r="N17" i="51"/>
  <c r="S52" i="3"/>
  <c r="S51" i="3"/>
  <c r="S53" i="3"/>
  <c r="S50" i="3"/>
  <c r="S49" i="3"/>
  <c r="S48" i="3"/>
  <c r="S47" i="3"/>
  <c r="S46" i="3"/>
  <c r="Z22" i="3"/>
  <c r="Z23" i="3"/>
  <c r="Z24" i="3"/>
  <c r="Z25" i="3"/>
  <c r="Z26" i="3"/>
  <c r="Z21" i="3"/>
  <c r="Z16" i="3"/>
  <c r="R53" i="3"/>
  <c r="R52" i="3"/>
  <c r="R51" i="3"/>
  <c r="R50" i="3"/>
  <c r="R49" i="3"/>
  <c r="R48" i="3"/>
  <c r="R47" i="3"/>
  <c r="R46" i="3"/>
  <c r="Z27" i="3"/>
  <c r="N18" i="51" l="1"/>
  <c r="P34" i="4"/>
  <c r="P35" i="4" s="1"/>
  <c r="P36" i="4" s="1"/>
  <c r="P37" i="4" s="1"/>
  <c r="P38" i="4" s="1"/>
  <c r="P39" i="4" s="1"/>
  <c r="U22" i="49" l="1"/>
  <c r="R17" i="32" l="1"/>
  <c r="D21" i="5" l="1"/>
  <c r="S40" i="3" l="1"/>
  <c r="M18" i="6" l="1"/>
  <c r="N21" i="16"/>
  <c r="N20" i="16"/>
  <c r="N19" i="16"/>
  <c r="D19" i="5"/>
  <c r="D20" i="5"/>
  <c r="D22" i="5"/>
  <c r="F19" i="5"/>
  <c r="E19" i="5"/>
  <c r="P26" i="7"/>
  <c r="P25" i="7"/>
  <c r="P24" i="7"/>
  <c r="P23" i="7"/>
  <c r="P22" i="7"/>
  <c r="P21" i="7"/>
  <c r="M19" i="6"/>
  <c r="M20" i="6"/>
  <c r="M21" i="6"/>
  <c r="F22" i="5"/>
  <c r="F21" i="5"/>
  <c r="F20" i="5"/>
  <c r="E22" i="5"/>
  <c r="E21" i="5"/>
  <c r="E20" i="5"/>
  <c r="U39" i="3"/>
  <c r="U38" i="3"/>
  <c r="U37" i="3"/>
  <c r="U36" i="3"/>
  <c r="U35" i="3"/>
  <c r="U34" i="3"/>
  <c r="U33" i="3"/>
  <c r="U32" i="3"/>
  <c r="T39" i="3"/>
  <c r="T38" i="3"/>
  <c r="T36" i="3"/>
  <c r="T34" i="3"/>
  <c r="T32" i="3"/>
  <c r="R32" i="3"/>
  <c r="R39" i="3"/>
  <c r="R38" i="3"/>
  <c r="R37" i="3"/>
  <c r="R36" i="3"/>
  <c r="R35" i="3"/>
  <c r="R34" i="3"/>
  <c r="R33" i="3"/>
  <c r="N24" i="16"/>
  <c r="N23" i="16"/>
  <c r="N22" i="16"/>
  <c r="M22" i="6" l="1"/>
  <c r="T40" i="3"/>
  <c r="T49" i="3" s="1"/>
  <c r="U40" i="3"/>
  <c r="U53" i="3" s="1"/>
  <c r="R40" i="3"/>
  <c r="N22" i="6"/>
  <c r="N20" i="6"/>
  <c r="N18" i="6"/>
  <c r="N19" i="6"/>
  <c r="N21" i="6"/>
  <c r="E23" i="5"/>
  <c r="E29" i="5" s="1"/>
  <c r="D23" i="5"/>
  <c r="D29" i="5" s="1"/>
  <c r="F23" i="5"/>
  <c r="F30" i="5" s="1"/>
  <c r="P27" i="7"/>
  <c r="E30" i="5" l="1"/>
  <c r="E28" i="5"/>
  <c r="E27" i="5"/>
  <c r="U46" i="3"/>
  <c r="U48" i="3"/>
  <c r="U50" i="3"/>
  <c r="U52" i="3"/>
  <c r="U47" i="3"/>
  <c r="U49" i="3"/>
  <c r="U51" i="3"/>
  <c r="T53" i="3"/>
  <c r="T50" i="3"/>
  <c r="T52" i="3"/>
  <c r="T47" i="3"/>
  <c r="T46" i="3"/>
  <c r="T51" i="3"/>
  <c r="T48" i="3"/>
  <c r="D28" i="5"/>
  <c r="D27" i="5"/>
  <c r="F27" i="5"/>
  <c r="D30" i="5"/>
  <c r="F29" i="5"/>
  <c r="F28" i="5"/>
  <c r="Q26" i="7"/>
  <c r="Q25" i="7"/>
  <c r="Q24" i="7"/>
  <c r="Q21" i="7"/>
  <c r="Q23" i="7"/>
  <c r="Q22" i="7"/>
</calcChain>
</file>

<file path=xl/sharedStrings.xml><?xml version="1.0" encoding="utf-8"?>
<sst xmlns="http://schemas.openxmlformats.org/spreadsheetml/2006/main" count="1414" uniqueCount="752">
  <si>
    <t>Table 1: Corporate Insolvency Resolution Process</t>
  </si>
  <si>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</si>
  <si>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</si>
  <si>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</si>
  <si>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</si>
  <si>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</si>
  <si>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</si>
  <si>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</si>
  <si>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</si>
  <si>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</si>
  <si>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</si>
  <si>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</si>
  <si>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</si>
  <si>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 xml:space="preserve">Total </t>
  </si>
  <si>
    <t>NA</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</si>
  <si>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</si>
  <si>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</si>
  <si>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</si>
  <si>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</si>
  <si>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</si>
  <si>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</si>
  <si>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</si>
  <si>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</si>
  <si>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</si>
  <si>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</si>
  <si>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</si>
  <si>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</si>
  <si>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</si>
  <si>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</si>
  <si>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</si>
  <si>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</si>
  <si>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</si>
  <si>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</si>
  <si>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</si>
  <si>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</si>
  <si>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</si>
  <si>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</si>
  <si>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</si>
  <si>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</si>
  <si>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</si>
  <si>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</si>
  <si>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</si>
  <si>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Table 3: Initiation of Corporate Insolvency Resolution Process</t>
  </si>
  <si>
    <t>No. of CIRPs Initiated by</t>
  </si>
  <si>
    <t>Operational Creditors</t>
  </si>
  <si>
    <t>Financial Creditors</t>
  </si>
  <si>
    <t>Corporate Debtors</t>
  </si>
  <si>
    <t>Outcome</t>
  </si>
  <si>
    <t>Description</t>
  </si>
  <si>
    <t>CIRPs initiated by</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</si>
  <si>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</si>
  <si>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</si>
  <si>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</si>
  <si>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</si>
  <si>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</si>
  <si>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</si>
  <si>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</si>
  <si>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</si>
  <si>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</si>
  <si>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</si>
  <si>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</si>
  <si>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</si>
  <si>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</si>
  <si>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</si>
  <si>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</si>
  <si>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</si>
  <si>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</si>
  <si>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</si>
  <si>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</si>
  <si>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</si>
  <si>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</si>
  <si>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</si>
  <si>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</si>
  <si>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</si>
  <si>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</si>
  <si>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</si>
  <si>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 xml:space="preserve"> Full settlement with the applicant</t>
  </si>
  <si>
    <t xml:space="preserve"> Full settlement with other creditors</t>
  </si>
  <si>
    <t xml:space="preserve"> Agreement to settle in future</t>
  </si>
  <si>
    <t xml:space="preserve"> Other settlements with creditors</t>
  </si>
  <si>
    <t xml:space="preserve"> Others</t>
  </si>
  <si>
    <t>State of CD at the Commencement of CIRP</t>
  </si>
  <si>
    <t>No. of CIRPs initiated by</t>
  </si>
  <si>
    <t>FC</t>
  </si>
  <si>
    <t>OC</t>
  </si>
  <si>
    <t>CD</t>
  </si>
  <si>
    <t>Either in BIFR or Non-functional or both</t>
  </si>
  <si>
    <t>Resolution Value &gt; Liquidation Value</t>
  </si>
  <si>
    <t>(Amount in ₹ crore)</t>
  </si>
  <si>
    <t>Sl. No.</t>
  </si>
  <si>
    <t>Name of CD</t>
  </si>
  <si>
    <t xml:space="preserve">Defunct  
(Yes/No)
</t>
  </si>
  <si>
    <t>Date of Commencement of CIRP</t>
  </si>
  <si>
    <t>Date of Approval of Resolution Plan</t>
  </si>
  <si>
    <t>CIRP initiated by</t>
  </si>
  <si>
    <t>Liquidation Value</t>
  </si>
  <si>
    <t>Yes</t>
  </si>
  <si>
    <t>No</t>
  </si>
  <si>
    <t>Status of Liquidation</t>
  </si>
  <si>
    <t>Number</t>
  </si>
  <si>
    <t>Initiated</t>
  </si>
  <si>
    <t>Closed by Dissolution</t>
  </si>
  <si>
    <t>Closed by Going Concern Sale</t>
  </si>
  <si>
    <t>Closed by Compromise / Arrangement</t>
  </si>
  <si>
    <t>&gt; One year ≤ Two years</t>
  </si>
  <si>
    <t>&gt; 270 days ≤ 1 year</t>
  </si>
  <si>
    <t xml:space="preserve">&gt; 180 days ≤ 270 days </t>
  </si>
  <si>
    <t xml:space="preserve">&gt; 90 days ≤ 180 days </t>
  </si>
  <si>
    <t xml:space="preserve">≤ 90 days </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</si>
  <si>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</si>
  <si>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</si>
  <si>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</si>
  <si>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</si>
  <si>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</si>
  <si>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Table 11: Reasons for Liquidations</t>
  </si>
  <si>
    <t>Circumstance</t>
  </si>
  <si>
    <t xml:space="preserve">Number of Liquidations </t>
  </si>
  <si>
    <t>Where Final Reports Submitted</t>
  </si>
  <si>
    <t>Table 12: Claims in Liquidation Process</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</si>
  <si>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</si>
  <si>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</si>
  <si>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</si>
  <si>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</si>
  <si>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Distributed</t>
  </si>
  <si>
    <t>53 (1) (a)</t>
  </si>
  <si>
    <t>53 (1) (b)</t>
  </si>
  <si>
    <t>53 (1) (c)</t>
  </si>
  <si>
    <t>53 (1) (d)</t>
  </si>
  <si>
    <t>53 (1) (e)</t>
  </si>
  <si>
    <t>53 (1) (f)</t>
  </si>
  <si>
    <t>53 (1) (g)</t>
  </si>
  <si>
    <t>53 (1) (h)</t>
  </si>
  <si>
    <t>Total (A)</t>
  </si>
  <si>
    <t>Not Applicable</t>
  </si>
  <si>
    <t>Total (B)</t>
  </si>
  <si>
    <t>Grand Total (A+B)</t>
  </si>
  <si>
    <t>Realisation by all Claimants as a percentage of Liquidation Value</t>
  </si>
  <si>
    <t>Amount Realised</t>
  </si>
  <si>
    <t>Period</t>
  </si>
  <si>
    <t>Liquidations at the beginning</t>
  </si>
  <si>
    <t>Liquidations Commenced</t>
  </si>
  <si>
    <t xml:space="preserve">Liquidation closed by </t>
  </si>
  <si>
    <t>Liquidations at the end of period</t>
  </si>
  <si>
    <t>Withdrawal</t>
  </si>
  <si>
    <t>Final Reports Submitted</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</si>
  <si>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</si>
  <si>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</si>
  <si>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</si>
  <si>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</si>
  <si>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</si>
  <si>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</si>
  <si>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</si>
  <si>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</si>
  <si>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</si>
  <si>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</si>
  <si>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</si>
  <si>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</si>
  <si>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</si>
  <si>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Assets</t>
  </si>
  <si>
    <t>Outstanding debt</t>
  </si>
  <si>
    <t>Amount paid to creditors</t>
  </si>
  <si>
    <t>Surplus</t>
  </si>
  <si>
    <t>Ongoing Liquidations</t>
  </si>
  <si>
    <t>Name of Corporate Person</t>
  </si>
  <si>
    <t>Date of Commencement</t>
  </si>
  <si>
    <t>Date of Dissolution</t>
  </si>
  <si>
    <t>Realisation of Assets</t>
  </si>
  <si>
    <t>Amount due to Creditors</t>
  </si>
  <si>
    <t>Amount paid to Creditors</t>
  </si>
  <si>
    <t>Liquidation Expenses</t>
  </si>
  <si>
    <t xml:space="preserve">Average time </t>
  </si>
  <si>
    <t>No. of Processes covered</t>
  </si>
  <si>
    <t>Time (In days)</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</si>
  <si>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</si>
  <si>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</si>
  <si>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</si>
  <si>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</si>
  <si>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</si>
  <si>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</si>
  <si>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</si>
  <si>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</si>
  <si>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</si>
  <si>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</si>
  <si>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</si>
  <si>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 xml:space="preserve">Name of Account </t>
  </si>
  <si>
    <t>Opening Balance</t>
  </si>
  <si>
    <t>Deposit during the period</t>
  </si>
  <si>
    <t>Withdrawn during the period</t>
  </si>
  <si>
    <t>Balance at the end of the period</t>
  </si>
  <si>
    <t xml:space="preserve">Corporate Liquidation Account </t>
  </si>
  <si>
    <t xml:space="preserve">Corporate Voluntary Liquidation Account </t>
  </si>
  <si>
    <t>Applications filed by</t>
  </si>
  <si>
    <t>Adjudicating Authority</t>
  </si>
  <si>
    <t>Debtor
(u/s 94)</t>
  </si>
  <si>
    <t>By Creditor
(u/s 95)</t>
  </si>
  <si>
    <t>Debt Amount</t>
  </si>
  <si>
    <t>NCLT</t>
  </si>
  <si>
    <t>DRT</t>
  </si>
  <si>
    <t>City / Region</t>
  </si>
  <si>
    <t>Registered IPs</t>
  </si>
  <si>
    <t>ICSI IIP</t>
  </si>
  <si>
    <t>IPA ICAI</t>
  </si>
  <si>
    <t>New Delhi</t>
  </si>
  <si>
    <t>Rest of Northern Region</t>
  </si>
  <si>
    <t>Mumbai</t>
  </si>
  <si>
    <t>Rest of Western Region</t>
  </si>
  <si>
    <t>Chennai</t>
  </si>
  <si>
    <t>Rest of Southern Region</t>
  </si>
  <si>
    <t xml:space="preserve">Kolkata </t>
  </si>
  <si>
    <t>Rest of Eastern Region</t>
  </si>
  <si>
    <t>Year / Quarter</t>
  </si>
  <si>
    <t>Registered at the beginning of the period</t>
  </si>
  <si>
    <t>Registered during the period</t>
  </si>
  <si>
    <t>Cancelled during the period on account of</t>
  </si>
  <si>
    <t>Registered at the end of the period</t>
  </si>
  <si>
    <t>Disciplinary Process</t>
  </si>
  <si>
    <t>Death</t>
  </si>
  <si>
    <t>2016 - 17 (Jan - Mar)</t>
  </si>
  <si>
    <t>Eligibility</t>
  </si>
  <si>
    <t>No. of IPs</t>
  </si>
  <si>
    <t>Male</t>
  </si>
  <si>
    <t>Female</t>
  </si>
  <si>
    <t>Member of ICAI</t>
  </si>
  <si>
    <t>Member of ICSI</t>
  </si>
  <si>
    <t>Member of ICMAI</t>
  </si>
  <si>
    <t>Member of Bar Council</t>
  </si>
  <si>
    <t>Managerial Experience</t>
  </si>
  <si>
    <t>Age Group (in years)</t>
  </si>
  <si>
    <t>IPs having AFA</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</si>
  <si>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</si>
  <si>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</si>
  <si>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</si>
  <si>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</si>
  <si>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</si>
  <si>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</si>
  <si>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</si>
  <si>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</si>
  <si>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</si>
  <si>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</si>
  <si>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</si>
  <si>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</si>
  <si>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</si>
  <si>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</si>
  <si>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</si>
  <si>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</si>
  <si>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</si>
  <si>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</si>
  <si>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</si>
  <si>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</si>
  <si>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</si>
  <si>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</si>
  <si>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</si>
  <si>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</si>
  <si>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</si>
  <si>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</si>
  <si>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</si>
  <si>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</si>
  <si>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</si>
  <si>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</si>
  <si>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</si>
  <si>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</si>
  <si>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</si>
  <si>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</si>
  <si>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</si>
  <si>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</si>
  <si>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</si>
  <si>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</si>
  <si>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</si>
  <si>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</si>
  <si>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</si>
  <si>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</si>
  <si>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</si>
  <si>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</si>
  <si>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</si>
  <si>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</si>
  <si>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</si>
  <si>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ICMAI Registered Valuers Organisation</t>
  </si>
  <si>
    <t>ICAI Registered Valuers Organisation</t>
  </si>
  <si>
    <t>PVAI Valuation Professional Organisation</t>
  </si>
  <si>
    <t>CVSRTA Registered Valuers Association</t>
  </si>
  <si>
    <t xml:space="preserve">Association of Certified Valuators and Analysts </t>
  </si>
  <si>
    <t xml:space="preserve">CEV Integral Appraisers Foundation </t>
  </si>
  <si>
    <t xml:space="preserve">Divya Jyoti Foundation </t>
  </si>
  <si>
    <t>Nandadeep Valuers Foundation</t>
  </si>
  <si>
    <t>All India Institute of Valuers Foundation</t>
  </si>
  <si>
    <t>International Business Valuers Association</t>
  </si>
  <si>
    <t>All India Valuers Association</t>
  </si>
  <si>
    <t>Entities Registered</t>
  </si>
  <si>
    <t>Registration in the Asset Class</t>
  </si>
  <si>
    <t>IIV India registered Valuers Foundation</t>
  </si>
  <si>
    <t>CEV Integral Appraisers Foundation</t>
  </si>
  <si>
    <t>Divya Jyoti Foundation</t>
  </si>
  <si>
    <t xml:space="preserve">        (Number)</t>
  </si>
  <si>
    <t>2017 - 2018</t>
  </si>
  <si>
    <t>2018 - 2019</t>
  </si>
  <si>
    <t xml:space="preserve">≤ 30 </t>
  </si>
  <si>
    <t>&gt; 30 ≤ 40</t>
  </si>
  <si>
    <t xml:space="preserve">&gt; 80 </t>
  </si>
  <si>
    <t>Apr - Jun, 2021</t>
  </si>
  <si>
    <t xml:space="preserve"> </t>
  </si>
  <si>
    <t>Jun, 2021</t>
  </si>
  <si>
    <t>2019 - 2020</t>
  </si>
  <si>
    <t>2020 - 21</t>
  </si>
  <si>
    <t>Appeal/Review/ Settled/Wtihdrawn</t>
  </si>
  <si>
    <t>Real Estate</t>
  </si>
  <si>
    <t>Retail Trade</t>
  </si>
  <si>
    <t>Hotels</t>
  </si>
  <si>
    <t>Electricity</t>
  </si>
  <si>
    <t>Transport</t>
  </si>
  <si>
    <t>Number of CIRPs</t>
  </si>
  <si>
    <t>%</t>
  </si>
  <si>
    <t>Electrosteel Steels</t>
  </si>
  <si>
    <t xml:space="preserve">Bhushan Steel </t>
  </si>
  <si>
    <t xml:space="preserve">Monnet Ispat &amp; Energy </t>
  </si>
  <si>
    <t xml:space="preserve">Essar Steel India </t>
  </si>
  <si>
    <t xml:space="preserve">Alok Industries </t>
  </si>
  <si>
    <t xml:space="preserve">Jyoti Structures </t>
  </si>
  <si>
    <t xml:space="preserve">Bhushan Power &amp; Steel </t>
  </si>
  <si>
    <t xml:space="preserve">Amtek Auto </t>
  </si>
  <si>
    <t xml:space="preserve">No. of Records </t>
  </si>
  <si>
    <t>No. of Loan records on-boarded</t>
  </si>
  <si>
    <t>No. of debtors registered</t>
  </si>
  <si>
    <t>No. of records authenticated</t>
  </si>
  <si>
    <t>Appeal/Review/Settled</t>
  </si>
  <si>
    <t>Withdrawal u/s 12A</t>
  </si>
  <si>
    <t xml:space="preserve">Approval of Resolution Plan </t>
  </si>
  <si>
    <t>Table No.</t>
  </si>
  <si>
    <t>Table of Contents</t>
  </si>
  <si>
    <t>Figure No.</t>
  </si>
  <si>
    <t>Corporate Insolvency Resolution Process</t>
  </si>
  <si>
    <t>1, 2</t>
  </si>
  <si>
    <t>3, 4, 5, 6</t>
  </si>
  <si>
    <t>Initiation of Corporate Insolvency Resolution Process</t>
  </si>
  <si>
    <t>Reasons for Liquidations</t>
  </si>
  <si>
    <t>Claims in Liquidation Process</t>
  </si>
  <si>
    <t>Reasons for Voluntary Liquidations</t>
  </si>
  <si>
    <t>Realisations under Voluntary Liquidation</t>
  </si>
  <si>
    <t>Average time for approval of Resolution Plans/Orders for Liquidation</t>
  </si>
  <si>
    <t xml:space="preserve">Insolvency Resolution of Personal Guarantors </t>
  </si>
  <si>
    <t xml:space="preserve">Registration and Cancellation of Registrations of IPs </t>
  </si>
  <si>
    <t>Details of information with NeSL</t>
  </si>
  <si>
    <t>Go to Table of Contents</t>
  </si>
  <si>
    <t>CPE hours earned by the IPs</t>
  </si>
  <si>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</si>
  <si>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t>CoC decided to liquidate the CD during CIRP (u/s 33(2))</t>
  </si>
  <si>
    <t>AA did not receive any resolution plan for approval (u/s 33(1)(a))</t>
  </si>
  <si>
    <t>CD contravened provisions of resolution plan (u/s 33(3))</t>
  </si>
  <si>
    <t>AA rejected the resolution plan for non-compliance with the requirements (u/s 33(1)(b))</t>
  </si>
  <si>
    <t>Value 
(₹ crore)</t>
  </si>
  <si>
    <t>CoC decided to liquidate the CD during CIRP 
(u/s 33(2))</t>
  </si>
  <si>
    <t>AA did not receive any resolution plan for approval 
(u/s 33(1)(a))</t>
  </si>
  <si>
    <t>AA rejected the resolution plan for non-compliance with the requirements 
(u/s 33(1)(b))</t>
  </si>
  <si>
    <t>CD contravened provisions of resolution plan 
(u/s 33(3))</t>
  </si>
  <si>
    <t>≤ ₹ 1 crore</t>
  </si>
  <si>
    <t>&gt; ₹ 1 crore ≤ ₹ 10 crore</t>
  </si>
  <si>
    <t>&gt; ₹ 10 crore  ≤ ₹ 50 crore</t>
  </si>
  <si>
    <t>&gt; ₹ 50 crore ≤ ₹ 100 crore</t>
  </si>
  <si>
    <t>&gt; ₹ 100 crore  ≤ ₹ 1000 crore</t>
  </si>
  <si>
    <t>&gt; ₹ 1000 crore</t>
  </si>
  <si>
    <t>Activities by IPAs</t>
  </si>
  <si>
    <t>Jul - Sep, 2021</t>
  </si>
  <si>
    <t>≤ 30</t>
  </si>
  <si>
    <t>Sep, 2021</t>
  </si>
  <si>
    <t>2020 - 2021</t>
  </si>
  <si>
    <t>As on Sep 21</t>
  </si>
  <si>
    <t>Closure by</t>
  </si>
  <si>
    <t>Oct-Dec, 2021</t>
  </si>
  <si>
    <t>Dec,2021</t>
  </si>
  <si>
    <t>As on Dec 21</t>
  </si>
  <si>
    <t>GIP Qualified</t>
  </si>
  <si>
    <t>As on June 21</t>
  </si>
  <si>
    <t>NA: Not Available </t>
  </si>
  <si>
    <r>
      <t xml:space="preserve">Value of records authenticated
</t>
    </r>
    <r>
      <rPr>
        <b/>
        <i/>
        <sz val="10"/>
        <color theme="0"/>
        <rFont val="Times New Roman"/>
        <family val="1"/>
      </rPr>
      <t>(Amt. in ₹ lakh crore)</t>
    </r>
  </si>
  <si>
    <t>Go To Table of Contents</t>
  </si>
  <si>
    <t>Date of Order of Dissolution/Closure</t>
  </si>
  <si>
    <t>Age Group 
(in years)</t>
  </si>
  <si>
    <t>2021 - 22</t>
  </si>
  <si>
    <t>Sl. No</t>
  </si>
  <si>
    <t>Nature of transactions</t>
  </si>
  <si>
    <t>Applications Filed</t>
  </si>
  <si>
    <t>Applications Disposed</t>
  </si>
  <si>
    <t>Number of transactions</t>
  </si>
  <si>
    <t>Amount involved</t>
  </si>
  <si>
    <t>Amount clawed back</t>
  </si>
  <si>
    <t>Preferential</t>
  </si>
  <si>
    <t>Undervalued</t>
  </si>
  <si>
    <t>Fraudulent</t>
  </si>
  <si>
    <t>Extortionate</t>
  </si>
  <si>
    <t>-</t>
  </si>
  <si>
    <t>Combination</t>
  </si>
  <si>
    <t>The data are provisional. These are getting revised on continuous basis as further information is received.</t>
  </si>
  <si>
    <t xml:space="preserve"> -</t>
  </si>
  <si>
    <t>2021 - 2022</t>
  </si>
  <si>
    <t>Details of Avoidance Applications and Disposal</t>
  </si>
  <si>
    <t>Failing to Meet Eligibility Norms</t>
  </si>
  <si>
    <t>CIRPs Yielding Resolution Plans</t>
  </si>
  <si>
    <t>CIRPs Yielded Resolutions: State of CD at the commencement of CIRP</t>
  </si>
  <si>
    <t>9, 10</t>
  </si>
  <si>
    <t>Status of filed applications for initiation of insolvency resolution process of personal guarantors</t>
  </si>
  <si>
    <t>Note: This excludes four cases wherein applications filed by RBI were admitted u/s 227 of the Code.</t>
  </si>
  <si>
    <t>Realisation by creditors as % of Liquidation Value</t>
  </si>
  <si>
    <t>Realisation by creditors as % of their Claims</t>
  </si>
  <si>
    <t xml:space="preserve">Total Admitted Claims </t>
  </si>
  <si>
    <t>Total Realisable Value</t>
  </si>
  <si>
    <t xml:space="preserve">Notes:
</t>
  </si>
  <si>
    <t>Table 6: CIRPs Yielded Resolutions: State of CD at the commencement of CIRP</t>
  </si>
  <si>
    <t>No. of resolved cases</t>
  </si>
  <si>
    <t>Earlier with BIFR/defunct</t>
  </si>
  <si>
    <t>Particulars</t>
  </si>
  <si>
    <t>No. of cases</t>
  </si>
  <si>
    <t>Final Report submitted</t>
  </si>
  <si>
    <t>Details of Closed Liquidations</t>
  </si>
  <si>
    <t>Table 9: Details of Closed Liquidations</t>
  </si>
  <si>
    <t>Resolution Value ≤ Liquidation Value</t>
  </si>
  <si>
    <t>Table 15: Details of Avoidance Applications and Disposal</t>
  </si>
  <si>
    <t>Table 18: Reasons For Voluntary Liquidations</t>
  </si>
  <si>
    <t>Table 20: Realisations under Voluntary Liquidation</t>
  </si>
  <si>
    <t>Table 21: Average Time for approval of Resolution Plans / Orders For Liquidation</t>
  </si>
  <si>
    <t>As on March, 2022</t>
  </si>
  <si>
    <t xml:space="preserve">Table 23: Insolvency Resolution of Personal Guarantors </t>
  </si>
  <si>
    <t>Before appointment of RP</t>
  </si>
  <si>
    <t>No. of applications filed</t>
  </si>
  <si>
    <t>No. of Applications withdrawn</t>
  </si>
  <si>
    <t>No. of Applications dismissed/ rejected</t>
  </si>
  <si>
    <t>After appointment of RP</t>
  </si>
  <si>
    <t>No. of cases Admitted</t>
  </si>
  <si>
    <t>Table 24: Status of filed applications for initiation of insolvency resolution process of Personal Guarantors</t>
  </si>
  <si>
    <t># Registration with validity of six months. These registrations expired by June 30, 2017.</t>
  </si>
  <si>
    <t>Assessors and Registered Valuers foundation</t>
  </si>
  <si>
    <t>IIV India Registered Valuers Foundation</t>
  </si>
  <si>
    <t>Table 5: CIRPs yielding Resolution Plans</t>
  </si>
  <si>
    <t>Amount (in ₹ crore)</t>
  </si>
  <si>
    <t xml:space="preserve">Realisable value as % of </t>
  </si>
  <si>
    <t>Admitted Claims</t>
  </si>
  <si>
    <t>Notes:</t>
  </si>
  <si>
    <t>Fair Value</t>
  </si>
  <si>
    <t xml:space="preserve">Note: The registration of 1 entity is under suspension.
 </t>
  </si>
  <si>
    <t>CDs</t>
  </si>
  <si>
    <t>Reason for Withdrawal</t>
  </si>
  <si>
    <t>Total (Individual)</t>
  </si>
  <si>
    <t>Total (IPE as IP)</t>
  </si>
  <si>
    <t>Grant Total</t>
  </si>
  <si>
    <t xml:space="preserve">2016 - 17 (Nov - Dec) # </t>
  </si>
  <si>
    <t>Total*</t>
  </si>
  <si>
    <t>Average CPE hours</t>
  </si>
  <si>
    <t>per registered IP</t>
  </si>
  <si>
    <t xml:space="preserve"> RVO Estate Managers and Appraisers Foundation</t>
  </si>
  <si>
    <t>Amount of Claims Admitted (₹ crore)</t>
  </si>
  <si>
    <t>Liquidations for which Final Reports submitted**</t>
  </si>
  <si>
    <t>Paid-up capital*</t>
  </si>
  <si>
    <t>0' means an amount below two decimals; '-' means no value</t>
  </si>
  <si>
    <t>$ indicates sale as going concern</t>
  </si>
  <si>
    <t>Ongoing 1295 Liquidations*</t>
  </si>
  <si>
    <t>No. of cases where RPs have been appointed*</t>
  </si>
  <si>
    <t>* This includes the admitted cases and cases which are withdrawn or dismissed or rajected after appointment of RP.</t>
  </si>
  <si>
    <t>IIIP ICAI</t>
  </si>
  <si>
    <t xml:space="preserve">  # Excluding 790 AFAs which are expired / not renewed.
 NA: Not Applicable.
</t>
  </si>
  <si>
    <t>All India Institute of Valuers Foundation*</t>
  </si>
  <si>
    <t xml:space="preserve">Note: NA signifies that the RVO is not recognised for that asset class.
*The RVO has merged with IOV Registered Valuers Foundation and the transfer of membership of members is under process. </t>
  </si>
  <si>
    <t>Table 34: Details of information with NeSL</t>
  </si>
  <si>
    <t>Table 33: CPE hours earned by the IPs</t>
  </si>
  <si>
    <t>Table 32: Activities by IPAs</t>
  </si>
  <si>
    <t>This E-Newsletter includes the tables, charts, and underlying data from the Quarterly Newsletter of Insolvency and Bankrupty Board of India, April - June, 2023, Vol. 27. When using the data, please refer to the Insolvency and Banruptcy News, April - June, 2023, Vol. 27.</t>
  </si>
  <si>
    <r>
      <rPr>
        <b/>
        <sz val="10"/>
        <color theme="1"/>
        <rFont val="Times New Roman"/>
        <family val="1"/>
      </rPr>
      <t xml:space="preserve">In case of query, please contact: 
</t>
    </r>
    <r>
      <rPr>
        <sz val="10"/>
        <color theme="1"/>
        <rFont val="Times New Roman"/>
        <family val="1"/>
      </rPr>
      <t xml:space="preserve">
Research Division
Insolvency and Bankruptcy Board of India
7th Floor, Mayur Bhawan, Shankar Market, Connaught Circus, New Delhi -110001.
Email: research@ibbi.gov.in </t>
    </r>
  </si>
  <si>
    <t>Sectoral Distribution of CIRPs as on June 30, 2023</t>
  </si>
  <si>
    <t>Outcome of CIRPs, initiated Stakeholder-wise, as on June 30, 2023</t>
  </si>
  <si>
    <t>Closure of CIRP by Withdrawal till June 30, 2023</t>
  </si>
  <si>
    <t>Status of Liquidation Processes as on June 30, 2023</t>
  </si>
  <si>
    <t>CIRPs Ending with Orders for Liquidation till June 30, 2023</t>
  </si>
  <si>
    <t>Status of ongoing CIRPs as on June 30, 2023</t>
  </si>
  <si>
    <t>Commencement of Voluntary Liquidations till June 30, 2023</t>
  </si>
  <si>
    <t>Status of Voluntary Liquidations as on June 30, 2023</t>
  </si>
  <si>
    <t>Corporate Liquidation Accounts as on June 30, 2023</t>
  </si>
  <si>
    <t>Registered IPs and AFAs as on June 30, 2023</t>
  </si>
  <si>
    <t>Distribution of IPs as per their Eligibility as on June 30, 2023</t>
  </si>
  <si>
    <t>Age Profile of IPs as on June 30, 2023</t>
  </si>
  <si>
    <t>Replacement of IRP with RP as on June 30, 2023</t>
  </si>
  <si>
    <t>IPEs as on June 30, 2023</t>
  </si>
  <si>
    <t>Registered Valuers as on June 30, 2023</t>
  </si>
  <si>
    <t>Registered Valuers (Entities) as on June 30, 2023</t>
  </si>
  <si>
    <t>Registration of RVs till June 30, 2023</t>
  </si>
  <si>
    <t>Region Wise Registered Valuers as on June 30, 2023</t>
  </si>
  <si>
    <t>Age profile of RVs as on June 30, 2023</t>
  </si>
  <si>
    <t>Details of Large Cases as on June 30, 2023</t>
  </si>
  <si>
    <t>Details of 1590 Voluntary Liquidations</t>
  </si>
  <si>
    <t>2022 - 23</t>
  </si>
  <si>
    <t>Apr - Jun, 2023</t>
  </si>
  <si>
    <t>Notes: These CIRPs are in respect of 6566 CDs.
This excludes 1 CD which has moved directly from BIFR to resolution.
Source: Compilation from website of the NCLT and filing by IPs.</t>
  </si>
  <si>
    <t>Table 2: Sectoral Distribution of CIRPs as on June 30, 2023</t>
  </si>
  <si>
    <t>Table 4: Outcome of CIRPs initiated Stakeholder-wise, as on June 30, 2023</t>
  </si>
  <si>
    <t>FiSPs</t>
  </si>
  <si>
    <t>Associated Lighting Service Private Limited</t>
  </si>
  <si>
    <t>Sintex Prefab and Infra Limited</t>
  </si>
  <si>
    <t>DBM Geotechnics and Construction Private Limited</t>
  </si>
  <si>
    <t>Ananya Infra Projects Private Limited</t>
  </si>
  <si>
    <t>Peekay Mediequip Private Limited</t>
  </si>
  <si>
    <t>B.B. Foods Private Limited</t>
  </si>
  <si>
    <t>ITMA Hotels India Private Limited</t>
  </si>
  <si>
    <t>Heera Construction Company Limited</t>
  </si>
  <si>
    <t xml:space="preserve">Haryana Telecom Limited </t>
  </si>
  <si>
    <t>Apollo Soyuz Electricals Private Limited</t>
  </si>
  <si>
    <t>Indian Steel Corporation Limited</t>
  </si>
  <si>
    <t>Unimark Remedies Limited</t>
  </si>
  <si>
    <t>Amzen Machines Private Limited</t>
  </si>
  <si>
    <t>Vaishali Real Estate Private Limited</t>
  </si>
  <si>
    <t>SARE Gurugram Private Limited</t>
  </si>
  <si>
    <t>Lanco Solar Energy Private Limited</t>
  </si>
  <si>
    <t>GPI Textiles Limited</t>
  </si>
  <si>
    <t>IVRCL Chengapalli Tollways Ltd.</t>
  </si>
  <si>
    <t>Precision Containeurs Limited</t>
  </si>
  <si>
    <t>Vijay Engineering Enterprises Private Limited</t>
  </si>
  <si>
    <t>CLC Industries Limited</t>
  </si>
  <si>
    <t>Prince Mfg Industries Private Limited</t>
  </si>
  <si>
    <t>S.K.Elite Industries (India) Limited</t>
  </si>
  <si>
    <t>Sharon Bio -Medicine Limited</t>
  </si>
  <si>
    <t>Mayur Pankh Properties Private Limited</t>
  </si>
  <si>
    <t>Dignity Buildcon Private Limited</t>
  </si>
  <si>
    <t>Octaga Green Power and Suoar Company Limited</t>
  </si>
  <si>
    <t>Mohota Industries Limited</t>
  </si>
  <si>
    <t xml:space="preserve">Emerald Lands (India) Private Limited </t>
  </si>
  <si>
    <t>Telexcell Information Systems Ltd</t>
  </si>
  <si>
    <t>Stone India Limited</t>
  </si>
  <si>
    <t xml:space="preserve">Peacock Construction Private Limited </t>
  </si>
  <si>
    <t xml:space="preserve">Three C Homes Private Limited </t>
  </si>
  <si>
    <t>Salebhai Internet Limited</t>
  </si>
  <si>
    <t>Farmax India Limited</t>
  </si>
  <si>
    <t>Orange Medicare And Research Centre Private Limited</t>
  </si>
  <si>
    <t>Siddharth World Trade Private Limited</t>
  </si>
  <si>
    <t>DS Kulkarni Developers Limited</t>
  </si>
  <si>
    <t>Neoaska Pharma Pvt. Ltd.</t>
  </si>
  <si>
    <t>83.89*</t>
  </si>
  <si>
    <t>Total (April – June, 2023)</t>
  </si>
  <si>
    <t>Total (Till June, 2023)</t>
  </si>
  <si>
    <t>Part B: For April – June, 2023</t>
  </si>
  <si>
    <t>K V Developers Pvt Limited</t>
  </si>
  <si>
    <t xml:space="preserve">1. In 720 resolved CDs, 160 applications in respect of avoidance transactions to the tune of ₹ 97273 crore have been pending before AA. </t>
  </si>
  <si>
    <t>2. CIRPs in 25 matters which yielded resolution plans and were reported earlier in this table have since moved into liquidation. The CIRPs have restarted in 22 cases and CIRPs in 2 matters, where liquidation orders were passed earlier, have yielded resolution plans.</t>
  </si>
  <si>
    <t>3. During the quarter, there are 12 CIRPs where the realisable value was less than the liquidation value of the CD. While realisable value is significantly influenced by the value of asset of the CD while entering the resolution process and time taken for resolution, it is also the outcome of a market determined price discovery process and commercial wisdom of the CoC.</t>
  </si>
  <si>
    <t xml:space="preserve">* Based on 628 cases where fair value has been estimated </t>
  </si>
  <si>
    <t>J - Marks Exim (India) Private Limited</t>
  </si>
  <si>
    <t>Gotan Limes Pvt Ltd</t>
  </si>
  <si>
    <t>Amar Parkash Rice Exports Private Limited</t>
  </si>
  <si>
    <t xml:space="preserve">National Steel and Agro Industries Limited </t>
  </si>
  <si>
    <t>Viceroy Bangalore Hotels Private Limited</t>
  </si>
  <si>
    <t>Galada Power and Telecommunication Limited</t>
  </si>
  <si>
    <t>Part A: Reported for Prior Period (Till March 31, 2023)</t>
  </si>
  <si>
    <t>Note: Data awaited in 1 case</t>
  </si>
  <si>
    <t>Table 7: Closure of CIRPs by Withdrawal till June 30, 2023</t>
  </si>
  <si>
    <t>Data awaited in 3 CIRPs</t>
  </si>
  <si>
    <t>Table 8: Status of Liquidation Processes as on June 30, 2023</t>
  </si>
  <si>
    <t>2120*</t>
  </si>
  <si>
    <t>*This excludes 24 cases where liquidation order has been set aside by NCLT / NCLAT / HC / SC.</t>
  </si>
  <si>
    <t>Chincholi Sugar &amp; Bio Industries Limited$</t>
  </si>
  <si>
    <t>Mehta &amp; Associates Fire Protection Systems Private Limited$</t>
  </si>
  <si>
    <t>K.P.R Universal Holdings Private Limited</t>
  </si>
  <si>
    <t xml:space="preserve">                  -   </t>
  </si>
  <si>
    <t>Tejaswini Engineering Private Limited</t>
  </si>
  <si>
    <t>Global Towers Limited</t>
  </si>
  <si>
    <t>Sneha Engineering Equipment Private Limited</t>
  </si>
  <si>
    <t>Velugu Engineering and Enterprises Private Limited</t>
  </si>
  <si>
    <t>Wind-Way's Packaging Private Limited</t>
  </si>
  <si>
    <t>RLA Holdings Pvt Ltd</t>
  </si>
  <si>
    <t>Vishal Footwear Limited</t>
  </si>
  <si>
    <t xml:space="preserve">                 -   </t>
  </si>
  <si>
    <t>ANG Industries Limited</t>
  </si>
  <si>
    <t>Gold King Tex India Private Limited</t>
  </si>
  <si>
    <t>Tulsi Extrusions Limited$</t>
  </si>
  <si>
    <t>Plast Link Ploymers India Private Limited</t>
  </si>
  <si>
    <t>United Salt Works and Industries Limited</t>
  </si>
  <si>
    <t>UTM Packaging (India) Private Limited</t>
  </si>
  <si>
    <t>Trident Tools Limited</t>
  </si>
  <si>
    <t>Parerhat Gas Industries Limited$</t>
  </si>
  <si>
    <t>Indo Biotech Foods Limited</t>
  </si>
  <si>
    <t>Usha Multipack Private Limited</t>
  </si>
  <si>
    <t>Vintage Foods And Industries Limited.</t>
  </si>
  <si>
    <t>Supra Petro Chemicals Private Limited*</t>
  </si>
  <si>
    <t>Chadalavada Infratech Limited$</t>
  </si>
  <si>
    <t>Perfect Mobiles and Communications Private Limited</t>
  </si>
  <si>
    <t>S.K. Masala and Foods Limited</t>
  </si>
  <si>
    <t>Prathvi Coal Private Limited@*</t>
  </si>
  <si>
    <t>Satkar Air Cargo Services Private Limited</t>
  </si>
  <si>
    <t>Good Value Marketing Comany Limited</t>
  </si>
  <si>
    <t>Note: '-' means no value; @Direct dissolution; *Claims pertain to CIRP period</t>
  </si>
  <si>
    <t xml:space="preserve">0 means an amount below two decimals </t>
  </si>
  <si>
    <t>NA means Not Applicable</t>
  </si>
  <si>
    <t>Table 10: CIRPs ending with Orders for Liquidation till June 30, 2023</t>
  </si>
  <si>
    <t xml:space="preserve">Notes:
1. There were 121 CIRPs, where CDs were in BIFR or non-functional but had resolution value higher than liquidation value.
2. Includes cases where no resolution plans were received and cases where liquidation value is zero or not estimated.
3. Data of 12 CIRPs is awaited. </t>
  </si>
  <si>
    <t>555 Liquidations where Final Report Submitted##</t>
  </si>
  <si>
    <t>5119.46#</t>
  </si>
  <si>
    <t>52647.44**</t>
  </si>
  <si>
    <t>4623.11#</t>
  </si>
  <si>
    <t># Inclusive of unclaimed proceeds of ₹ 6.94 crore under liquidation.
## Data of 2 Final Report cases is partially available.
*Data for other liquidations are not available. 
**Out of 1565 ongoing cases, liquidation value of only 1533 CDs is available. Liquidation value of 1277 CDs taken during liquidation process is ₹ 46,151.64 crore and liquidation value of rest of the 256 CDs captured during CIRP is ₹ 6,495.80 crore.</t>
  </si>
  <si>
    <t>Table 13: Status of ongoing CIRPs as on June 30, 2023</t>
  </si>
  <si>
    <t>Till March, 2023</t>
  </si>
  <si>
    <t>April - June, 2023</t>
  </si>
  <si>
    <t>Till June, 2023</t>
  </si>
  <si>
    <t>No. of Cases</t>
  </si>
  <si>
    <t>Realisable Value</t>
  </si>
  <si>
    <t>Realisable Value as % of Admitted Claims</t>
  </si>
  <si>
    <t>Realisable Value as % of Liquidation Value</t>
  </si>
  <si>
    <t>Resolution plans approved</t>
  </si>
  <si>
    <t>CIRP cases (Admitted Claims &gt; ₹ 1,000 crore)</t>
  </si>
  <si>
    <r>
      <t xml:space="preserve">(Amount in </t>
    </r>
    <r>
      <rPr>
        <i/>
        <sz val="10"/>
        <color theme="1"/>
        <rFont val="Times New Roman"/>
        <family val="1"/>
      </rPr>
      <t>₹</t>
    </r>
    <r>
      <rPr>
        <i/>
        <sz val="10"/>
        <color rgb="FF000000"/>
        <rFont val="Times New Roman"/>
        <family val="1"/>
      </rPr>
      <t xml:space="preserve"> lakh crore)</t>
    </r>
  </si>
  <si>
    <t>Table 14: Details of Large Cases as on June, 2023</t>
  </si>
  <si>
    <t>5170.63*</t>
  </si>
  <si>
    <t>5216.65*</t>
  </si>
  <si>
    <t xml:space="preserve">*In the matter of Jaypee Infra, possession of 758 acres out of total 858 acres of land was given back to the CD. The 858 acres of land was earlier valued at ₹ 5500 crore.
</t>
  </si>
  <si>
    <t>Table 16: Commencement of Voluntary Liquidations till June 30, 2023</t>
  </si>
  <si>
    <t>Table 17: Status of Voluntary Liquidations as on June 30, 2023</t>
  </si>
  <si>
    <t>3898#</t>
  </si>
  <si>
    <t>***</t>
  </si>
  <si>
    <t>Table 19: Details of 1590 Voluntary Liquidations (Excluding 17 Withdrawals)</t>
  </si>
  <si>
    <t>* Paid-up capital is not available in case of seven companies as they are limited by guarantee companies where there exist no shareholders and paid-up capital. 
** Data for 18 Final Report cases are awaited.
***For ongoing liquidations, data is not available.
# Assets of 401 cases are available.</t>
  </si>
  <si>
    <t>Part A: For Prior Period (Till March 31, 2023)</t>
  </si>
  <si>
    <t>Total (April– June, 2023)</t>
  </si>
  <si>
    <t>Preferred Commodities Pvt Ltd</t>
  </si>
  <si>
    <t xml:space="preserve">            -   </t>
  </si>
  <si>
    <t>Gautam Fincap Private Limited</t>
  </si>
  <si>
    <t>DRA (India) Limited</t>
  </si>
  <si>
    <t>Manraj Tradecom Private Limited</t>
  </si>
  <si>
    <t>Millenium Mumbai Broadcast Private Limited</t>
  </si>
  <si>
    <t xml:space="preserve">ATOZ Intermediary Services Private Limited </t>
  </si>
  <si>
    <t>Intrans Engineering Limited</t>
  </si>
  <si>
    <t>Mcare Health and Wellness Private Limited</t>
  </si>
  <si>
    <t>Pinebridge Investments India Advisors Private Limited</t>
  </si>
  <si>
    <t>Thermax Sustainable Energy Solution Limited</t>
  </si>
  <si>
    <t>Rajiv Sachdeva Cargo Agency Private Limited</t>
  </si>
  <si>
    <t>Ageo Technologies Private Limited</t>
  </si>
  <si>
    <t>NBCC Engineering &amp; Consultancy Limited</t>
  </si>
  <si>
    <t>KDD (India) Private Limited</t>
  </si>
  <si>
    <t>Aaiswarya Township Developers Private Limited</t>
  </si>
  <si>
    <t>Part B: For April– June, 2023</t>
  </si>
  <si>
    <t>Pillar Industries India Private Limited</t>
  </si>
  <si>
    <t>Sun Green Trading and Services Private Limited</t>
  </si>
  <si>
    <t>Niche Chemlinks Private Limited</t>
  </si>
  <si>
    <t>Leighfisher India Private Limited</t>
  </si>
  <si>
    <t>Finbro Technologies Private Limited</t>
  </si>
  <si>
    <t>Shree Hanuman Realcon Private Limited</t>
  </si>
  <si>
    <t>On Demand Transportation Technologies Limited</t>
  </si>
  <si>
    <t>Lumax Energy Solutions Private Limited</t>
  </si>
  <si>
    <t>Q Squared Solutions (India) Private Limited</t>
  </si>
  <si>
    <t>Srijan Aravali Technologies Private Limited</t>
  </si>
  <si>
    <t>Kendrion (Pune) Private Limited</t>
  </si>
  <si>
    <t>Bridge Over Tw.Com Private Limited</t>
  </si>
  <si>
    <t>Hex Mobiles Private Limited</t>
  </si>
  <si>
    <t>Ten Ocean Marine Limited#</t>
  </si>
  <si>
    <t xml:space="preserve">               -   </t>
  </si>
  <si>
    <t>Global Smart Chip Solutions Private Limited</t>
  </si>
  <si>
    <t>Akal Finlease Limited</t>
  </si>
  <si>
    <t>Baycurrent Consulting India Private Limited</t>
  </si>
  <si>
    <t>Balu Investment Services Private Limited</t>
  </si>
  <si>
    <t>Allied Marine Spares Private Limited</t>
  </si>
  <si>
    <t>Telematics Integrated Solutions Private Limited</t>
  </si>
  <si>
    <t>Saurashtra Roadways Private Limited</t>
  </si>
  <si>
    <t>Verantis India Private Limited</t>
  </si>
  <si>
    <t>Toshiba Global Commerce Solutions (India) Private Limited</t>
  </si>
  <si>
    <t>Foxconn Technology India Development Private Limited</t>
  </si>
  <si>
    <t>Decagon Investments Private Limited</t>
  </si>
  <si>
    <t>NUSI Offshore Training Institute</t>
  </si>
  <si>
    <t>Lumina Networks India Private Limited</t>
  </si>
  <si>
    <t>SAMC Trustee Private Limited</t>
  </si>
  <si>
    <t>Govardhan Creation Private Limited</t>
  </si>
  <si>
    <t>Kruger M and E Industries (India) Private Limited</t>
  </si>
  <si>
    <t>Arrows Global Services India Private Limited</t>
  </si>
  <si>
    <t>Twenty One Net (India) Private Limited</t>
  </si>
  <si>
    <t>F&amp;B Asia Ventures (India) Private Limited</t>
  </si>
  <si>
    <t>Convotherm India Private Limited</t>
  </si>
  <si>
    <t>Kiewit India LLP</t>
  </si>
  <si>
    <t>Laxmi Edifice Private Limited</t>
  </si>
  <si>
    <t>Fenwal India Private Limited</t>
  </si>
  <si>
    <t>Afchem Distribution India Private Limited</t>
  </si>
  <si>
    <t>Lithius Energy Private Limited</t>
  </si>
  <si>
    <t>Sterling Fabory India Private Limited</t>
  </si>
  <si>
    <t>Sreevatsalakshmi Finance Corporation Limited</t>
  </si>
  <si>
    <t>Hinduja Insurance Broking and Advisory Services Limited</t>
  </si>
  <si>
    <t>Rama Cotton Textiles Private Limited</t>
  </si>
  <si>
    <t>M-System India Private Limited</t>
  </si>
  <si>
    <t># Data awaited from Liquidator</t>
  </si>
  <si>
    <t>As on March, 2023</t>
  </si>
  <si>
    <t>April, 2023 to June, 2023</t>
  </si>
  <si>
    <t>Table 22: Corporate Liquidation Accounts as on June 30, 2023</t>
  </si>
  <si>
    <t>2022- 23</t>
  </si>
  <si>
    <t>Debt data not available in 369 cases.</t>
  </si>
  <si>
    <t>Table 30: Replacement of IRP with RP as on June 30, 2023</t>
  </si>
  <si>
    <t>IPEs registered to carry on the activities of an IP</t>
  </si>
  <si>
    <t>Total IPs (Individual)</t>
  </si>
  <si>
    <t>State of Maharashtra</t>
  </si>
  <si>
    <t>State of Goa</t>
  </si>
  <si>
    <t>Union Territory of Andaman and Nicobar Islands</t>
  </si>
  <si>
    <t>State of West Bengal</t>
  </si>
  <si>
    <t>State of Jharkhand</t>
  </si>
  <si>
    <t>State of Bihar</t>
  </si>
  <si>
    <t>Kolkata</t>
  </si>
  <si>
    <t>Union Territory of Lakshadweep</t>
  </si>
  <si>
    <t>State of Kerala</t>
  </si>
  <si>
    <t>Kochi</t>
  </si>
  <si>
    <t>State of Rajasthan</t>
  </si>
  <si>
    <t>Jaipur</t>
  </si>
  <si>
    <t>State of Madhya Pradesh</t>
  </si>
  <si>
    <t>Indore</t>
  </si>
  <si>
    <t>State of Telangana</t>
  </si>
  <si>
    <t>Hyderabad</t>
  </si>
  <si>
    <t>State of Tripura</t>
  </si>
  <si>
    <t>State of Sikkim</t>
  </si>
  <si>
    <t>State of Nagaland</t>
  </si>
  <si>
    <t>State of Meghalaya</t>
  </si>
  <si>
    <t>State of Mizoram</t>
  </si>
  <si>
    <t>State of Manipur</t>
  </si>
  <si>
    <t>State of Assam</t>
  </si>
  <si>
    <t>State of Arunachal Pradesh</t>
  </si>
  <si>
    <t>Guwahati</t>
  </si>
  <si>
    <t>Union Territory of Puducherry</t>
  </si>
  <si>
    <t>State of Tamil Nadu</t>
  </si>
  <si>
    <t>State of Odisha</t>
  </si>
  <si>
    <t>State of Chhattisgarh</t>
  </si>
  <si>
    <t>Cuttack</t>
  </si>
  <si>
    <t>Union Territory of Ladakh</t>
  </si>
  <si>
    <t>Union Territory of Jammu and Kashmir</t>
  </si>
  <si>
    <t>Union Territory of Chandigarh</t>
  </si>
  <si>
    <t>State of Haryana</t>
  </si>
  <si>
    <t>State of Punjab</t>
  </si>
  <si>
    <t>State of Himachal Pradesh</t>
  </si>
  <si>
    <t>Chandigarh</t>
  </si>
  <si>
    <t>State of Karnataka</t>
  </si>
  <si>
    <t>Bengaluru</t>
  </si>
  <si>
    <t>State of Andhra Pradesh</t>
  </si>
  <si>
    <t>Amravati</t>
  </si>
  <si>
    <t>State of Uttarakhand</t>
  </si>
  <si>
    <t>State of Uttar Pradesh</t>
  </si>
  <si>
    <t>Allahabad</t>
  </si>
  <si>
    <t>Union Territory of Daman and Diu</t>
  </si>
  <si>
    <t>Union Territory of Dadra and Nagar Haveli</t>
  </si>
  <si>
    <t>State of Gujarat</t>
  </si>
  <si>
    <t>Ahmedabad</t>
  </si>
  <si>
    <t>Union Territory of Delhi</t>
  </si>
  <si>
    <t>Areas Covered</t>
  </si>
  <si>
    <t>Zone</t>
  </si>
  <si>
    <t>Table 29: Zone-wise IPs in the Panel</t>
  </si>
  <si>
    <t>Zone-wise IPs in the Panel</t>
  </si>
  <si>
    <t>Total Ips</t>
  </si>
  <si>
    <t>Table 31: IPEs as on June 30, 2023</t>
  </si>
  <si>
    <t>Table 35: Registered Valuers as on June 30, 2023</t>
  </si>
  <si>
    <t>Table 36: Registered Valuers (Entities) as on June 30, 2023</t>
  </si>
  <si>
    <t>2022 - 2023</t>
  </si>
  <si>
    <t>Note: Registration of 3 RVs have since been cancelled and registration of 4 RVs are under suspension.</t>
  </si>
  <si>
    <t>Table 37: Registration of RVs till June 30, 2023</t>
  </si>
  <si>
    <t>Table 38: Region Wise Registered Valuers as on June 30, 2023</t>
  </si>
  <si>
    <t>Table 39: Age profile of RVs as on June 30, 2023</t>
  </si>
  <si>
    <t>Table 28: Age profile of IPs as on June 30, 2023</t>
  </si>
  <si>
    <t>Table 27: Distribution of IPs as per their eligibility as on June 30, 2023</t>
  </si>
  <si>
    <t xml:space="preserve">Table 26: Registration and Cancellation of Registrations of IPs </t>
  </si>
  <si>
    <t>Table 25: Registered IPs and AFAs as on June 30,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</si>
</sst>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0;[Red]0.00"/>
    <numFmt numFmtId="165" formatCode="[$-14009]dd/mm/yy;@"/>
    <numFmt numFmtId="166" formatCode="dd\-mm\-yy"/>
    <numFmt numFmtId="167" formatCode="0.0"/>
  </numFmts>
  <fonts count="57" x14ac:knownFonts="1">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b/>
      <sz val="11"/>
      <color theme="0"/>
      <name val="Times New Roman"/>
      <family val="1"/>
    </font>
    <font>
      <sz val="10"/>
      <name val="Arial"/>
      <family val="2"/>
    </font>
    <font>
      <b/>
      <u/>
      <sz val="10"/>
      <name val="Times New Roman"/>
      <family val="1"/>
    </font>
    <font>
      <u/>
      <sz val="11"/>
      <color theme="10"/>
      <name val="Calibri"/>
      <family val="2"/>
    </font>
    <font>
      <b/>
      <sz val="12"/>
      <color theme="0"/>
      <name val="Times New Roman"/>
      <family val="1"/>
    </font>
    <font>
      <u/>
      <sz val="11"/>
      <color theme="9" tint="-0.499984740745262"/>
      <name val="Times New Roman"/>
      <family val="1"/>
    </font>
    <font>
      <sz val="10"/>
      <color rgb="FF222222"/>
      <name val="Times New Roman"/>
      <family val="1"/>
    </font>
    <font>
      <sz val="9"/>
      <name val="Times New Roman"/>
      <family val="1"/>
    </font>
    <font>
      <sz val="11"/>
      <color theme="4"/>
      <name val="Times New Roman"/>
      <family val="1"/>
    </font>
    <font>
      <sz val="8"/>
      <name val="Calibri"/>
      <family val="2"/>
      <scheme val="minor"/>
    </font>
    <font>
      <sz val="11"/>
      <name val="Calibri"/>
      <family val="2"/>
      <scheme val="minor"/>
    </font>
    <font>
      <sz val="11"/>
      <color rgb="FF000000"/>
      <name val="Times New Roman"/>
      <family val="1"/>
    </font>
    <font>
      <i/>
      <sz val="11"/>
      <color theme="1"/>
      <name val="Calibri"/>
      <family val="2"/>
      <scheme val="minor"/>
    </font>
    <font>
      <sz val="11"/>
      <color theme="0"/>
      <name val="Calibri"/>
      <family val="2"/>
      <scheme val="minor"/>
    </font>
    <font>
      <b/>
      <sz val="10"/>
      <color theme="0"/>
      <name val="Times New Roman"/>
      <family val="1"/>
    </font>
    <font>
      <sz val="12"/>
      <color theme="0"/>
      <name val="Times New Roman"/>
      <family val="1"/>
    </font>
    <font>
      <sz val="11"/>
      <color theme="0"/>
      <name val="Times New Roman"/>
      <family val="1"/>
    </font>
    <font>
      <b/>
      <i/>
      <sz val="10"/>
      <color theme="0"/>
      <name val="Times New Roman"/>
      <family val="1"/>
    </font>
    <font>
      <sz val="10"/>
      <color theme="0"/>
      <name val="Times New Roman"/>
      <family val="1"/>
    </font>
    <font>
      <sz val="8"/>
      <color theme="0"/>
      <name val="Times New Roman"/>
      <family val="1"/>
    </font>
    <font>
      <i/>
      <sz val="11"/>
      <name val="Times New Roman"/>
      <family val="1"/>
    </font>
    <font>
      <sz val="10"/>
      <color theme="1"/>
      <name val="Calibri"/>
      <family val="2"/>
      <scheme val="minor"/>
    </font>
    <font>
      <sz val="12"/>
      <color theme="1"/>
      <name val="Times New Roman"/>
      <family val="1"/>
    </font>
    <font>
      <sz val="12"/>
      <color rgb="FF000000"/>
      <name val="Times New Roman"/>
      <family val="1"/>
    </font>
    <font>
      <sz val="9"/>
      <color theme="1"/>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s>
  <borders count="38">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indexed="64"/>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right style="thin">
        <color theme="0"/>
      </right>
      <top/>
      <bottom style="thin">
        <color indexed="64"/>
      </bottom>
      <diagonal/>
    </border>
  </borders>
  <cellStyleXfs count="6">
    <xf numFmtId="0" fontId="0" fillId="0" borderId="0"/>
    <xf numFmtId="9" fontId="23" fillId="0" borderId="0" applyFont="0" applyFill="0" applyBorder="0" applyAlignment="0" applyProtection="0"/>
    <xf numFmtId="0" fontId="25" fillId="0" borderId="0" applyNumberFormat="0" applyFill="0" applyBorder="0" applyAlignment="0" applyProtection="0"/>
    <xf numFmtId="0" fontId="33" fillId="0" borderId="0"/>
    <xf numFmtId="0" fontId="35" fillId="0" borderId="0" applyNumberFormat="0" applyFill="0" applyBorder="0" applyAlignment="0" applyProtection="0">
      <alignment vertical="top"/>
      <protection locked="0"/>
    </xf>
    <xf numFmtId="43" fontId="23" fillId="0" borderId="0" applyFont="0" applyFill="0" applyBorder="0" applyAlignment="0" applyProtection="0"/>
  </cellStyleXfs>
  <cellXfs count="537">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3" fillId="3" borderId="0" xfId="0" applyFont="1" applyFill="1" applyAlignment="1">
      <alignment horizontal="right" vertical="center" wrapText="1"/>
    </xf>
    <xf numFmtId="0" fontId="7" fillId="3" borderId="0" xfId="0" applyFont="1" applyFill="1" applyAlignment="1">
      <alignment horizontal="right" vertical="center" wrapText="1"/>
    </xf>
    <xf numFmtId="0" fontId="6" fillId="5" borderId="2" xfId="0" applyFont="1" applyFill="1" applyBorder="1" applyAlignment="1">
      <alignment horizontal="center" vertical="top" wrapText="1"/>
    </xf>
    <xf numFmtId="0" fontId="7" fillId="0" borderId="0" xfId="0" applyFont="1" applyAlignment="1">
      <alignment horizontal="center" vertical="center" wrapText="1"/>
    </xf>
    <xf numFmtId="0" fontId="6" fillId="5" borderId="2" xfId="0" applyFont="1" applyFill="1" applyBorder="1" applyAlignment="1">
      <alignment horizontal="center" vertical="top"/>
    </xf>
    <xf numFmtId="0" fontId="11" fillId="0" borderId="0" xfId="0" applyFont="1" applyAlignment="1">
      <alignment horizontal="left" vertical="top" wrapText="1"/>
    </xf>
    <xf numFmtId="0" fontId="3" fillId="0" borderId="0" xfId="0" applyFont="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vertical="center"/>
    </xf>
    <xf numFmtId="0" fontId="12" fillId="0" borderId="0" xfId="0" applyFont="1" applyAlignment="1">
      <alignment vertical="center"/>
    </xf>
    <xf numFmtId="0" fontId="3" fillId="0" borderId="7" xfId="0" applyFont="1" applyBorder="1" applyAlignment="1">
      <alignment horizontal="left" vertical="center" wrapText="1"/>
    </xf>
    <xf numFmtId="0" fontId="11" fillId="5" borderId="3" xfId="0" applyFont="1" applyFill="1" applyBorder="1" applyAlignment="1">
      <alignment horizontal="center" vertical="top" wrapText="1"/>
    </xf>
    <xf numFmtId="0" fontId="5" fillId="5" borderId="13" xfId="0" applyFont="1" applyFill="1" applyBorder="1" applyAlignment="1">
      <alignment horizontal="center" vertical="top" wrapText="1"/>
    </xf>
    <xf numFmtId="0" fontId="5" fillId="5" borderId="17" xfId="0" applyFont="1" applyFill="1" applyBorder="1" applyAlignment="1">
      <alignment horizontal="center" vertical="top" wrapText="1"/>
    </xf>
    <xf numFmtId="0" fontId="7" fillId="0" borderId="0" xfId="0" applyFont="1" applyAlignment="1">
      <alignment vertical="top" wrapText="1"/>
    </xf>
    <xf numFmtId="0" fontId="0" fillId="0" borderId="0" xfId="0" applyAlignment="1">
      <alignment vertical="top"/>
    </xf>
    <xf numFmtId="0" fontId="10" fillId="5" borderId="3" xfId="0" applyFont="1" applyFill="1" applyBorder="1" applyAlignment="1">
      <alignment horizontal="center" vertical="top" wrapText="1"/>
    </xf>
    <xf numFmtId="0" fontId="10" fillId="0" borderId="0" xfId="0" applyFont="1" applyAlignment="1">
      <alignment horizontal="left" vertical="center"/>
    </xf>
    <xf numFmtId="0" fontId="10" fillId="0" borderId="0" xfId="0" applyFont="1" applyAlignment="1">
      <alignment horizontal="left" vertical="top"/>
    </xf>
    <xf numFmtId="0" fontId="11" fillId="5" borderId="2" xfId="0" applyFont="1" applyFill="1" applyBorder="1" applyAlignment="1">
      <alignment horizontal="center" vertical="top" wrapText="1"/>
    </xf>
    <xf numFmtId="0" fontId="3" fillId="0" borderId="0" xfId="0" applyFont="1" applyAlignment="1">
      <alignment vertical="top"/>
    </xf>
    <xf numFmtId="0" fontId="11" fillId="0" borderId="0" xfId="0" applyFont="1" applyAlignment="1">
      <alignment horizontal="justify" vertical="top"/>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5" fillId="0" borderId="0" xfId="0" applyFont="1" applyAlignment="1">
      <alignment vertical="center"/>
    </xf>
    <xf numFmtId="0" fontId="16" fillId="5" borderId="3" xfId="0" applyFont="1" applyFill="1" applyBorder="1" applyAlignment="1">
      <alignment horizontal="center" vertical="top" wrapText="1"/>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9" fillId="0" borderId="0" xfId="0" applyFont="1" applyAlignment="1">
      <alignment vertical="top"/>
    </xf>
    <xf numFmtId="0" fontId="11" fillId="5" borderId="2" xfId="0" applyFont="1" applyFill="1" applyBorder="1" applyAlignment="1">
      <alignment horizontal="center" vertical="top"/>
    </xf>
    <xf numFmtId="0" fontId="12" fillId="0" borderId="0" xfId="0" applyFont="1" applyAlignment="1">
      <alignment horizontal="justify" vertical="center"/>
    </xf>
    <xf numFmtId="0" fontId="10" fillId="5" borderId="2" xfId="0" applyFont="1" applyFill="1" applyBorder="1" applyAlignment="1">
      <alignment horizontal="center" vertical="top" wrapText="1"/>
    </xf>
    <xf numFmtId="0" fontId="7" fillId="3" borderId="0" xfId="0" applyFont="1" applyFill="1" applyAlignment="1">
      <alignment horizontal="left" vertical="top" wrapText="1"/>
    </xf>
    <xf numFmtId="0" fontId="1" fillId="0" borderId="0" xfId="0" applyFont="1" applyAlignment="1">
      <alignment vertical="top"/>
    </xf>
    <xf numFmtId="0" fontId="11" fillId="5" borderId="13" xfId="0" applyFont="1" applyFill="1" applyBorder="1" applyAlignment="1">
      <alignment horizontal="center" vertical="top" wrapText="1"/>
    </xf>
    <xf numFmtId="0" fontId="7" fillId="0" borderId="0" xfId="0" applyFont="1" applyAlignment="1">
      <alignment horizontal="right" vertical="center" wrapText="1"/>
    </xf>
    <xf numFmtId="0" fontId="7" fillId="0" borderId="0" xfId="0" applyFont="1" applyAlignment="1">
      <alignment horizontal="justify" vertical="top" wrapText="1"/>
    </xf>
    <xf numFmtId="0" fontId="0" fillId="0" borderId="0" xfId="0" applyAlignment="1">
      <alignment horizontal="right"/>
    </xf>
    <xf numFmtId="0" fontId="7" fillId="0" borderId="0" xfId="0" applyFont="1"/>
    <xf numFmtId="0" fontId="7" fillId="0" borderId="0" xfId="0" applyFont="1" applyAlignment="1">
      <alignment horizontal="left" vertical="top" wrapText="1"/>
    </xf>
    <xf numFmtId="0" fontId="19" fillId="0" borderId="0" xfId="0" applyFont="1" applyAlignment="1">
      <alignment vertical="center" wrapText="1"/>
    </xf>
    <xf numFmtId="0" fontId="11" fillId="5" borderId="8" xfId="0" applyFont="1" applyFill="1" applyBorder="1" applyAlignment="1">
      <alignment vertical="top"/>
    </xf>
    <xf numFmtId="0" fontId="3" fillId="0" borderId="0" xfId="0" applyFont="1" applyAlignment="1">
      <alignment horizontal="justify" vertical="top"/>
    </xf>
    <xf numFmtId="0" fontId="7" fillId="0" borderId="0" xfId="0" applyFont="1" applyAlignment="1">
      <alignment horizontal="justify" vertical="top"/>
    </xf>
    <xf numFmtId="0" fontId="0" fillId="5" borderId="0" xfId="0" applyFill="1"/>
    <xf numFmtId="0" fontId="1" fillId="5" borderId="0" xfId="0" applyFont="1" applyFill="1"/>
    <xf numFmtId="0" fontId="2" fillId="0" borderId="0" xfId="0" applyFont="1" applyAlignment="1">
      <alignment horizontal="left"/>
    </xf>
    <xf numFmtId="0" fontId="2" fillId="0" borderId="0" xfId="0" applyFont="1" applyAlignment="1">
      <alignment horizontal="center"/>
    </xf>
    <xf numFmtId="0" fontId="2" fillId="0" borderId="0" xfId="0" applyFont="1"/>
    <xf numFmtId="0" fontId="3" fillId="0" borderId="0" xfId="0" applyFont="1" applyAlignment="1">
      <alignment vertical="top" wrapText="1"/>
    </xf>
    <xf numFmtId="0" fontId="3" fillId="0" borderId="0" xfId="0" applyFont="1" applyAlignment="1">
      <alignment vertical="center" wrapText="1"/>
    </xf>
    <xf numFmtId="0" fontId="7" fillId="0" borderId="0" xfId="0" applyFont="1" applyAlignment="1">
      <alignment horizontal="right" vertical="center"/>
    </xf>
    <xf numFmtId="0" fontId="3" fillId="0" borderId="0" xfId="0" applyFont="1" applyAlignment="1">
      <alignment horizontal="left" vertical="center" wrapText="1"/>
    </xf>
    <xf numFmtId="0" fontId="1" fillId="0" borderId="25" xfId="0" applyFont="1" applyBorder="1"/>
    <xf numFmtId="0" fontId="1" fillId="0" borderId="26" xfId="0" applyFont="1" applyBorder="1"/>
    <xf numFmtId="0" fontId="26" fillId="0" borderId="26" xfId="0" applyFont="1" applyBorder="1"/>
    <xf numFmtId="0" fontId="1" fillId="0" borderId="24" xfId="0" applyFont="1" applyBorder="1"/>
    <xf numFmtId="0" fontId="1" fillId="0" borderId="27" xfId="0" applyFont="1" applyBorder="1"/>
    <xf numFmtId="0" fontId="1" fillId="0" borderId="22" xfId="0" applyFont="1" applyBorder="1"/>
    <xf numFmtId="0" fontId="1" fillId="0" borderId="0" xfId="0" applyFont="1" applyAlignment="1">
      <alignment horizontal="center" vertical="center"/>
    </xf>
    <xf numFmtId="0" fontId="1" fillId="0" borderId="27" xfId="0" applyFont="1" applyBorder="1" applyAlignment="1">
      <alignment vertical="center"/>
    </xf>
    <xf numFmtId="0" fontId="1" fillId="0" borderId="22" xfId="0" applyFont="1" applyBorder="1" applyAlignment="1">
      <alignment vertical="center"/>
    </xf>
    <xf numFmtId="0" fontId="1" fillId="0" borderId="0" xfId="0" applyFont="1" applyAlignment="1">
      <alignment vertical="center"/>
    </xf>
    <xf numFmtId="0" fontId="0" fillId="0" borderId="27" xfId="0" applyBorder="1"/>
    <xf numFmtId="0" fontId="0" fillId="0" borderId="22" xfId="0" applyBorder="1"/>
    <xf numFmtId="0" fontId="1" fillId="0" borderId="23" xfId="0" applyFont="1" applyBorder="1"/>
    <xf numFmtId="0" fontId="1" fillId="0" borderId="28" xfId="0" applyFont="1" applyBorder="1"/>
    <xf numFmtId="0" fontId="1" fillId="0" borderId="21" xfId="0" applyFont="1" applyBorder="1"/>
    <xf numFmtId="0" fontId="1" fillId="5" borderId="0" xfId="0" applyFont="1" applyFill="1" applyAlignment="1">
      <alignment horizontal="center"/>
    </xf>
    <xf numFmtId="0" fontId="1" fillId="5" borderId="26" xfId="0" applyFont="1" applyFill="1" applyBorder="1"/>
    <xf numFmtId="0" fontId="30" fillId="5" borderId="2" xfId="0" applyFont="1" applyFill="1" applyBorder="1" applyAlignment="1">
      <alignment horizontal="center" vertical="center" wrapText="1"/>
    </xf>
    <xf numFmtId="0" fontId="31" fillId="5" borderId="2" xfId="0" applyFont="1" applyFill="1" applyBorder="1" applyAlignment="1">
      <alignment horizontal="center" vertical="top" wrapText="1"/>
    </xf>
    <xf numFmtId="0" fontId="1" fillId="0" borderId="0" xfId="0" applyFont="1" applyAlignment="1">
      <alignment vertical="center" wrapText="1"/>
    </xf>
    <xf numFmtId="0" fontId="7" fillId="0" borderId="0" xfId="0" applyFont="1" applyAlignment="1">
      <alignment vertical="center"/>
    </xf>
    <xf numFmtId="0" fontId="7" fillId="0" borderId="5" xfId="0" applyFont="1" applyBorder="1" applyAlignment="1">
      <alignment horizontal="center" vertical="center" wrapText="1"/>
    </xf>
    <xf numFmtId="0" fontId="7" fillId="0" borderId="5" xfId="0" applyFont="1" applyBorder="1" applyAlignment="1">
      <alignment vertical="top" wrapText="1"/>
    </xf>
    <xf numFmtId="0" fontId="24" fillId="0" borderId="0" xfId="0" applyFont="1" applyAlignment="1">
      <alignment vertical="top"/>
    </xf>
    <xf numFmtId="0" fontId="24" fillId="0" borderId="0" xfId="0" applyFont="1"/>
    <xf numFmtId="0" fontId="3" fillId="0" borderId="0" xfId="0" applyFont="1" applyAlignment="1">
      <alignment horizontal="justify" vertical="top" wrapText="1"/>
    </xf>
    <xf numFmtId="0" fontId="12" fillId="0" borderId="0" xfId="0" applyFont="1" applyAlignment="1">
      <alignment horizontal="center"/>
    </xf>
    <xf numFmtId="0" fontId="3" fillId="0" borderId="0" xfId="0" applyFont="1" applyAlignment="1">
      <alignment horizontal="right" vertical="center" wrapText="1"/>
    </xf>
    <xf numFmtId="0" fontId="5" fillId="5" borderId="8" xfId="0" applyFont="1" applyFill="1" applyBorder="1" applyAlignment="1">
      <alignment horizontal="right" vertical="top" wrapText="1"/>
    </xf>
    <xf numFmtId="0" fontId="12" fillId="0" borderId="0" xfId="0" applyFont="1"/>
    <xf numFmtId="0" fontId="20" fillId="0" borderId="0" xfId="0" applyFont="1" applyAlignment="1">
      <alignment horizontal="center" vertical="center"/>
    </xf>
    <xf numFmtId="0" fontId="7" fillId="0" borderId="0" xfId="0" applyFont="1" applyAlignment="1">
      <alignment vertical="center" wrapText="1"/>
    </xf>
    <xf numFmtId="0" fontId="0" fillId="0" borderId="0" xfId="0" applyAlignment="1">
      <alignment horizontal="center"/>
    </xf>
    <xf numFmtId="0" fontId="3" fillId="0" borderId="0" xfId="0" applyFont="1" applyAlignment="1">
      <alignment horizontal="right" vertical="center"/>
    </xf>
    <xf numFmtId="0" fontId="3" fillId="0" borderId="0" xfId="0" applyFont="1" applyAlignment="1">
      <alignment horizontal="justify" vertical="center" wrapText="1"/>
    </xf>
    <xf numFmtId="0" fontId="8" fillId="0" borderId="0" xfId="0" applyFont="1" applyAlignment="1">
      <alignment horizontal="justify" vertical="top"/>
    </xf>
    <xf numFmtId="0" fontId="3" fillId="5" borderId="2" xfId="0" applyFont="1" applyFill="1" applyBorder="1" applyAlignment="1">
      <alignment horizontal="center" vertical="top" wrapText="1"/>
    </xf>
    <xf numFmtId="0" fontId="11" fillId="5" borderId="8" xfId="0" applyFont="1" applyFill="1" applyBorder="1" applyAlignment="1">
      <alignment horizontal="left" vertical="center" wrapText="1"/>
    </xf>
    <xf numFmtId="0" fontId="11" fillId="5" borderId="8" xfId="0" applyFont="1" applyFill="1" applyBorder="1" applyAlignment="1">
      <alignment horizontal="right" vertical="center" wrapText="1"/>
    </xf>
    <xf numFmtId="0" fontId="11" fillId="5" borderId="8" xfId="0" applyFont="1" applyFill="1" applyBorder="1" applyAlignment="1">
      <alignment horizontal="right" vertical="top" wrapText="1"/>
    </xf>
    <xf numFmtId="0" fontId="11"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right" vertical="top" wrapText="1"/>
    </xf>
    <xf numFmtId="0" fontId="7" fillId="0" borderId="0" xfId="0" applyFont="1" applyAlignment="1">
      <alignment horizontal="right" vertical="top" wrapText="1"/>
    </xf>
    <xf numFmtId="2" fontId="0" fillId="0" borderId="0" xfId="0" applyNumberFormat="1"/>
    <xf numFmtId="0" fontId="1" fillId="0" borderId="0" xfId="0" applyFont="1" applyAlignment="1">
      <alignment horizontal="right" vertical="center" wrapText="1"/>
    </xf>
    <xf numFmtId="0" fontId="39" fillId="0" borderId="0" xfId="0" applyFont="1" applyAlignment="1">
      <alignment horizontal="right" vertical="center" wrapText="1"/>
    </xf>
    <xf numFmtId="0" fontId="5" fillId="5" borderId="2" xfId="0" applyFont="1" applyFill="1" applyBorder="1" applyAlignment="1">
      <alignment horizontal="right" vertical="top" wrapText="1"/>
    </xf>
    <xf numFmtId="164" fontId="5" fillId="5" borderId="2" xfId="0" applyNumberFormat="1" applyFont="1" applyFill="1" applyBorder="1" applyAlignment="1">
      <alignment horizontal="right" vertical="top" wrapText="1"/>
    </xf>
    <xf numFmtId="165" fontId="0" fillId="0" borderId="0" xfId="0" applyNumberFormat="1"/>
    <xf numFmtId="165" fontId="10" fillId="5" borderId="3" xfId="0" applyNumberFormat="1" applyFont="1" applyFill="1" applyBorder="1" applyAlignment="1">
      <alignment horizontal="center" vertical="top" wrapText="1"/>
    </xf>
    <xf numFmtId="165" fontId="0" fillId="0" borderId="0" xfId="0" applyNumberFormat="1" applyAlignment="1">
      <alignment horizontal="center"/>
    </xf>
    <xf numFmtId="0" fontId="40" fillId="0" borderId="0" xfId="0" applyFont="1" applyAlignment="1">
      <alignment horizontal="center"/>
    </xf>
    <xf numFmtId="0" fontId="40" fillId="5" borderId="26" xfId="0" applyFont="1" applyFill="1" applyBorder="1" applyAlignment="1">
      <alignment horizontal="center"/>
    </xf>
    <xf numFmtId="0" fontId="40" fillId="5" borderId="0" xfId="0" applyFont="1" applyFill="1" applyAlignment="1">
      <alignment horizontal="center"/>
    </xf>
    <xf numFmtId="0" fontId="40" fillId="0" borderId="28" xfId="0" applyFont="1" applyBorder="1" applyAlignment="1">
      <alignment horizontal="center"/>
    </xf>
    <xf numFmtId="0" fontId="3"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top" wrapText="1"/>
    </xf>
    <xf numFmtId="0" fontId="8" fillId="0" borderId="0" xfId="0" applyFont="1" applyAlignment="1">
      <alignment horizontal="right" vertical="center" wrapText="1"/>
    </xf>
    <xf numFmtId="0" fontId="3" fillId="0" borderId="5" xfId="0" applyFont="1" applyBorder="1" applyAlignment="1">
      <alignment horizontal="right" vertical="center" wrapText="1"/>
    </xf>
    <xf numFmtId="0" fontId="0" fillId="0" borderId="7" xfId="0" applyBorder="1"/>
    <xf numFmtId="0" fontId="7" fillId="0" borderId="7" xfId="0" applyFont="1" applyBorder="1" applyAlignment="1">
      <alignment horizontal="center" vertical="center" wrapText="1"/>
    </xf>
    <xf numFmtId="0" fontId="7" fillId="0" borderId="7" xfId="0" applyFont="1" applyBorder="1" applyAlignment="1">
      <alignment vertical="top" wrapText="1"/>
    </xf>
    <xf numFmtId="0" fontId="7" fillId="0" borderId="7" xfId="0" applyFont="1" applyBorder="1" applyAlignment="1">
      <alignment horizontal="right" vertical="center" wrapText="1"/>
    </xf>
    <xf numFmtId="0" fontId="0" fillId="0" borderId="5" xfId="0" applyBorder="1"/>
    <xf numFmtId="0" fontId="7" fillId="0" borderId="5" xfId="0" applyFont="1" applyBorder="1" applyAlignment="1">
      <alignment horizontal="right" vertical="center" wrapText="1"/>
    </xf>
    <xf numFmtId="0" fontId="20" fillId="0" borderId="0" xfId="0" applyFont="1" applyAlignment="1">
      <alignment vertical="center" wrapText="1"/>
    </xf>
    <xf numFmtId="0" fontId="21" fillId="0" borderId="0" xfId="0" applyFont="1" applyAlignment="1">
      <alignment horizontal="righ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vertical="center" wrapText="1"/>
    </xf>
    <xf numFmtId="2" fontId="21" fillId="0" borderId="0" xfId="0" applyNumberFormat="1" applyFont="1" applyAlignment="1">
      <alignment horizontal="right" vertical="center" wrapText="1"/>
    </xf>
    <xf numFmtId="0" fontId="10" fillId="0" borderId="0" xfId="0" applyFont="1" applyAlignment="1">
      <alignment horizontal="center" vertical="center" wrapText="1"/>
    </xf>
    <xf numFmtId="0" fontId="30" fillId="5" borderId="0" xfId="0" applyFont="1" applyFill="1" applyAlignment="1">
      <alignment horizontal="center" vertical="center"/>
    </xf>
    <xf numFmtId="0" fontId="31" fillId="5" borderId="2" xfId="2" applyFont="1" applyFill="1" applyBorder="1" applyAlignment="1">
      <alignment horizontal="center" vertical="top" wrapText="1"/>
    </xf>
    <xf numFmtId="0" fontId="13" fillId="0" borderId="0" xfId="0" applyFont="1" applyAlignment="1">
      <alignment horizontal="left" vertical="center" wrapText="1"/>
    </xf>
    <xf numFmtId="0" fontId="8" fillId="0" borderId="0" xfId="0" applyFont="1" applyAlignment="1">
      <alignment horizontal="left" vertical="top"/>
    </xf>
    <xf numFmtId="0" fontId="3" fillId="0" borderId="0" xfId="0" applyFont="1" applyAlignment="1">
      <alignment horizontal="center" vertical="top"/>
    </xf>
    <xf numFmtId="0" fontId="3" fillId="0" borderId="0" xfId="0" applyFont="1" applyAlignment="1">
      <alignment horizontal="center"/>
    </xf>
    <xf numFmtId="2" fontId="8" fillId="0" borderId="0" xfId="0" applyNumberFormat="1" applyFont="1" applyAlignment="1">
      <alignment horizontal="right" vertical="top"/>
    </xf>
    <xf numFmtId="0" fontId="8" fillId="0" borderId="0" xfId="0" applyFont="1" applyAlignment="1">
      <alignment horizontal="center" vertical="top"/>
    </xf>
    <xf numFmtId="0" fontId="3" fillId="0" borderId="0" xfId="0" applyFont="1" applyAlignment="1">
      <alignment horizontal="right" vertical="top"/>
    </xf>
    <xf numFmtId="0" fontId="7" fillId="0" borderId="7" xfId="0" applyFont="1" applyBorder="1" applyAlignment="1">
      <alignment vertical="center" wrapText="1"/>
    </xf>
    <xf numFmtId="165" fontId="0" fillId="0" borderId="0" xfId="0" applyNumberFormat="1" applyAlignment="1">
      <alignment horizontal="right"/>
    </xf>
    <xf numFmtId="0" fontId="3" fillId="0" borderId="7" xfId="0" applyFont="1" applyBorder="1" applyAlignment="1">
      <alignment vertical="center" wrapText="1"/>
    </xf>
    <xf numFmtId="0" fontId="42" fillId="0" borderId="0" xfId="0" applyFont="1"/>
    <xf numFmtId="0" fontId="3" fillId="0" borderId="7" xfId="0" applyFont="1" applyBorder="1" applyAlignment="1">
      <alignment vertical="center"/>
    </xf>
    <xf numFmtId="0" fontId="3" fillId="0" borderId="7" xfId="0" applyFont="1" applyBorder="1" applyAlignment="1">
      <alignment horizontal="right" vertical="center"/>
    </xf>
    <xf numFmtId="0" fontId="3" fillId="0" borderId="5" xfId="0" applyFont="1" applyBorder="1" applyAlignment="1">
      <alignment horizontal="right" vertical="center"/>
    </xf>
    <xf numFmtId="0" fontId="5" fillId="0" borderId="6" xfId="0" applyFont="1" applyBorder="1" applyAlignment="1">
      <alignment vertical="top" wrapText="1"/>
    </xf>
    <xf numFmtId="0" fontId="5" fillId="0" borderId="6" xfId="0" applyFont="1" applyBorder="1" applyAlignment="1">
      <alignment horizontal="center" vertical="center" wrapText="1"/>
    </xf>
    <xf numFmtId="0" fontId="8" fillId="0" borderId="5" xfId="0" applyFont="1" applyBorder="1" applyAlignment="1">
      <alignment vertical="top" wrapText="1"/>
    </xf>
    <xf numFmtId="0" fontId="8" fillId="0" borderId="5" xfId="0" applyFont="1" applyBorder="1" applyAlignment="1">
      <alignment horizontal="right" vertical="center" wrapText="1"/>
    </xf>
    <xf numFmtId="0" fontId="20" fillId="0" borderId="7" xfId="0" applyFont="1" applyBorder="1" applyAlignment="1">
      <alignment horizontal="center" vertical="center"/>
    </xf>
    <xf numFmtId="0" fontId="7" fillId="0" borderId="7" xfId="0" applyFont="1" applyBorder="1" applyAlignment="1">
      <alignment vertical="center"/>
    </xf>
    <xf numFmtId="0" fontId="7" fillId="0" borderId="7" xfId="0" applyFont="1" applyBorder="1" applyAlignment="1">
      <alignment horizontal="right" vertical="center"/>
    </xf>
    <xf numFmtId="0" fontId="3" fillId="0" borderId="7" xfId="0" applyFont="1" applyBorder="1" applyAlignment="1">
      <alignment vertical="top" wrapText="1"/>
    </xf>
    <xf numFmtId="0" fontId="1" fillId="0" borderId="7" xfId="0" applyFont="1" applyBorder="1" applyAlignment="1">
      <alignment horizontal="right" vertical="center" wrapText="1"/>
    </xf>
    <xf numFmtId="0" fontId="19" fillId="0" borderId="0" xfId="0" applyFont="1" applyAlignment="1">
      <alignment vertical="top" wrapText="1"/>
    </xf>
    <xf numFmtId="0" fontId="19" fillId="0" borderId="0" xfId="0" applyFont="1" applyAlignment="1">
      <alignment vertical="top"/>
    </xf>
    <xf numFmtId="0" fontId="17" fillId="0" borderId="0" xfId="0" applyFont="1"/>
    <xf numFmtId="0" fontId="44" fillId="0" borderId="0" xfId="0" applyFont="1" applyAlignment="1">
      <alignment horizontal="left" vertical="center"/>
    </xf>
    <xf numFmtId="0" fontId="1" fillId="0" borderId="0" xfId="0" applyFont="1" applyAlignment="1">
      <alignment horizontal="center" vertical="center" wrapText="1"/>
    </xf>
    <xf numFmtId="0" fontId="20" fillId="0" borderId="0" xfId="0" applyFont="1" applyAlignment="1">
      <alignment horizontal="left" vertical="top" wrapText="1"/>
    </xf>
    <xf numFmtId="0" fontId="3" fillId="0" borderId="6" xfId="0" applyFont="1" applyBorder="1" applyAlignment="1">
      <alignment horizontal="right" vertical="center"/>
    </xf>
    <xf numFmtId="0" fontId="45" fillId="0" borderId="0" xfId="0" applyFont="1" applyAlignment="1">
      <alignment vertical="top"/>
    </xf>
    <xf numFmtId="0" fontId="45" fillId="0" borderId="0" xfId="0" applyFont="1"/>
    <xf numFmtId="0" fontId="48" fillId="3" borderId="0" xfId="0" applyFont="1" applyFill="1"/>
    <xf numFmtId="0" fontId="48" fillId="0" borderId="0" xfId="0" applyFont="1"/>
    <xf numFmtId="0" fontId="45" fillId="3" borderId="0" xfId="0" applyFont="1" applyFill="1" applyAlignment="1">
      <alignment vertical="top"/>
    </xf>
    <xf numFmtId="0" fontId="45" fillId="3" borderId="0" xfId="0" applyFont="1" applyFill="1"/>
    <xf numFmtId="2" fontId="45" fillId="3" borderId="0" xfId="0" applyNumberFormat="1" applyFont="1" applyFill="1"/>
    <xf numFmtId="0" fontId="50" fillId="0" borderId="0" xfId="0" applyFont="1" applyAlignment="1">
      <alignment horizontal="right" vertical="center" wrapText="1"/>
    </xf>
    <xf numFmtId="0" fontId="46" fillId="3" borderId="8" xfId="0" applyFont="1" applyFill="1" applyBorder="1" applyAlignment="1">
      <alignment horizontal="center" vertical="center" wrapText="1"/>
    </xf>
    <xf numFmtId="0" fontId="49" fillId="3" borderId="2" xfId="0" applyFont="1" applyFill="1" applyBorder="1" applyAlignment="1">
      <alignment horizontal="center" vertical="top" wrapText="1"/>
    </xf>
    <xf numFmtId="0" fontId="46" fillId="3" borderId="0" xfId="0" applyFont="1" applyFill="1" applyAlignment="1">
      <alignment vertical="center" wrapText="1"/>
    </xf>
    <xf numFmtId="0" fontId="50" fillId="3" borderId="0" xfId="0" applyFont="1" applyFill="1" applyAlignment="1">
      <alignment horizontal="right" vertical="center" wrapText="1"/>
    </xf>
    <xf numFmtId="0" fontId="46" fillId="3" borderId="0" xfId="0" applyFont="1" applyFill="1" applyAlignment="1">
      <alignment horizontal="right" vertical="center" wrapText="1"/>
    </xf>
    <xf numFmtId="0" fontId="49" fillId="3" borderId="0" xfId="0" applyFont="1" applyFill="1" applyAlignment="1">
      <alignment horizontal="center" vertical="top" wrapText="1"/>
    </xf>
    <xf numFmtId="9" fontId="45" fillId="3" borderId="0" xfId="0" applyNumberFormat="1" applyFont="1" applyFill="1" applyAlignment="1">
      <alignment vertical="top"/>
    </xf>
    <xf numFmtId="0" fontId="46" fillId="3" borderId="0" xfId="0" applyFont="1" applyFill="1" applyAlignment="1">
      <alignment vertical="top" wrapText="1"/>
    </xf>
    <xf numFmtId="17" fontId="47" fillId="3" borderId="0" xfId="0" applyNumberFormat="1" applyFont="1" applyFill="1" applyAlignment="1">
      <alignment horizontal="left" vertical="center" wrapText="1"/>
    </xf>
    <xf numFmtId="0" fontId="46" fillId="0" borderId="12" xfId="0" applyFont="1" applyBorder="1" applyAlignment="1">
      <alignment horizontal="center" vertical="top" wrapText="1"/>
    </xf>
    <xf numFmtId="0" fontId="50" fillId="0" borderId="0" xfId="0" applyFont="1" applyAlignment="1">
      <alignment horizontal="left" vertical="center" wrapText="1"/>
    </xf>
    <xf numFmtId="9" fontId="50" fillId="0" borderId="0" xfId="0" applyNumberFormat="1" applyFont="1" applyAlignment="1">
      <alignment horizontal="right" vertical="center" wrapText="1"/>
    </xf>
    <xf numFmtId="10" fontId="50" fillId="0" borderId="0" xfId="0" applyNumberFormat="1" applyFont="1" applyAlignment="1">
      <alignment horizontal="right" vertical="center" wrapText="1"/>
    </xf>
    <xf numFmtId="0" fontId="50" fillId="3" borderId="0" xfId="0" applyFont="1" applyFill="1" applyAlignment="1">
      <alignment horizontal="left" vertical="center" wrapText="1"/>
    </xf>
    <xf numFmtId="0" fontId="46" fillId="3" borderId="13" xfId="0" applyFont="1" applyFill="1" applyBorder="1" applyAlignment="1">
      <alignment horizontal="center" vertical="center" wrapText="1"/>
    </xf>
    <xf numFmtId="0" fontId="46" fillId="3" borderId="0" xfId="0" applyFont="1" applyFill="1" applyAlignment="1">
      <alignment horizontal="center" vertical="center"/>
    </xf>
    <xf numFmtId="0" fontId="50" fillId="3" borderId="0" xfId="0" applyFont="1" applyFill="1" applyAlignment="1">
      <alignment vertical="center" wrapText="1"/>
    </xf>
    <xf numFmtId="10" fontId="48" fillId="3" borderId="0" xfId="1" applyNumberFormat="1" applyFont="1" applyFill="1"/>
    <xf numFmtId="0" fontId="50" fillId="3" borderId="0" xfId="0" applyFont="1" applyFill="1"/>
    <xf numFmtId="1" fontId="48" fillId="3" borderId="0" xfId="0" applyNumberFormat="1" applyFont="1" applyFill="1"/>
    <xf numFmtId="0" fontId="11" fillId="0" borderId="6" xfId="0" applyFont="1" applyBorder="1" applyAlignment="1">
      <alignment vertical="top" wrapText="1"/>
    </xf>
    <xf numFmtId="0" fontId="46" fillId="3" borderId="0" xfId="0" applyFont="1" applyFill="1" applyAlignment="1">
      <alignment horizontal="center" vertical="center" wrapText="1"/>
    </xf>
    <xf numFmtId="0" fontId="50" fillId="3" borderId="0" xfId="0" applyFont="1" applyFill="1" applyAlignment="1">
      <alignment horizontal="justify" vertical="center" wrapText="1"/>
    </xf>
    <xf numFmtId="0" fontId="50" fillId="3" borderId="0" xfId="0" applyFont="1" applyFill="1" applyAlignment="1">
      <alignment horizontal="right" vertical="top" wrapText="1"/>
    </xf>
    <xf numFmtId="9" fontId="50" fillId="3" borderId="0" xfId="1" applyFont="1" applyFill="1" applyBorder="1"/>
    <xf numFmtId="0" fontId="3" fillId="0" borderId="5" xfId="0" applyFont="1" applyBorder="1" applyAlignment="1">
      <alignment horizontal="left" vertical="center" wrapText="1"/>
    </xf>
    <xf numFmtId="0" fontId="46" fillId="3" borderId="3" xfId="0" applyFont="1" applyFill="1" applyBorder="1" applyAlignment="1">
      <alignment vertical="top" wrapText="1"/>
    </xf>
    <xf numFmtId="0" fontId="48" fillId="3" borderId="0" xfId="0" applyFont="1" applyFill="1" applyAlignment="1">
      <alignment vertical="center"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50" fillId="3" borderId="0" xfId="0" applyFont="1" applyFill="1" applyAlignment="1">
      <alignment vertical="center"/>
    </xf>
    <xf numFmtId="9" fontId="50" fillId="3" borderId="0" xfId="1" applyFont="1" applyFill="1" applyBorder="1" applyAlignment="1">
      <alignment horizontal="right" vertical="center"/>
    </xf>
    <xf numFmtId="0" fontId="46" fillId="3" borderId="0" xfId="0" applyFont="1" applyFill="1" applyAlignment="1">
      <alignment horizontal="center" vertical="top" wrapText="1"/>
    </xf>
    <xf numFmtId="0" fontId="46" fillId="3" borderId="3" xfId="0" applyFont="1" applyFill="1" applyBorder="1" applyAlignment="1">
      <alignment horizontal="center" vertical="top" wrapText="1"/>
    </xf>
    <xf numFmtId="0" fontId="51" fillId="3" borderId="0" xfId="0" applyFont="1" applyFill="1" applyAlignment="1">
      <alignment horizontal="right" vertical="center" wrapText="1"/>
    </xf>
    <xf numFmtId="0" fontId="50" fillId="3" borderId="0" xfId="0" applyFont="1" applyFill="1" applyAlignment="1">
      <alignment wrapText="1"/>
    </xf>
    <xf numFmtId="0" fontId="51" fillId="3" borderId="0" xfId="0" applyFont="1" applyFill="1" applyAlignment="1">
      <alignment vertical="center" wrapText="1"/>
    </xf>
    <xf numFmtId="2" fontId="51" fillId="3" borderId="0" xfId="0" applyNumberFormat="1" applyFont="1" applyFill="1" applyAlignment="1">
      <alignment horizontal="right" vertical="center" wrapText="1"/>
    </xf>
    <xf numFmtId="0" fontId="51" fillId="3" borderId="0" xfId="0" applyFont="1" applyFill="1" applyAlignment="1">
      <alignment horizontal="justify" vertical="center" wrapText="1"/>
    </xf>
    <xf numFmtId="0" fontId="39" fillId="0" borderId="0" xfId="0" applyFont="1" applyAlignment="1">
      <alignment vertical="center" wrapText="1"/>
    </xf>
    <xf numFmtId="0" fontId="10" fillId="0" borderId="5" xfId="0" applyFont="1" applyBorder="1" applyAlignment="1">
      <alignment vertical="top" wrapText="1"/>
    </xf>
    <xf numFmtId="0" fontId="3" fillId="0" borderId="5" xfId="0" applyFont="1" applyBorder="1" applyAlignment="1">
      <alignment horizontal="center" vertical="center"/>
    </xf>
    <xf numFmtId="0" fontId="7" fillId="0" borderId="5" xfId="0" applyFont="1" applyBorder="1" applyAlignment="1">
      <alignment horizontal="center" vertical="center"/>
    </xf>
    <xf numFmtId="0" fontId="3" fillId="0" borderId="5" xfId="0" applyFont="1" applyBorder="1" applyAlignment="1">
      <alignment horizontal="right" vertical="top" wrapText="1"/>
    </xf>
    <xf numFmtId="0" fontId="10" fillId="0" borderId="6" xfId="0" applyFont="1" applyBorder="1" applyAlignment="1">
      <alignment vertical="top" wrapText="1"/>
    </xf>
    <xf numFmtId="0" fontId="7" fillId="0" borderId="5" xfId="0" applyFont="1" applyBorder="1" applyAlignment="1">
      <alignment horizontal="right" vertical="top" wrapText="1"/>
    </xf>
    <xf numFmtId="0" fontId="3" fillId="0" borderId="5" xfId="0" applyFont="1" applyBorder="1" applyAlignment="1">
      <alignment horizontal="center" vertical="center" wrapText="1"/>
    </xf>
    <xf numFmtId="0" fontId="7" fillId="0" borderId="5" xfId="0" applyFont="1" applyBorder="1" applyAlignment="1">
      <alignment horizontal="right" vertical="center"/>
    </xf>
    <xf numFmtId="0" fontId="3" fillId="0" borderId="6" xfId="0" applyFont="1" applyBorder="1" applyAlignment="1">
      <alignment horizontal="right" vertical="center" wrapText="1"/>
    </xf>
    <xf numFmtId="0" fontId="7" fillId="0" borderId="6" xfId="0" applyFont="1" applyBorder="1" applyAlignment="1">
      <alignment horizontal="right" vertical="center"/>
    </xf>
    <xf numFmtId="0" fontId="19" fillId="0" borderId="0" xfId="0" applyFont="1"/>
    <xf numFmtId="2" fontId="11" fillId="5" borderId="1" xfId="0" applyNumberFormat="1" applyFont="1" applyFill="1" applyBorder="1" applyAlignment="1">
      <alignment vertical="center"/>
    </xf>
    <xf numFmtId="0" fontId="11" fillId="5" borderId="33" xfId="0" applyFont="1" applyFill="1" applyBorder="1" applyAlignment="1">
      <alignment horizontal="left" vertical="top" wrapText="1"/>
    </xf>
    <xf numFmtId="0" fontId="11" fillId="5" borderId="3" xfId="0" applyFont="1" applyFill="1" applyBorder="1" applyAlignment="1">
      <alignment horizontal="left" vertical="top" wrapText="1"/>
    </xf>
    <xf numFmtId="0" fontId="11" fillId="5" borderId="3" xfId="0" applyFont="1" applyFill="1" applyBorder="1" applyAlignment="1">
      <alignment horizontal="right" vertical="top" wrapText="1"/>
    </xf>
    <xf numFmtId="0" fontId="11" fillId="5" borderId="2" xfId="0" applyFont="1" applyFill="1" applyBorder="1" applyAlignment="1">
      <alignment horizontal="left" vertical="top"/>
    </xf>
    <xf numFmtId="0" fontId="11" fillId="5" borderId="2" xfId="0" applyFont="1" applyFill="1" applyBorder="1" applyAlignment="1">
      <alignment horizontal="right" vertical="top"/>
    </xf>
    <xf numFmtId="0" fontId="11" fillId="5" borderId="2" xfId="0" applyFont="1" applyFill="1" applyBorder="1" applyAlignment="1">
      <alignment horizontal="left" vertical="center" wrapText="1"/>
    </xf>
    <xf numFmtId="0" fontId="10" fillId="5" borderId="2" xfId="0" applyFont="1" applyFill="1" applyBorder="1" applyAlignment="1">
      <alignment horizontal="left" vertical="top" wrapText="1"/>
    </xf>
    <xf numFmtId="0" fontId="3" fillId="0" borderId="0" xfId="0" applyFont="1" applyAlignment="1">
      <alignment horizontal="right" vertical="center" wrapText="1" indent="1"/>
    </xf>
    <xf numFmtId="0" fontId="7" fillId="0" borderId="0" xfId="0" applyFont="1" applyAlignment="1">
      <alignment horizontal="right" vertical="center" wrapText="1" indent="1"/>
    </xf>
    <xf numFmtId="0" fontId="11" fillId="5" borderId="3" xfId="0" applyFont="1" applyFill="1" applyBorder="1" applyAlignment="1">
      <alignment horizontal="right" vertical="top" wrapText="1" indent="1"/>
    </xf>
    <xf numFmtId="0" fontId="3" fillId="0" borderId="7" xfId="0" applyFont="1" applyBorder="1" applyAlignment="1">
      <alignment horizontal="right" vertical="center" wrapText="1"/>
    </xf>
    <xf numFmtId="0" fontId="24" fillId="3" borderId="0" xfId="0" applyFont="1" applyFill="1"/>
    <xf numFmtId="0" fontId="24" fillId="3" borderId="0" xfId="0" applyFont="1" applyFill="1" applyAlignment="1">
      <alignment vertical="top"/>
    </xf>
    <xf numFmtId="2" fontId="3" fillId="0" borderId="0" xfId="0" applyNumberFormat="1" applyFont="1" applyAlignment="1">
      <alignment horizontal="right" vertical="top"/>
    </xf>
    <xf numFmtId="2" fontId="11" fillId="5" borderId="1" xfId="1" applyNumberFormat="1" applyFont="1" applyFill="1" applyBorder="1" applyAlignment="1">
      <alignment vertical="center"/>
    </xf>
    <xf numFmtId="2" fontId="3" fillId="0" borderId="0" xfId="0" applyNumberFormat="1" applyFont="1" applyAlignment="1">
      <alignment horizontal="right" vertical="center"/>
    </xf>
    <xf numFmtId="0" fontId="0" fillId="0" borderId="0" xfId="0" applyAlignment="1">
      <alignment wrapText="1"/>
    </xf>
    <xf numFmtId="2" fontId="7" fillId="0" borderId="0" xfId="0" applyNumberFormat="1" applyFont="1" applyAlignment="1">
      <alignment horizontal="right" vertical="center"/>
    </xf>
    <xf numFmtId="2" fontId="11" fillId="5" borderId="10" xfId="0" applyNumberFormat="1" applyFont="1" applyFill="1" applyBorder="1" applyAlignment="1">
      <alignment horizontal="right" vertical="center"/>
    </xf>
    <xf numFmtId="2" fontId="11" fillId="5" borderId="11" xfId="0" applyNumberFormat="1" applyFont="1" applyFill="1" applyBorder="1" applyAlignment="1">
      <alignment horizontal="right" vertical="center"/>
    </xf>
    <xf numFmtId="2" fontId="11" fillId="5" borderId="15" xfId="0" applyNumberFormat="1" applyFont="1" applyFill="1" applyBorder="1" applyAlignment="1">
      <alignment horizontal="right" vertical="center"/>
    </xf>
    <xf numFmtId="2" fontId="11" fillId="5" borderId="16" xfId="0" applyNumberFormat="1" applyFont="1" applyFill="1" applyBorder="1" applyAlignment="1">
      <alignment horizontal="right" vertical="center"/>
    </xf>
    <xf numFmtId="2" fontId="11" fillId="5" borderId="2" xfId="0" applyNumberFormat="1" applyFont="1" applyFill="1" applyBorder="1" applyAlignment="1">
      <alignment horizontal="right" vertical="top" wrapText="1"/>
    </xf>
    <xf numFmtId="43" fontId="7" fillId="0" borderId="0" xfId="5" applyFont="1" applyBorder="1" applyAlignment="1">
      <alignment horizontal="right" vertical="center" wrapText="1"/>
    </xf>
    <xf numFmtId="2" fontId="7" fillId="0" borderId="0" xfId="0" applyNumberFormat="1" applyFont="1" applyAlignment="1">
      <alignment horizontal="right" vertical="center" wrapText="1"/>
    </xf>
    <xf numFmtId="2" fontId="1" fillId="0" borderId="0" xfId="0" applyNumberFormat="1" applyFont="1" applyAlignment="1">
      <alignment horizontal="right" vertical="center" wrapText="1"/>
    </xf>
    <xf numFmtId="2" fontId="1" fillId="0" borderId="7" xfId="0" applyNumberFormat="1" applyFont="1" applyBorder="1" applyAlignment="1">
      <alignment horizontal="right" vertical="center" wrapText="1"/>
    </xf>
    <xf numFmtId="0" fontId="10" fillId="5" borderId="2" xfId="0" applyFont="1" applyFill="1" applyBorder="1" applyAlignment="1">
      <alignment horizontal="right" vertical="center" wrapText="1"/>
    </xf>
    <xf numFmtId="0" fontId="5" fillId="5" borderId="2"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5" borderId="1" xfId="0" applyFont="1" applyFill="1" applyBorder="1" applyAlignment="1">
      <alignment horizontal="right" vertical="top" wrapText="1"/>
    </xf>
    <xf numFmtId="0" fontId="10" fillId="0" borderId="34" xfId="0" applyFont="1" applyBorder="1" applyAlignment="1">
      <alignment horizontal="left" vertical="top" wrapText="1"/>
    </xf>
    <xf numFmtId="0" fontId="11" fillId="0" borderId="6" xfId="0" applyFont="1" applyBorder="1" applyAlignment="1">
      <alignment horizontal="right" vertical="center" wrapText="1"/>
    </xf>
    <xf numFmtId="0" fontId="7" fillId="0" borderId="35" xfId="0" applyFont="1" applyBorder="1" applyAlignment="1">
      <alignment horizontal="left" vertical="top" wrapText="1"/>
    </xf>
    <xf numFmtId="0" fontId="7" fillId="0" borderId="17" xfId="0" applyFont="1" applyBorder="1" applyAlignment="1">
      <alignment horizontal="left" vertical="top" wrapText="1"/>
    </xf>
    <xf numFmtId="0" fontId="7" fillId="0" borderId="36" xfId="0" applyFont="1" applyBorder="1" applyAlignment="1">
      <alignment horizontal="left" vertical="top" wrapText="1"/>
    </xf>
    <xf numFmtId="0" fontId="3" fillId="0" borderId="0" xfId="0" applyFont="1" applyAlignment="1">
      <alignment horizontal="right" vertical="center" wrapText="1" indent="8"/>
    </xf>
    <xf numFmtId="0" fontId="11" fillId="0" borderId="6" xfId="0" applyFont="1" applyBorder="1" applyAlignment="1">
      <alignment horizontal="right" vertical="center" wrapText="1" indent="8"/>
    </xf>
    <xf numFmtId="0" fontId="8" fillId="0" borderId="0" xfId="0" applyFont="1" applyAlignment="1">
      <alignment horizontal="left" vertical="center" wrapText="1"/>
    </xf>
    <xf numFmtId="0" fontId="53" fillId="0" borderId="0" xfId="0" applyFont="1"/>
    <xf numFmtId="0" fontId="3" fillId="6" borderId="0" xfId="0" applyFont="1" applyFill="1"/>
    <xf numFmtId="0" fontId="3" fillId="0" borderId="0" xfId="0" applyFont="1" applyAlignment="1">
      <alignment horizontal="left" vertical="center"/>
    </xf>
    <xf numFmtId="166" fontId="8" fillId="0" borderId="0" xfId="0" applyNumberFormat="1" applyFont="1" applyAlignment="1">
      <alignment horizontal="center" vertical="top"/>
    </xf>
    <xf numFmtId="0" fontId="5" fillId="0" borderId="8" xfId="0" applyFont="1" applyBorder="1" applyAlignment="1">
      <alignment horizontal="right" vertical="top" wrapText="1"/>
    </xf>
    <xf numFmtId="2" fontId="11" fillId="5" borderId="1" xfId="0" applyNumberFormat="1" applyFont="1" applyFill="1" applyBorder="1" applyAlignment="1">
      <alignment horizontal="center" vertical="center"/>
    </xf>
    <xf numFmtId="166"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166" fontId="3" fillId="0" borderId="7" xfId="0" applyNumberFormat="1" applyFont="1" applyBorder="1" applyAlignment="1">
      <alignment horizontal="center" vertical="center" wrapText="1"/>
    </xf>
    <xf numFmtId="166" fontId="3" fillId="0" borderId="0" xfId="0" applyNumberFormat="1" applyFont="1" applyAlignment="1">
      <alignment horizontal="center" vertical="center" wrapText="1"/>
    </xf>
    <xf numFmtId="0" fontId="38" fillId="8" borderId="0" xfId="0" applyFont="1" applyFill="1" applyAlignment="1">
      <alignment horizontal="right" vertical="center" wrapText="1"/>
    </xf>
    <xf numFmtId="0" fontId="7" fillId="8" borderId="0" xfId="0" applyFont="1" applyFill="1" applyAlignment="1">
      <alignment horizontal="right" vertical="center" wrapText="1"/>
    </xf>
    <xf numFmtId="0" fontId="20" fillId="0" borderId="0" xfId="0" applyFont="1" applyAlignment="1">
      <alignment horizontal="right" vertical="center" wrapText="1"/>
    </xf>
    <xf numFmtId="0" fontId="19" fillId="0" borderId="0" xfId="0" applyFont="1" applyAlignment="1">
      <alignment horizontal="right" vertical="center" wrapText="1"/>
    </xf>
    <xf numFmtId="0" fontId="39" fillId="3" borderId="0" xfId="0" applyFont="1" applyFill="1" applyAlignment="1">
      <alignment horizontal="right" vertical="center" wrapText="1"/>
    </xf>
    <xf numFmtId="0" fontId="31" fillId="5" borderId="0" xfId="2" applyFont="1" applyFill="1" applyAlignment="1">
      <alignment horizontal="center" vertical="center"/>
    </xf>
    <xf numFmtId="0" fontId="11" fillId="5" borderId="2" xfId="0" applyFont="1" applyFill="1" applyBorder="1" applyAlignment="1">
      <alignment horizontal="right" vertical="center" wrapText="1"/>
    </xf>
    <xf numFmtId="0" fontId="10" fillId="5" borderId="2" xfId="0" applyFont="1" applyFill="1" applyBorder="1" applyAlignment="1">
      <alignment horizontal="right" vertical="top" wrapText="1"/>
    </xf>
    <xf numFmtId="0" fontId="11" fillId="5" borderId="2" xfId="0" applyFont="1" applyFill="1" applyBorder="1" applyAlignment="1">
      <alignment horizontal="right" vertical="top" wrapText="1" indent="1"/>
    </xf>
    <xf numFmtId="0" fontId="10" fillId="5" borderId="2" xfId="0" applyFont="1" applyFill="1" applyBorder="1" applyAlignment="1">
      <alignment horizontal="right" vertical="top" wrapText="1" indent="1"/>
    </xf>
    <xf numFmtId="0" fontId="20" fillId="0" borderId="0" xfId="0" applyFont="1" applyAlignment="1">
      <alignment horizontal="justify" vertical="center" wrapText="1"/>
    </xf>
    <xf numFmtId="0" fontId="10" fillId="5" borderId="2" xfId="0" applyFont="1" applyFill="1" applyBorder="1" applyAlignment="1">
      <alignment horizontal="left" vertical="center" wrapText="1"/>
    </xf>
    <xf numFmtId="0" fontId="31" fillId="0" borderId="0" xfId="2" applyFont="1" applyFill="1" applyBorder="1" applyAlignment="1">
      <alignment horizontal="left"/>
    </xf>
    <xf numFmtId="0" fontId="31" fillId="0" borderId="0" xfId="2" applyFont="1" applyFill="1" applyBorder="1" applyAlignment="1">
      <alignment horizontal="left" vertical="center"/>
    </xf>
    <xf numFmtId="2" fontId="3" fillId="0" borderId="0" xfId="5" applyNumberFormat="1" applyFont="1" applyBorder="1" applyAlignment="1">
      <alignment horizontal="right" vertical="top"/>
    </xf>
    <xf numFmtId="2" fontId="8" fillId="0" borderId="0" xfId="0" applyNumberFormat="1" applyFont="1" applyAlignment="1">
      <alignment horizontal="right" vertical="center" wrapText="1"/>
    </xf>
    <xf numFmtId="0" fontId="42" fillId="3" borderId="0" xfId="0" applyFont="1" applyFill="1"/>
    <xf numFmtId="0" fontId="5" fillId="5" borderId="2" xfId="0" applyFont="1" applyFill="1" applyBorder="1" applyAlignment="1">
      <alignment horizontal="center" vertical="top" wrapText="1"/>
    </xf>
    <xf numFmtId="0" fontId="19" fillId="0" borderId="0" xfId="0" applyFont="1" applyAlignment="1">
      <alignment horizontal="left" vertical="center"/>
    </xf>
    <xf numFmtId="0" fontId="9" fillId="5" borderId="13" xfId="0" applyFont="1" applyFill="1" applyBorder="1" applyAlignment="1">
      <alignment horizontal="center" vertical="top" wrapText="1"/>
    </xf>
    <xf numFmtId="0" fontId="9" fillId="5" borderId="0" xfId="0" applyFont="1" applyFill="1" applyAlignment="1">
      <alignment horizontal="center" vertical="center" wrapText="1"/>
    </xf>
    <xf numFmtId="0" fontId="9" fillId="0" borderId="13" xfId="0" applyFont="1" applyBorder="1" applyAlignment="1">
      <alignment vertical="center" wrapText="1"/>
    </xf>
    <xf numFmtId="0" fontId="9" fillId="0" borderId="7" xfId="0" applyFont="1" applyBorder="1" applyAlignment="1">
      <alignment vertical="top" wrapText="1"/>
    </xf>
    <xf numFmtId="0" fontId="55" fillId="0" borderId="0" xfId="0" applyFont="1" applyAlignment="1">
      <alignment horizontal="left" vertical="center" wrapText="1" indent="2"/>
    </xf>
    <xf numFmtId="0" fontId="54" fillId="0" borderId="0" xfId="0" applyFont="1" applyAlignment="1">
      <alignment horizontal="right" vertical="center" wrapText="1"/>
    </xf>
    <xf numFmtId="0" fontId="55" fillId="0" borderId="0" xfId="0" applyFont="1" applyAlignment="1">
      <alignment horizontal="left" vertical="top" wrapText="1" indent="2"/>
    </xf>
    <xf numFmtId="0" fontId="9" fillId="0" borderId="6" xfId="0" applyFont="1" applyBorder="1" applyAlignment="1">
      <alignment vertical="center" wrapText="1"/>
    </xf>
    <xf numFmtId="0" fontId="2" fillId="0" borderId="6" xfId="0" applyFont="1" applyBorder="1" applyAlignment="1">
      <alignment horizontal="center"/>
    </xf>
    <xf numFmtId="0" fontId="55" fillId="0" borderId="0" xfId="0" applyFont="1" applyAlignment="1">
      <alignment vertical="top" wrapText="1"/>
    </xf>
    <xf numFmtId="0" fontId="55" fillId="0" borderId="0" xfId="0" applyFont="1" applyAlignment="1">
      <alignment vertical="center" wrapText="1"/>
    </xf>
    <xf numFmtId="0" fontId="13" fillId="3" borderId="0" xfId="0" applyFont="1" applyFill="1" applyAlignment="1">
      <alignment vertical="top" wrapText="1"/>
    </xf>
    <xf numFmtId="0" fontId="12" fillId="5" borderId="13" xfId="0" applyFont="1" applyFill="1" applyBorder="1" applyAlignment="1">
      <alignment horizontal="center" vertical="top" wrapText="1"/>
    </xf>
    <xf numFmtId="0" fontId="12" fillId="5" borderId="0" xfId="0" applyFont="1" applyFill="1" applyAlignment="1">
      <alignment horizontal="center" vertical="top" wrapText="1"/>
    </xf>
    <xf numFmtId="0" fontId="1" fillId="0" borderId="0" xfId="0" applyFont="1" applyAlignment="1">
      <alignment horizontal="justify" vertical="top" wrapText="1"/>
    </xf>
    <xf numFmtId="0" fontId="12" fillId="0" borderId="6" xfId="0" applyFont="1" applyBorder="1" applyAlignment="1">
      <alignment vertical="top" wrapText="1"/>
    </xf>
    <xf numFmtId="0" fontId="1" fillId="0" borderId="5" xfId="0" applyFont="1" applyBorder="1" applyAlignment="1">
      <alignment horizontal="justify" vertical="top" wrapText="1"/>
    </xf>
    <xf numFmtId="0" fontId="1" fillId="0" borderId="5" xfId="0" applyFont="1" applyBorder="1" applyAlignment="1">
      <alignment horizontal="right" vertical="center" wrapText="1"/>
    </xf>
    <xf numFmtId="0" fontId="5" fillId="5" borderId="8" xfId="0" applyFont="1" applyFill="1" applyBorder="1" applyAlignment="1">
      <alignment horizontal="left" vertical="top" wrapText="1"/>
    </xf>
    <xf numFmtId="2" fontId="56" fillId="0" borderId="0" xfId="0" applyNumberFormat="1" applyFont="1"/>
    <xf numFmtId="0" fontId="39" fillId="0" borderId="0" xfId="0" applyFont="1" applyAlignment="1">
      <alignment horizontal="right"/>
    </xf>
    <xf numFmtId="0" fontId="39" fillId="0" borderId="0" xfId="0" applyFont="1"/>
    <xf numFmtId="0" fontId="39" fillId="0" borderId="0" xfId="0" applyFont="1" applyAlignment="1">
      <alignment horizontal="left" vertical="center"/>
    </xf>
    <xf numFmtId="2" fontId="11" fillId="5" borderId="8" xfId="0" applyNumberFormat="1" applyFont="1" applyFill="1" applyBorder="1" applyAlignment="1">
      <alignment horizontal="center" vertical="top" wrapText="1"/>
    </xf>
    <xf numFmtId="0" fontId="19" fillId="0" borderId="12" xfId="0" applyFont="1" applyBorder="1" applyAlignment="1">
      <alignment vertical="center"/>
    </xf>
    <xf numFmtId="0" fontId="56" fillId="0" borderId="0" xfId="0" applyFont="1"/>
    <xf numFmtId="165" fontId="56" fillId="0" borderId="0" xfId="0" applyNumberFormat="1" applyFont="1"/>
    <xf numFmtId="0" fontId="30" fillId="5" borderId="8" xfId="0" applyFont="1" applyFill="1" applyBorder="1" applyAlignment="1">
      <alignment horizontal="center" vertical="top" wrapText="1"/>
    </xf>
    <xf numFmtId="0" fontId="30" fillId="5" borderId="9" xfId="0" applyFont="1" applyFill="1" applyBorder="1" applyAlignment="1">
      <alignment horizontal="center" vertical="top" wrapText="1"/>
    </xf>
    <xf numFmtId="0" fontId="2" fillId="0" borderId="7" xfId="0" applyFont="1" applyBorder="1" applyAlignment="1">
      <alignment horizontal="center" vertical="center" wrapText="1"/>
    </xf>
    <xf numFmtId="2" fontId="11" fillId="5" borderId="1" xfId="1" applyNumberFormat="1" applyFont="1" applyFill="1" applyBorder="1" applyAlignment="1">
      <alignment horizontal="right" vertical="center"/>
    </xf>
    <xf numFmtId="0" fontId="10" fillId="5" borderId="2" xfId="0" applyFont="1" applyFill="1" applyBorder="1" applyAlignment="1">
      <alignment vertical="center" wrapText="1"/>
    </xf>
    <xf numFmtId="0" fontId="7" fillId="7" borderId="0" xfId="0" applyFont="1" applyFill="1" applyAlignment="1">
      <alignment horizontal="right" vertical="center" wrapText="1"/>
    </xf>
    <xf numFmtId="9" fontId="42" fillId="3" borderId="0" xfId="0" applyNumberFormat="1" applyFont="1" applyFill="1"/>
    <xf numFmtId="2" fontId="3" fillId="0" borderId="7" xfId="0" applyNumberFormat="1" applyFont="1" applyBorder="1" applyAlignment="1">
      <alignment horizontal="right" vertical="center" wrapText="1"/>
    </xf>
    <xf numFmtId="167" fontId="3" fillId="0" borderId="7" xfId="0" applyNumberFormat="1" applyFont="1" applyBorder="1" applyAlignment="1">
      <alignment horizontal="right" vertical="center" wrapText="1"/>
    </xf>
    <xf numFmtId="167" fontId="3" fillId="0" borderId="0" xfId="0" applyNumberFormat="1" applyFont="1" applyAlignment="1">
      <alignment horizontal="right" vertical="center" wrapText="1"/>
    </xf>
    <xf numFmtId="0" fontId="55" fillId="0" borderId="7" xfId="0" applyFont="1" applyBorder="1" applyAlignment="1">
      <alignment horizontal="left" vertical="top" wrapText="1"/>
    </xf>
    <xf numFmtId="0" fontId="11" fillId="5" borderId="19" xfId="0" applyFont="1" applyFill="1" applyBorder="1" applyAlignment="1">
      <alignment horizontal="center" vertical="top" wrapText="1"/>
    </xf>
    <xf numFmtId="0" fontId="55" fillId="0" borderId="7" xfId="0" applyFont="1" applyBorder="1" applyAlignment="1">
      <alignment horizontal="left" vertical="top"/>
    </xf>
    <xf numFmtId="0" fontId="0" fillId="0" borderId="0" xfId="0" applyAlignment="1">
      <alignment horizontal="left" vertical="top"/>
    </xf>
    <xf numFmtId="0" fontId="0" fillId="0" borderId="0" xfId="0" applyAlignment="1">
      <alignment horizontal="left"/>
    </xf>
    <xf numFmtId="0" fontId="4" fillId="0" borderId="0" xfId="0" applyFont="1" applyAlignment="1">
      <alignment horizontal="justify" vertical="top"/>
    </xf>
    <xf numFmtId="43" fontId="3" fillId="0" borderId="0" xfId="5" applyFont="1" applyAlignment="1">
      <alignment horizontal="right" vertical="top"/>
    </xf>
    <xf numFmtId="2" fontId="5" fillId="5" borderId="2" xfId="0" applyNumberFormat="1" applyFont="1" applyFill="1" applyBorder="1" applyAlignment="1">
      <alignment horizontal="right" vertical="top" wrapText="1"/>
    </xf>
    <xf numFmtId="0" fontId="7" fillId="0" borderId="0" xfId="0" quotePrefix="1" applyFont="1" applyAlignment="1">
      <alignment vertical="center"/>
    </xf>
    <xf numFmtId="2" fontId="43" fillId="0" borderId="0" xfId="0" applyNumberFormat="1" applyFont="1" applyAlignment="1">
      <alignment horizontal="right" vertical="center" wrapText="1"/>
    </xf>
    <xf numFmtId="2" fontId="3" fillId="0" borderId="0" xfId="0" applyNumberFormat="1" applyFont="1" applyAlignment="1">
      <alignment horizontal="right" vertical="center" wrapText="1"/>
    </xf>
    <xf numFmtId="2" fontId="11" fillId="5" borderId="33" xfId="0" applyNumberFormat="1" applyFont="1" applyFill="1" applyBorder="1" applyAlignment="1">
      <alignment horizontal="right" vertical="top" wrapText="1"/>
    </xf>
    <xf numFmtId="1" fontId="3" fillId="0" borderId="7" xfId="0" applyNumberFormat="1" applyFont="1" applyBorder="1" applyAlignment="1">
      <alignment horizontal="right" vertical="center" wrapText="1"/>
    </xf>
    <xf numFmtId="1" fontId="3" fillId="0" borderId="0" xfId="0" applyNumberFormat="1" applyFont="1" applyAlignment="1">
      <alignment horizontal="right" vertical="center" wrapText="1"/>
    </xf>
    <xf numFmtId="1" fontId="11" fillId="5" borderId="33" xfId="0" applyNumberFormat="1" applyFont="1" applyFill="1" applyBorder="1" applyAlignment="1">
      <alignment horizontal="right" vertical="top" wrapText="1"/>
    </xf>
    <xf numFmtId="2" fontId="3" fillId="0" borderId="7" xfId="0" applyNumberFormat="1" applyFont="1" applyBorder="1"/>
    <xf numFmtId="2" fontId="3" fillId="0" borderId="0" xfId="5" applyNumberFormat="1" applyFont="1" applyAlignment="1">
      <alignment horizontal="right" vertical="center" wrapText="1"/>
    </xf>
    <xf numFmtId="1" fontId="7" fillId="0" borderId="0" xfId="0" applyNumberFormat="1" applyFont="1" applyAlignment="1">
      <alignment horizontal="right" vertical="center" wrapText="1"/>
    </xf>
    <xf numFmtId="1" fontId="11" fillId="5" borderId="2" xfId="0" applyNumberFormat="1" applyFont="1" applyFill="1" applyBorder="1" applyAlignment="1">
      <alignment horizontal="right" vertical="top" wrapText="1"/>
    </xf>
    <xf numFmtId="1" fontId="3" fillId="0" borderId="10" xfId="0" applyNumberFormat="1" applyFont="1" applyBorder="1" applyAlignment="1">
      <alignment horizontal="right" vertical="center" wrapText="1"/>
    </xf>
    <xf numFmtId="0" fontId="5" fillId="0" borderId="0" xfId="0" applyFont="1" applyAlignment="1">
      <alignment horizontal="right" vertical="center" wrapText="1" indent="9"/>
    </xf>
    <xf numFmtId="0" fontId="8" fillId="0" borderId="0" xfId="0" applyFont="1" applyAlignment="1">
      <alignment horizontal="center" vertical="center" wrapText="1"/>
    </xf>
    <xf numFmtId="1" fontId="11" fillId="5" borderId="8" xfId="0" applyNumberFormat="1" applyFont="1" applyFill="1" applyBorder="1" applyAlignment="1">
      <alignment horizontal="right" vertical="center" wrapText="1"/>
    </xf>
    <xf numFmtId="0" fontId="46" fillId="0" borderId="0" xfId="0" applyFont="1" applyAlignment="1">
      <alignment horizontal="center" vertical="top" wrapText="1"/>
    </xf>
    <xf numFmtId="0" fontId="3" fillId="0" borderId="0" xfId="0" applyFont="1" applyAlignment="1">
      <alignment horizontal="right" vertical="top" indent="1"/>
    </xf>
    <xf numFmtId="0" fontId="3" fillId="0" borderId="0" xfId="0" applyFont="1" applyAlignment="1">
      <alignment horizontal="left" vertical="top" wrapText="1" indent="1"/>
    </xf>
    <xf numFmtId="0" fontId="3" fillId="0" borderId="5" xfId="0" applyFont="1" applyBorder="1" applyAlignment="1">
      <alignment horizontal="right" vertical="top" indent="1"/>
    </xf>
    <xf numFmtId="0" fontId="3" fillId="0" borderId="5" xfId="0" applyFont="1" applyBorder="1" applyAlignment="1">
      <alignment horizontal="justify" vertical="top" wrapText="1"/>
    </xf>
    <xf numFmtId="0" fontId="3" fillId="0" borderId="5" xfId="0" applyFont="1" applyBorder="1" applyAlignment="1">
      <alignment horizontal="left" vertical="top" wrapText="1" indent="1"/>
    </xf>
    <xf numFmtId="0" fontId="3" fillId="0" borderId="7" xfId="0" applyFont="1" applyBorder="1" applyAlignment="1">
      <alignment horizontal="right" vertical="top" indent="1"/>
    </xf>
    <xf numFmtId="0" fontId="3" fillId="0" borderId="7" xfId="0" applyFont="1" applyBorder="1" applyAlignment="1">
      <alignment horizontal="justify" vertical="top" wrapText="1"/>
    </xf>
    <xf numFmtId="0" fontId="3" fillId="0" borderId="7" xfId="0" applyFont="1" applyBorder="1" applyAlignment="1">
      <alignment horizontal="left" vertical="top" wrapText="1" indent="1"/>
    </xf>
    <xf numFmtId="0" fontId="3" fillId="0" borderId="6" xfId="0" applyFont="1" applyBorder="1" applyAlignment="1">
      <alignment horizontal="right" vertical="top" indent="1"/>
    </xf>
    <xf numFmtId="0" fontId="3" fillId="0" borderId="6" xfId="0" applyFont="1" applyBorder="1" applyAlignment="1">
      <alignment horizontal="justify" vertical="top" wrapText="1"/>
    </xf>
    <xf numFmtId="0" fontId="3" fillId="0" borderId="6" xfId="0" applyFont="1" applyBorder="1" applyAlignment="1">
      <alignment horizontal="left" vertical="top" wrapText="1" indent="1"/>
    </xf>
    <xf numFmtId="0" fontId="3" fillId="0" borderId="6" xfId="0" applyFont="1" applyBorder="1" applyAlignment="1">
      <alignment horizontal="justify" vertical="center" wrapText="1"/>
    </xf>
    <xf numFmtId="0" fontId="3" fillId="0" borderId="6" xfId="0" applyFont="1" applyBorder="1" applyAlignment="1">
      <alignment horizontal="left" vertical="center" wrapText="1" indent="1"/>
    </xf>
    <xf numFmtId="0" fontId="3" fillId="0" borderId="7" xfId="0" applyFont="1" applyBorder="1" applyAlignment="1">
      <alignment vertical="top"/>
    </xf>
    <xf numFmtId="0" fontId="21" fillId="0" borderId="7" xfId="0" applyFont="1" applyBorder="1" applyAlignment="1">
      <alignment horizontal="right" vertical="center" wrapText="1"/>
    </xf>
    <xf numFmtId="3" fontId="20" fillId="0" borderId="0" xfId="0" applyNumberFormat="1" applyFont="1" applyAlignment="1">
      <alignment horizontal="right" vertical="center" wrapText="1"/>
    </xf>
    <xf numFmtId="0" fontId="8" fillId="0" borderId="7" xfId="0" applyFont="1" applyBorder="1" applyAlignment="1">
      <alignment horizontal="right" vertical="center" wrapText="1"/>
    </xf>
    <xf numFmtId="0" fontId="8" fillId="3" borderId="29"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30" xfId="3" applyFont="1" applyFill="1" applyBorder="1" applyAlignment="1">
      <alignment horizontal="justify" vertical="center" wrapText="1"/>
    </xf>
    <xf numFmtId="0" fontId="8" fillId="3" borderId="31"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2" xfId="3" applyFont="1" applyFill="1" applyBorder="1" applyAlignment="1">
      <alignment horizontal="justify" vertical="top" wrapText="1"/>
    </xf>
    <xf numFmtId="0" fontId="3" fillId="10" borderId="31"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2" xfId="4" applyFont="1" applyFill="1" applyBorder="1" applyAlignment="1" applyProtection="1">
      <alignment horizontal="left" vertical="center"/>
    </xf>
    <xf numFmtId="0" fontId="37" fillId="5" borderId="0" xfId="2" applyFont="1" applyFill="1" applyBorder="1" applyAlignment="1">
      <alignment horizontal="left"/>
    </xf>
    <xf numFmtId="0" fontId="31" fillId="0" borderId="0" xfId="2" applyFont="1" applyFill="1" applyBorder="1" applyAlignment="1">
      <alignment horizontal="left"/>
    </xf>
    <xf numFmtId="0" fontId="31" fillId="0" borderId="0" xfId="2" applyFont="1" applyFill="1" applyBorder="1" applyAlignment="1">
      <alignment horizontal="left" vertical="center"/>
    </xf>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xf>
    <xf numFmtId="0" fontId="30" fillId="0" borderId="0" xfId="0" applyFont="1" applyAlignment="1">
      <alignment horizontal="left" vertical="center"/>
    </xf>
    <xf numFmtId="0" fontId="36" fillId="9" borderId="0" xfId="2" applyFont="1" applyFill="1" applyAlignment="1">
      <alignment horizontal="center" vertical="center" wrapText="1"/>
    </xf>
    <xf numFmtId="0" fontId="5" fillId="4" borderId="4" xfId="0" applyFont="1" applyFill="1" applyBorder="1" applyAlignment="1">
      <alignment horizontal="center" vertical="top" wrapText="1"/>
    </xf>
    <xf numFmtId="0" fontId="5" fillId="5" borderId="1" xfId="0" applyFont="1" applyFill="1" applyBorder="1" applyAlignment="1">
      <alignment horizontal="center" vertical="top" wrapText="1"/>
    </xf>
    <xf numFmtId="0" fontId="5" fillId="5" borderId="2" xfId="0" applyFont="1" applyFill="1" applyBorder="1" applyAlignment="1">
      <alignment horizontal="center" vertical="top" wrapText="1"/>
    </xf>
    <xf numFmtId="0" fontId="39" fillId="0" borderId="0" xfId="0" applyFont="1" applyAlignment="1">
      <alignment vertical="center"/>
    </xf>
    <xf numFmtId="0" fontId="39" fillId="0" borderId="0" xfId="0" applyFont="1" applyAlignment="1">
      <alignment vertical="center" wrapText="1"/>
    </xf>
    <xf numFmtId="0" fontId="2" fillId="0" borderId="0" xfId="0" applyFont="1" applyAlignment="1">
      <alignment horizontal="left"/>
    </xf>
    <xf numFmtId="0" fontId="2" fillId="2" borderId="0" xfId="0" applyFont="1" applyFill="1" applyAlignment="1">
      <alignment horizontal="left" vertical="center"/>
    </xf>
    <xf numFmtId="0" fontId="19" fillId="0" borderId="12" xfId="0" applyFont="1" applyBorder="1" applyAlignment="1">
      <alignment horizontal="left" vertical="top" wrapText="1"/>
    </xf>
    <xf numFmtId="0" fontId="12" fillId="0" borderId="0" xfId="0" applyFont="1" applyAlignment="1">
      <alignment horizontal="left"/>
    </xf>
    <xf numFmtId="0" fontId="39" fillId="0" borderId="0" xfId="0" applyFont="1" applyAlignment="1">
      <alignment horizontal="left" vertical="center"/>
    </xf>
    <xf numFmtId="0" fontId="9" fillId="2" borderId="0" xfId="0" applyFont="1" applyFill="1" applyAlignment="1">
      <alignment horizontal="left"/>
    </xf>
    <xf numFmtId="0" fontId="5" fillId="5" borderId="3"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46" fillId="3" borderId="0" xfId="0" applyFont="1" applyFill="1" applyAlignment="1">
      <alignment horizontal="center" vertical="top" wrapText="1"/>
    </xf>
    <xf numFmtId="0" fontId="2" fillId="0" borderId="0" xfId="0" applyFont="1" applyAlignment="1">
      <alignment horizontal="center"/>
    </xf>
    <xf numFmtId="0" fontId="19" fillId="0" borderId="12" xfId="0" applyFont="1" applyBorder="1" applyAlignment="1">
      <alignment horizontal="justify" vertical="top" wrapText="1"/>
    </xf>
    <xf numFmtId="0" fontId="2" fillId="2" borderId="0" xfId="0" applyFont="1" applyFill="1" applyAlignment="1">
      <alignment horizontal="left" vertical="top"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2" fillId="2" borderId="0" xfId="0" applyFont="1" applyFill="1" applyAlignment="1">
      <alignment horizontal="left" vertical="center" wrapText="1"/>
    </xf>
    <xf numFmtId="0" fontId="5" fillId="5" borderId="1" xfId="0" applyFont="1" applyFill="1" applyBorder="1" applyAlignment="1">
      <alignment horizontal="left" vertical="top" wrapText="1"/>
    </xf>
    <xf numFmtId="2" fontId="11" fillId="5" borderId="9" xfId="0" applyNumberFormat="1" applyFont="1" applyFill="1" applyBorder="1" applyAlignment="1">
      <alignment horizontal="center" vertical="top" wrapText="1"/>
    </xf>
    <xf numFmtId="2" fontId="11" fillId="5" borderId="10" xfId="0" applyNumberFormat="1" applyFont="1" applyFill="1" applyBorder="1" applyAlignment="1">
      <alignment horizontal="center" vertical="top" wrapText="1"/>
    </xf>
    <xf numFmtId="0" fontId="11" fillId="0" borderId="6" xfId="0" applyFont="1" applyBorder="1" applyAlignment="1">
      <alignment horizontal="center" vertical="center"/>
    </xf>
    <xf numFmtId="2" fontId="11" fillId="5" borderId="8" xfId="0" applyNumberFormat="1" applyFont="1" applyFill="1" applyBorder="1" applyAlignment="1">
      <alignment horizontal="center" vertical="top" wrapText="1"/>
    </xf>
    <xf numFmtId="0" fontId="39" fillId="0" borderId="0" xfId="0" applyFont="1" applyAlignment="1">
      <alignment horizontal="left" vertical="top" wrapText="1"/>
    </xf>
    <xf numFmtId="2" fontId="11" fillId="5" borderId="9" xfId="0" applyNumberFormat="1" applyFont="1" applyFill="1" applyBorder="1" applyAlignment="1">
      <alignment horizontal="left" vertical="center"/>
    </xf>
    <xf numFmtId="2" fontId="11" fillId="5" borderId="10" xfId="0" applyNumberFormat="1" applyFont="1" applyFill="1" applyBorder="1" applyAlignment="1">
      <alignment horizontal="left" vertical="center"/>
    </xf>
    <xf numFmtId="2" fontId="11" fillId="5" borderId="11" xfId="0" applyNumberFormat="1" applyFont="1" applyFill="1" applyBorder="1" applyAlignment="1">
      <alignment horizontal="left" vertical="center"/>
    </xf>
    <xf numFmtId="2" fontId="11" fillId="5" borderId="14" xfId="0" applyNumberFormat="1" applyFont="1" applyFill="1" applyBorder="1" applyAlignment="1">
      <alignment horizontal="left" vertical="center"/>
    </xf>
    <xf numFmtId="2" fontId="11" fillId="5" borderId="15" xfId="0" applyNumberFormat="1" applyFont="1" applyFill="1" applyBorder="1" applyAlignment="1">
      <alignment horizontal="left" vertical="center"/>
    </xf>
    <xf numFmtId="2" fontId="11" fillId="5" borderId="16" xfId="0" applyNumberFormat="1" applyFont="1" applyFill="1" applyBorder="1" applyAlignment="1">
      <alignment horizontal="left" vertical="center"/>
    </xf>
    <xf numFmtId="2" fontId="11" fillId="5" borderId="11" xfId="0" applyNumberFormat="1" applyFont="1" applyFill="1" applyBorder="1" applyAlignment="1">
      <alignment horizontal="center" vertical="top" wrapText="1"/>
    </xf>
    <xf numFmtId="2" fontId="11" fillId="5" borderId="8" xfId="0" applyNumberFormat="1" applyFont="1" applyFill="1" applyBorder="1" applyAlignment="1">
      <alignment horizontal="center" vertical="top"/>
    </xf>
    <xf numFmtId="0" fontId="12" fillId="6" borderId="0" xfId="0" applyFont="1" applyFill="1" applyAlignment="1">
      <alignment horizontal="left" vertical="center" wrapText="1"/>
    </xf>
    <xf numFmtId="0" fontId="4" fillId="0" borderId="0" xfId="0" applyFont="1" applyAlignment="1">
      <alignment horizontal="right" vertical="center"/>
    </xf>
    <xf numFmtId="0" fontId="3" fillId="0" borderId="12" xfId="0" applyFont="1" applyBorder="1" applyAlignment="1">
      <alignment horizontal="justify" vertical="center" wrapText="1"/>
    </xf>
    <xf numFmtId="0" fontId="12" fillId="2" borderId="0" xfId="0" applyFont="1" applyFill="1" applyAlignment="1">
      <alignment horizontal="left" vertical="top" wrapText="1"/>
    </xf>
    <xf numFmtId="0" fontId="13" fillId="2" borderId="0" xfId="0" applyFont="1" applyFill="1" applyAlignment="1">
      <alignment horizontal="left" vertical="center" wrapText="1"/>
    </xf>
    <xf numFmtId="0" fontId="3" fillId="0" borderId="0" xfId="0" applyFont="1" applyAlignment="1">
      <alignment horizontal="left" vertical="center"/>
    </xf>
    <xf numFmtId="0" fontId="9" fillId="6" borderId="0" xfId="0" applyFont="1" applyFill="1" applyAlignment="1">
      <alignment horizontal="left" vertical="center" wrapText="1"/>
    </xf>
    <xf numFmtId="0" fontId="9" fillId="0" borderId="0" xfId="0" applyFont="1" applyAlignment="1">
      <alignment horizontal="left" vertical="center" wrapText="1"/>
    </xf>
    <xf numFmtId="0" fontId="3" fillId="0" borderId="0" xfId="0" applyFont="1" applyAlignment="1">
      <alignment horizontal="left" vertical="center" wrapText="1"/>
    </xf>
    <xf numFmtId="0" fontId="13" fillId="6" borderId="0" xfId="0" applyFont="1" applyFill="1" applyAlignment="1">
      <alignment horizontal="left" vertical="center" wrapText="1"/>
    </xf>
    <xf numFmtId="0" fontId="14" fillId="0" borderId="0" xfId="0" applyFont="1" applyAlignment="1">
      <alignment horizontal="right" vertical="center"/>
    </xf>
    <xf numFmtId="0" fontId="10" fillId="0" borderId="12" xfId="0" applyFont="1" applyBorder="1" applyAlignment="1">
      <alignment horizontal="center" vertical="center" wrapText="1"/>
    </xf>
    <xf numFmtId="0" fontId="11" fillId="0" borderId="6" xfId="0" applyFont="1" applyBorder="1" applyAlignment="1">
      <alignment horizontal="center" vertical="center" wrapText="1"/>
    </xf>
    <xf numFmtId="0" fontId="19" fillId="0" borderId="0" xfId="0" applyFont="1" applyAlignment="1">
      <alignment horizontal="left" vertical="center" wrapText="1"/>
    </xf>
    <xf numFmtId="0" fontId="36" fillId="9" borderId="0" xfId="2" applyFont="1" applyFill="1" applyAlignment="1">
      <alignment horizontal="center" wrapText="1"/>
    </xf>
    <xf numFmtId="0" fontId="11" fillId="5" borderId="2" xfId="0" applyFont="1" applyFill="1" applyBorder="1" applyAlignment="1">
      <alignment horizontal="center" vertical="top" wrapText="1"/>
    </xf>
    <xf numFmtId="0" fontId="11" fillId="5" borderId="8" xfId="0" applyFont="1" applyFill="1" applyBorder="1" applyAlignment="1">
      <alignment horizontal="center" vertical="top" wrapText="1"/>
    </xf>
    <xf numFmtId="0" fontId="11" fillId="5" borderId="14" xfId="0" applyFont="1" applyFill="1" applyBorder="1" applyAlignment="1">
      <alignment horizontal="center" vertical="top" wrapText="1"/>
    </xf>
    <xf numFmtId="0" fontId="11" fillId="5" borderId="15" xfId="0" applyFont="1" applyFill="1" applyBorder="1" applyAlignment="1">
      <alignment horizontal="center" vertical="top" wrapText="1"/>
    </xf>
    <xf numFmtId="0" fontId="11" fillId="5" borderId="16" xfId="0" applyFont="1" applyFill="1" applyBorder="1" applyAlignment="1">
      <alignment horizontal="center" vertical="top" wrapText="1"/>
    </xf>
    <xf numFmtId="0" fontId="13" fillId="2" borderId="0" xfId="0" applyFont="1" applyFill="1" applyAlignment="1">
      <alignment horizontal="left" vertical="center"/>
    </xf>
    <xf numFmtId="0" fontId="11" fillId="5" borderId="3" xfId="0" applyFont="1" applyFill="1" applyBorder="1" applyAlignment="1">
      <alignment horizontal="center" vertical="top" wrapText="1"/>
    </xf>
    <xf numFmtId="0" fontId="8" fillId="0" borderId="0" xfId="0" applyFont="1" applyAlignment="1">
      <alignment horizontal="left" vertical="center" wrapText="1"/>
    </xf>
    <xf numFmtId="0" fontId="32" fillId="9" borderId="0" xfId="2" applyFont="1" applyFill="1" applyAlignment="1">
      <alignment horizontal="center" vertical="center" wrapText="1"/>
    </xf>
    <xf numFmtId="0" fontId="3" fillId="0" borderId="7"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2" fontId="3" fillId="0" borderId="0" xfId="5" applyNumberFormat="1" applyFont="1" applyAlignment="1">
      <alignment horizontal="right" vertical="center"/>
    </xf>
    <xf numFmtId="2" fontId="3" fillId="0" borderId="10" xfId="5" applyNumberFormat="1" applyFont="1" applyBorder="1" applyAlignment="1">
      <alignment horizontal="right" vertical="center"/>
    </xf>
    <xf numFmtId="2" fontId="3" fillId="0" borderId="0" xfId="0" applyNumberFormat="1" applyFont="1" applyAlignment="1">
      <alignment horizontal="right" vertical="center"/>
    </xf>
    <xf numFmtId="2" fontId="3" fillId="0" borderId="10" xfId="0" applyNumberFormat="1" applyFont="1" applyBorder="1" applyAlignment="1">
      <alignment horizontal="right" vertical="center"/>
    </xf>
    <xf numFmtId="0" fontId="12" fillId="2" borderId="0" xfId="0" applyFont="1" applyFill="1" applyAlignment="1">
      <alignment horizontal="left" vertical="center" wrapText="1"/>
    </xf>
    <xf numFmtId="0" fontId="12" fillId="0" borderId="0" xfId="0" applyFont="1" applyAlignment="1">
      <alignment horizontal="center"/>
    </xf>
    <xf numFmtId="0" fontId="3" fillId="0" borderId="7" xfId="0" applyFont="1" applyBorder="1" applyAlignment="1">
      <alignment horizontal="center" vertical="center"/>
    </xf>
    <xf numFmtId="0" fontId="3" fillId="0" borderId="0" xfId="0" applyFont="1" applyAlignment="1">
      <alignment horizontal="center" vertical="center"/>
    </xf>
    <xf numFmtId="0" fontId="11" fillId="5" borderId="17" xfId="0" applyFont="1" applyFill="1" applyBorder="1" applyAlignment="1">
      <alignment horizontal="center" vertical="top" wrapText="1"/>
    </xf>
    <xf numFmtId="0" fontId="11" fillId="5" borderId="37" xfId="0" applyFont="1" applyFill="1" applyBorder="1" applyAlignment="1">
      <alignment horizontal="center" vertical="top" wrapText="1"/>
    </xf>
    <xf numFmtId="0" fontId="32" fillId="9" borderId="0" xfId="2" applyFont="1" applyFill="1" applyAlignment="1">
      <alignment horizontal="center" wrapText="1"/>
    </xf>
    <xf numFmtId="0" fontId="3" fillId="3" borderId="0" xfId="0" applyFont="1" applyFill="1" applyAlignment="1">
      <alignment horizontal="left" vertical="center" wrapText="1"/>
    </xf>
    <xf numFmtId="0" fontId="52" fillId="0" borderId="10" xfId="0" applyFont="1" applyBorder="1" applyAlignment="1">
      <alignment horizontal="right" vertical="center" wrapText="1"/>
    </xf>
    <xf numFmtId="0" fontId="11" fillId="5" borderId="20" xfId="0" applyFont="1" applyFill="1" applyBorder="1" applyAlignment="1">
      <alignment horizontal="center" vertical="top" wrapText="1"/>
    </xf>
    <xf numFmtId="0" fontId="11" fillId="5" borderId="9" xfId="0" applyFont="1" applyFill="1" applyBorder="1" applyAlignment="1">
      <alignment horizontal="center" vertical="top" wrapText="1"/>
    </xf>
    <xf numFmtId="0" fontId="5" fillId="5" borderId="20" xfId="0" applyFont="1" applyFill="1" applyBorder="1" applyAlignment="1">
      <alignment horizontal="center" vertical="top" wrapText="1"/>
    </xf>
    <xf numFmtId="0" fontId="5" fillId="5" borderId="19" xfId="0" applyFont="1" applyFill="1" applyBorder="1" applyAlignment="1">
      <alignment horizontal="center" vertical="top" wrapText="1"/>
    </xf>
    <xf numFmtId="0" fontId="5" fillId="5" borderId="20" xfId="0" applyFont="1" applyFill="1" applyBorder="1" applyAlignment="1">
      <alignment horizontal="left" vertical="top" wrapText="1"/>
    </xf>
    <xf numFmtId="0" fontId="5" fillId="5" borderId="19" xfId="0" applyFont="1" applyFill="1" applyBorder="1" applyAlignment="1">
      <alignment horizontal="left" vertical="top" wrapText="1"/>
    </xf>
    <xf numFmtId="0" fontId="3" fillId="0" borderId="0" xfId="0" applyFont="1" applyAlignment="1">
      <alignment horizontal="justify" vertical="center" wrapText="1"/>
    </xf>
    <xf numFmtId="0" fontId="9" fillId="2" borderId="0" xfId="0" applyFont="1" applyFill="1" applyAlignment="1">
      <alignment horizontal="left" wrapText="1"/>
    </xf>
    <xf numFmtId="0" fontId="11" fillId="5" borderId="3" xfId="0" applyFont="1" applyFill="1" applyBorder="1" applyAlignment="1">
      <alignment vertical="center" wrapText="1"/>
    </xf>
    <xf numFmtId="0" fontId="11" fillId="5" borderId="1" xfId="0" applyFont="1" applyFill="1" applyBorder="1" applyAlignment="1">
      <alignment vertical="center" wrapText="1"/>
    </xf>
    <xf numFmtId="0" fontId="3" fillId="0" borderId="0" xfId="0" applyFont="1" applyAlignment="1">
      <alignment horizontal="left" vertical="top" wrapText="1"/>
    </xf>
    <xf numFmtId="0" fontId="3" fillId="0" borderId="0" xfId="0" applyFont="1" applyAlignment="1">
      <alignment horizontal="left" vertical="top"/>
    </xf>
    <xf numFmtId="0" fontId="11" fillId="5" borderId="17"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13" xfId="0" applyFont="1" applyFill="1" applyBorder="1" applyAlignment="1">
      <alignment horizontal="center" vertical="center" wrapText="1"/>
    </xf>
    <xf numFmtId="0" fontId="9" fillId="2" borderId="0" xfId="0" applyFont="1" applyFill="1" applyAlignment="1">
      <alignment horizontal="left" vertical="center" wrapText="1"/>
    </xf>
    <xf numFmtId="0" fontId="14" fillId="0" borderId="10" xfId="0" applyFont="1" applyBorder="1" applyAlignment="1">
      <alignment horizontal="right" vertical="center"/>
    </xf>
    <xf numFmtId="0" fontId="10" fillId="0" borderId="5" xfId="0" applyFont="1" applyBorder="1" applyAlignment="1">
      <alignment horizontal="center" vertical="center" wrapText="1"/>
    </xf>
    <xf numFmtId="0" fontId="11" fillId="5" borderId="1" xfId="0" applyFont="1" applyFill="1" applyBorder="1" applyAlignment="1">
      <alignment horizontal="center" vertical="top" wrapText="1"/>
    </xf>
    <xf numFmtId="0" fontId="10" fillId="5" borderId="0" xfId="0" applyFont="1" applyFill="1" applyAlignment="1">
      <alignment horizontal="center" vertical="center"/>
    </xf>
    <xf numFmtId="0" fontId="18" fillId="5" borderId="2" xfId="0" applyFont="1" applyFill="1" applyBorder="1" applyAlignment="1">
      <alignment horizontal="center" vertical="top" wrapText="1"/>
    </xf>
    <xf numFmtId="0" fontId="18" fillId="5" borderId="1" xfId="0" applyFont="1" applyFill="1" applyBorder="1" applyAlignment="1">
      <alignment horizontal="center" vertical="top" wrapText="1"/>
    </xf>
    <xf numFmtId="0" fontId="16" fillId="5" borderId="3" xfId="0" applyFont="1" applyFill="1" applyBorder="1" applyAlignment="1">
      <alignment horizontal="center" vertical="top" wrapText="1"/>
    </xf>
    <xf numFmtId="0" fontId="10" fillId="0" borderId="18"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2" fillId="6" borderId="0" xfId="0" applyFont="1" applyFill="1" applyAlignment="1">
      <alignment horizontal="left" wrapText="1"/>
    </xf>
    <xf numFmtId="0" fontId="11" fillId="0" borderId="12" xfId="0" applyFont="1" applyBorder="1" applyAlignment="1">
      <alignment horizontal="center" wrapText="1"/>
    </xf>
    <xf numFmtId="0" fontId="13" fillId="6" borderId="0" xfId="0" applyFont="1" applyFill="1" applyAlignment="1">
      <alignment horizontal="left" vertical="center"/>
    </xf>
    <xf numFmtId="0" fontId="17" fillId="0" borderId="0" xfId="0" applyFont="1" applyAlignment="1">
      <alignment horizontal="right" vertical="center"/>
    </xf>
    <xf numFmtId="0" fontId="11" fillId="5" borderId="3" xfId="0" applyFont="1" applyFill="1" applyBorder="1" applyAlignment="1">
      <alignment horizontal="center" vertical="top"/>
    </xf>
    <xf numFmtId="0" fontId="19" fillId="0" borderId="0" xfId="0" applyFont="1" applyAlignment="1">
      <alignment horizontal="left" vertical="center"/>
    </xf>
    <xf numFmtId="0" fontId="4" fillId="0" borderId="10" xfId="0" applyFont="1" applyBorder="1" applyAlignment="1">
      <alignment horizontal="right" vertical="center"/>
    </xf>
    <xf numFmtId="0" fontId="11" fillId="5" borderId="19" xfId="0" applyFont="1" applyFill="1" applyBorder="1" applyAlignment="1">
      <alignment horizontal="center" vertical="top" wrapText="1"/>
    </xf>
    <xf numFmtId="0" fontId="11" fillId="5" borderId="13" xfId="0" applyFont="1" applyFill="1" applyBorder="1" applyAlignment="1">
      <alignment horizontal="center" vertical="top" wrapText="1"/>
    </xf>
    <xf numFmtId="0" fontId="11" fillId="5" borderId="20" xfId="0" applyFont="1" applyFill="1" applyBorder="1" applyAlignment="1">
      <alignment horizontal="left" vertical="top" wrapText="1"/>
    </xf>
    <xf numFmtId="0" fontId="11" fillId="5" borderId="19" xfId="0" applyFont="1" applyFill="1" applyBorder="1" applyAlignment="1">
      <alignment horizontal="left" vertical="top" wrapText="1"/>
    </xf>
    <xf numFmtId="0" fontId="11" fillId="5" borderId="14" xfId="0" applyFont="1" applyFill="1" applyBorder="1" applyAlignment="1">
      <alignment horizontal="left" vertical="top" wrapText="1"/>
    </xf>
    <xf numFmtId="0" fontId="11" fillId="5" borderId="16" xfId="0" applyFont="1" applyFill="1" applyBorder="1" applyAlignment="1">
      <alignment horizontal="left" vertical="top" wrapText="1"/>
    </xf>
    <xf numFmtId="0" fontId="11" fillId="5" borderId="14"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1" fillId="5" borderId="0" xfId="0" applyFont="1" applyFill="1" applyAlignment="1">
      <alignment horizontal="center" vertical="top" wrapText="1"/>
    </xf>
    <xf numFmtId="0" fontId="11" fillId="0" borderId="5" xfId="0" applyFont="1" applyBorder="1" applyAlignment="1">
      <alignment horizontal="center" vertical="top"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4"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21" fillId="0" borderId="0" xfId="0" applyFont="1" applyAlignment="1">
      <alignment horizontal="right" vertical="center" wrapText="1"/>
    </xf>
    <xf numFmtId="3" fontId="21" fillId="0" borderId="0" xfId="0" applyNumberFormat="1" applyFont="1" applyAlignment="1">
      <alignment horizontal="right" vertical="center" wrapText="1"/>
    </xf>
    <xf numFmtId="0" fontId="4" fillId="0" borderId="0" xfId="0" applyFont="1" applyAlignment="1">
      <alignment horizontal="right" vertical="center" wrapText="1"/>
    </xf>
    <xf numFmtId="0" fontId="11" fillId="5" borderId="12" xfId="0" applyFont="1" applyFill="1" applyBorder="1" applyAlignment="1">
      <alignment horizontal="center" vertical="top"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2" fontId="21" fillId="0" borderId="0" xfId="0" applyNumberFormat="1" applyFont="1" applyAlignment="1">
      <alignment horizontal="right" vertical="center" wrapText="1"/>
    </xf>
    <xf numFmtId="0" fontId="21" fillId="0" borderId="0" xfId="0" applyFont="1" applyAlignment="1">
      <alignment horizontal="center" vertical="center" wrapText="1"/>
    </xf>
    <xf numFmtId="0" fontId="46" fillId="3" borderId="0" xfId="0" applyFont="1" applyFill="1" applyAlignment="1">
      <alignment horizontal="center" vertical="center" wrapText="1"/>
    </xf>
    <xf numFmtId="0" fontId="22" fillId="0" borderId="7" xfId="0" applyFont="1" applyBorder="1" applyAlignment="1">
      <alignment horizontal="center" vertical="center" wrapText="1"/>
    </xf>
    <xf numFmtId="0" fontId="2" fillId="6" borderId="0" xfId="0" applyFont="1" applyFill="1" applyAlignment="1">
      <alignment horizontal="left" vertical="center"/>
    </xf>
    <xf numFmtId="0" fontId="12" fillId="2" borderId="0" xfId="0" applyFont="1" applyFill="1" applyAlignment="1">
      <alignment horizontal="left" vertical="center"/>
    </xf>
    <xf numFmtId="0" fontId="4" fillId="0" borderId="10" xfId="0" applyFont="1" applyBorder="1" applyAlignment="1">
      <alignment horizontal="right"/>
    </xf>
    <xf numFmtId="0" fontId="3" fillId="0" borderId="0" xfId="0" applyFont="1" applyAlignment="1">
      <alignment horizontal="left"/>
    </xf>
  </cellXfs>
  <cellStyles count="6">
    <cellStyle name="Comma" xfId="5" builtinId="3"/>
    <cellStyle name="Hyperlink" xfId="2" builtinId="8"/>
    <cellStyle name="Hyperlink 4" xfId="4" xr:uid="{00000000-0005-0000-0000-000002000000}"/>
    <cellStyle name="Normal" xfId="0" builtinId="0"/>
    <cellStyle name="Normal 2" xfId="3" xr:uid="{00000000-0005-0000-0000-000004000000}"/>
    <cellStyle name="Percent" xfId="1" builtinId="5"/>
  </cellStyles>
  <dxfs count="0"/>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4</xdr:row>
      <xdr:rowOff>121920</xdr:rowOff>
    </xdr:to>
    <xdr:sp macro="" textlink="">
      <xdr:nvSpPr>
        <xdr:cNvPr id="1025" name="AutoShape 1">
          <a:extLst>
            <a:ext uri="{FF2B5EF4-FFF2-40B4-BE49-F238E27FC236}">
              <a16:creationId xmlns:a16="http://schemas.microsoft.com/office/drawing/2014/main" id="{22CF7181-0A06-8B16-4F0A-6A050DF36018}"/>
            </a:ext>
          </a:extLst>
        </xdr:cNvPr>
        <xdr:cNvSpPr>
          <a:spLocks noChangeAspect="1" noChangeArrowheads="1"/>
        </xdr:cNvSpPr>
      </xdr:nvSpPr>
      <xdr:spPr bwMode="auto">
        <a:xfrm>
          <a:off x="736854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28575</xdr:colOff>
      <xdr:row>0</xdr:row>
      <xdr:rowOff>0</xdr:rowOff>
    </xdr:from>
    <xdr:to>
      <xdr:col>11</xdr:col>
      <xdr:colOff>47625</xdr:colOff>
      <xdr:row>46</xdr:row>
      <xdr:rowOff>9525</xdr:rowOff>
    </xdr:to>
    <xdr:pic>
      <xdr:nvPicPr>
        <xdr:cNvPr id="2" name="Picture 1">
          <a:extLst>
            <a:ext uri="{FF2B5EF4-FFF2-40B4-BE49-F238E27FC236}">
              <a16:creationId xmlns:a16="http://schemas.microsoft.com/office/drawing/2014/main" id="{AEE7EC62-9B4F-C9A8-064C-150762374A29}"/>
            </a:ext>
          </a:extLst>
        </xdr:cNvPr>
        <xdr:cNvPicPr>
          <a:picLocks noChangeAspect="1"/>
        </xdr:cNvPicPr>
      </xdr:nvPicPr>
      <xdr:blipFill>
        <a:blip xmlns:r="http://schemas.openxmlformats.org/officeDocument/2006/relationships" r:embed="rId1"/>
        <a:stretch>
          <a:fillRect/>
        </a:stretch>
      </xdr:blipFill>
      <xdr:spPr>
        <a:xfrm>
          <a:off x="28575" y="0"/>
          <a:ext cx="6791325" cy="86963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9</xdr:col>
      <xdr:colOff>77955</xdr:colOff>
      <xdr:row>14</xdr:row>
      <xdr:rowOff>295275</xdr:rowOff>
    </xdr:to>
    <xdr:pic>
      <xdr:nvPicPr>
        <xdr:cNvPr id="3" name="Picture 2">
          <a:extLst>
            <a:ext uri="{FF2B5EF4-FFF2-40B4-BE49-F238E27FC236}">
              <a16:creationId xmlns:a16="http://schemas.microsoft.com/office/drawing/2014/main" id="{6314E545-3BD7-912B-615F-1B4C3B51F61F}"/>
            </a:ext>
          </a:extLst>
        </xdr:cNvPr>
        <xdr:cNvPicPr>
          <a:picLocks noChangeAspect="1"/>
        </xdr:cNvPicPr>
      </xdr:nvPicPr>
      <xdr:blipFill>
        <a:blip xmlns:r="http://schemas.openxmlformats.org/officeDocument/2006/relationships" r:embed="rId1"/>
        <a:stretch>
          <a:fillRect/>
        </a:stretch>
      </xdr:blipFill>
      <xdr:spPr>
        <a:xfrm>
          <a:off x="76200" y="47625"/>
          <a:ext cx="5002380" cy="32575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0</xdr:row>
      <xdr:rowOff>76201</xdr:rowOff>
    </xdr:from>
    <xdr:to>
      <xdr:col>8</xdr:col>
      <xdr:colOff>57606</xdr:colOff>
      <xdr:row>15</xdr:row>
      <xdr:rowOff>1</xdr:rowOff>
    </xdr:to>
    <xdr:pic>
      <xdr:nvPicPr>
        <xdr:cNvPr id="2" name="Picture 1">
          <a:extLst>
            <a:ext uri="{FF2B5EF4-FFF2-40B4-BE49-F238E27FC236}">
              <a16:creationId xmlns:a16="http://schemas.microsoft.com/office/drawing/2014/main" id="{26B05AA0-6076-B32E-AC1D-4F0033FF5DA4}"/>
            </a:ext>
          </a:extLst>
        </xdr:cNvPr>
        <xdr:cNvPicPr>
          <a:picLocks noChangeAspect="1"/>
        </xdr:cNvPicPr>
      </xdr:nvPicPr>
      <xdr:blipFill>
        <a:blip xmlns:r="http://schemas.openxmlformats.org/officeDocument/2006/relationships" r:embed="rId1"/>
        <a:stretch>
          <a:fillRect/>
        </a:stretch>
      </xdr:blipFill>
      <xdr:spPr>
        <a:xfrm>
          <a:off x="171450" y="76201"/>
          <a:ext cx="4277181" cy="2743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21167</xdr:rowOff>
    </xdr:from>
    <xdr:to>
      <xdr:col>11</xdr:col>
      <xdr:colOff>89719</xdr:colOff>
      <xdr:row>14</xdr:row>
      <xdr:rowOff>238597</xdr:rowOff>
    </xdr:to>
    <xdr:pic>
      <xdr:nvPicPr>
        <xdr:cNvPr id="3" name="Picture 2">
          <a:extLst>
            <a:ext uri="{FF2B5EF4-FFF2-40B4-BE49-F238E27FC236}">
              <a16:creationId xmlns:a16="http://schemas.microsoft.com/office/drawing/2014/main" id="{DF24898E-49E8-997E-73C4-47F4D2C5531B}"/>
            </a:ext>
          </a:extLst>
        </xdr:cNvPr>
        <xdr:cNvPicPr>
          <a:picLocks noChangeAspect="1"/>
        </xdr:cNvPicPr>
      </xdr:nvPicPr>
      <xdr:blipFill>
        <a:blip xmlns:r="http://schemas.openxmlformats.org/officeDocument/2006/relationships" r:embed="rId1"/>
        <a:stretch>
          <a:fillRect/>
        </a:stretch>
      </xdr:blipFill>
      <xdr:spPr>
        <a:xfrm>
          <a:off x="0" y="21167"/>
          <a:ext cx="5868219" cy="33818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19051</xdr:colOff>
      <xdr:row>0</xdr:row>
      <xdr:rowOff>142876</xdr:rowOff>
    </xdr:from>
    <xdr:to>
      <xdr:col>8</xdr:col>
      <xdr:colOff>537621</xdr:colOff>
      <xdr:row>13</xdr:row>
      <xdr:rowOff>76201</xdr:rowOff>
    </xdr:to>
    <xdr:pic>
      <xdr:nvPicPr>
        <xdr:cNvPr id="3" name="Picture 2">
          <a:extLst>
            <a:ext uri="{FF2B5EF4-FFF2-40B4-BE49-F238E27FC236}">
              <a16:creationId xmlns:a16="http://schemas.microsoft.com/office/drawing/2014/main" id="{C1D2EB9F-2D8B-3A71-0000-B6067E3028EB}"/>
            </a:ext>
          </a:extLst>
        </xdr:cNvPr>
        <xdr:cNvPicPr>
          <a:picLocks noChangeAspect="1"/>
        </xdr:cNvPicPr>
      </xdr:nvPicPr>
      <xdr:blipFill>
        <a:blip xmlns:r="http://schemas.openxmlformats.org/officeDocument/2006/relationships" r:embed="rId1"/>
        <a:stretch>
          <a:fillRect/>
        </a:stretch>
      </xdr:blipFill>
      <xdr:spPr>
        <a:xfrm>
          <a:off x="142876" y="142876"/>
          <a:ext cx="4785770" cy="2381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38101</xdr:colOff>
      <xdr:row>0</xdr:row>
      <xdr:rowOff>142875</xdr:rowOff>
    </xdr:from>
    <xdr:to>
      <xdr:col>9</xdr:col>
      <xdr:colOff>152401</xdr:colOff>
      <xdr:row>12</xdr:row>
      <xdr:rowOff>112251</xdr:rowOff>
    </xdr:to>
    <xdr:pic>
      <xdr:nvPicPr>
        <xdr:cNvPr id="2" name="Picture 1">
          <a:extLst>
            <a:ext uri="{FF2B5EF4-FFF2-40B4-BE49-F238E27FC236}">
              <a16:creationId xmlns:a16="http://schemas.microsoft.com/office/drawing/2014/main" id="{DD8F96B2-259F-CB9F-BCF3-CC224D4EDEE7}"/>
            </a:ext>
          </a:extLst>
        </xdr:cNvPr>
        <xdr:cNvPicPr>
          <a:picLocks noChangeAspect="1"/>
        </xdr:cNvPicPr>
      </xdr:nvPicPr>
      <xdr:blipFill>
        <a:blip xmlns:r="http://schemas.openxmlformats.org/officeDocument/2006/relationships" r:embed="rId1"/>
        <a:stretch>
          <a:fillRect/>
        </a:stretch>
      </xdr:blipFill>
      <xdr:spPr>
        <a:xfrm>
          <a:off x="180976" y="142875"/>
          <a:ext cx="4991100" cy="253160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180975</xdr:colOff>
      <xdr:row>3</xdr:row>
      <xdr:rowOff>114300</xdr:rowOff>
    </xdr:to>
    <xdr:sp macro="" textlink="">
      <xdr:nvSpPr>
        <xdr:cNvPr id="2049" name="AutoShape 1" descr="https://email.gov.in/service/home/~/?auth=co&amp;loc=en&amp;id=25847&amp;part=22">
          <a:extLst>
            <a:ext uri="{FF2B5EF4-FFF2-40B4-BE49-F238E27FC236}">
              <a16:creationId xmlns:a16="http://schemas.microsoft.com/office/drawing/2014/main" id="{00000000-0008-0000-1800-000001080000}"/>
            </a:ext>
          </a:extLst>
        </xdr:cNvPr>
        <xdr:cNvSpPr>
          <a:spLocks noChangeAspect="1" noChangeArrowheads="1"/>
        </xdr:cNvSpPr>
      </xdr:nvSpPr>
      <xdr:spPr bwMode="auto">
        <a:xfrm>
          <a:off x="1343025" y="333375"/>
          <a:ext cx="304800" cy="304800"/>
        </a:xfrm>
        <a:prstGeom prst="rect">
          <a:avLst/>
        </a:prstGeom>
        <a:noFill/>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142875</xdr:colOff>
      <xdr:row>0</xdr:row>
      <xdr:rowOff>114301</xdr:rowOff>
    </xdr:from>
    <xdr:to>
      <xdr:col>8</xdr:col>
      <xdr:colOff>342900</xdr:colOff>
      <xdr:row>13</xdr:row>
      <xdr:rowOff>28637</xdr:rowOff>
    </xdr:to>
    <xdr:pic>
      <xdr:nvPicPr>
        <xdr:cNvPr id="2" name="Picture 1">
          <a:extLst>
            <a:ext uri="{FF2B5EF4-FFF2-40B4-BE49-F238E27FC236}">
              <a16:creationId xmlns:a16="http://schemas.microsoft.com/office/drawing/2014/main" id="{DDE5A906-7DD7-9EF0-D033-77E6907E5616}"/>
            </a:ext>
          </a:extLst>
        </xdr:cNvPr>
        <xdr:cNvPicPr>
          <a:picLocks noChangeAspect="1"/>
        </xdr:cNvPicPr>
      </xdr:nvPicPr>
      <xdr:blipFill>
        <a:blip xmlns:r="http://schemas.openxmlformats.org/officeDocument/2006/relationships" r:embed="rId1"/>
        <a:stretch>
          <a:fillRect/>
        </a:stretch>
      </xdr:blipFill>
      <xdr:spPr>
        <a:xfrm>
          <a:off x="266700" y="114301"/>
          <a:ext cx="4467225" cy="265753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10</xdr:col>
      <xdr:colOff>496152</xdr:colOff>
      <xdr:row>15</xdr:row>
      <xdr:rowOff>267228</xdr:rowOff>
    </xdr:to>
    <xdr:pic>
      <xdr:nvPicPr>
        <xdr:cNvPr id="2" name="Picture 1">
          <a:extLst>
            <a:ext uri="{FF2B5EF4-FFF2-40B4-BE49-F238E27FC236}">
              <a16:creationId xmlns:a16="http://schemas.microsoft.com/office/drawing/2014/main" id="{82590528-4320-95AF-EBE7-6576CFE364D9}"/>
            </a:ext>
          </a:extLst>
        </xdr:cNvPr>
        <xdr:cNvPicPr>
          <a:picLocks noChangeAspect="1"/>
        </xdr:cNvPicPr>
      </xdr:nvPicPr>
      <xdr:blipFill>
        <a:blip xmlns:r="http://schemas.openxmlformats.org/officeDocument/2006/relationships" r:embed="rId1"/>
        <a:stretch>
          <a:fillRect/>
        </a:stretch>
      </xdr:blipFill>
      <xdr:spPr>
        <a:xfrm>
          <a:off x="0" y="66675"/>
          <a:ext cx="6106377" cy="378195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180975</xdr:colOff>
      <xdr:row>3</xdr:row>
      <xdr:rowOff>304800</xdr:rowOff>
    </xdr:to>
    <xdr:sp macro="" textlink="">
      <xdr:nvSpPr>
        <xdr:cNvPr id="3073" name="AutoShape 1" descr="https://email.gov.in/service/home/~/?auth=co&amp;loc=en&amp;id=25847&amp;part=25">
          <a:extLst>
            <a:ext uri="{FF2B5EF4-FFF2-40B4-BE49-F238E27FC236}">
              <a16:creationId xmlns:a16="http://schemas.microsoft.com/office/drawing/2014/main" id="{00000000-0008-0000-2400-0000010C0000}"/>
            </a:ext>
          </a:extLst>
        </xdr:cNvPr>
        <xdr:cNvSpPr>
          <a:spLocks noChangeAspect="1" noChangeArrowheads="1"/>
        </xdr:cNvSpPr>
      </xdr:nvSpPr>
      <xdr:spPr bwMode="auto">
        <a:xfrm>
          <a:off x="4086225" y="523875"/>
          <a:ext cx="304800" cy="304800"/>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1</xdr:row>
      <xdr:rowOff>38101</xdr:rowOff>
    </xdr:from>
    <xdr:to>
      <xdr:col>12</xdr:col>
      <xdr:colOff>276225</xdr:colOff>
      <xdr:row>9</xdr:row>
      <xdr:rowOff>152659</xdr:rowOff>
    </xdr:to>
    <xdr:pic>
      <xdr:nvPicPr>
        <xdr:cNvPr id="3" name="Picture 2">
          <a:extLst>
            <a:ext uri="{FF2B5EF4-FFF2-40B4-BE49-F238E27FC236}">
              <a16:creationId xmlns:a16="http://schemas.microsoft.com/office/drawing/2014/main" id="{093C8C65-CD5C-7A28-56D1-9844C81FBFDF}"/>
            </a:ext>
          </a:extLst>
        </xdr:cNvPr>
        <xdr:cNvPicPr>
          <a:picLocks noChangeAspect="1"/>
        </xdr:cNvPicPr>
      </xdr:nvPicPr>
      <xdr:blipFill>
        <a:blip xmlns:r="http://schemas.openxmlformats.org/officeDocument/2006/relationships" r:embed="rId1"/>
        <a:stretch>
          <a:fillRect/>
        </a:stretch>
      </xdr:blipFill>
      <xdr:spPr>
        <a:xfrm>
          <a:off x="209550" y="238126"/>
          <a:ext cx="7800975" cy="18290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133351</xdr:colOff>
      <xdr:row>1</xdr:row>
      <xdr:rowOff>133350</xdr:rowOff>
    </xdr:from>
    <xdr:to>
      <xdr:col>13</xdr:col>
      <xdr:colOff>1</xdr:colOff>
      <xdr:row>3</xdr:row>
      <xdr:rowOff>167489</xdr:rowOff>
    </xdr:to>
    <xdr:sp macro="" textlink="">
      <xdr:nvSpPr>
        <xdr:cNvPr id="4" name="Title 1">
          <a:extLst>
            <a:ext uri="{FF2B5EF4-FFF2-40B4-BE49-F238E27FC236}">
              <a16:creationId xmlns:a16="http://schemas.microsoft.com/office/drawing/2014/main" id="{495A0BC6-E44A-4C55-93B5-B299C45AD2FC}"/>
            </a:ext>
          </a:extLst>
        </xdr:cNvPr>
        <xdr:cNvSpPr>
          <a:spLocks noGrp="1"/>
        </xdr:cNvSpPr>
      </xdr:nvSpPr>
      <xdr:spPr>
        <a:xfrm>
          <a:off x="247651" y="285750"/>
          <a:ext cx="10515600" cy="624689"/>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pPr algn="ctr"/>
          <a:endParaRPr lang="en-IN" sz="3600">
            <a:solidFill>
              <a:schemeClr val="accent1"/>
            </a:solidFill>
            <a:latin typeface="Tw Cen MT" panose="020B0602020104020603" pitchFamily="34" charset="0"/>
          </a:endParaRPr>
        </a:p>
      </xdr:txBody>
    </xdr:sp>
    <xdr:clientData/>
  </xdr:twoCellAnchor>
  <xdr:twoCellAnchor editAs="oneCell">
    <xdr:from>
      <xdr:col>0</xdr:col>
      <xdr:colOff>0</xdr:colOff>
      <xdr:row>0</xdr:row>
      <xdr:rowOff>85726</xdr:rowOff>
    </xdr:from>
    <xdr:to>
      <xdr:col>4</xdr:col>
      <xdr:colOff>120718</xdr:colOff>
      <xdr:row>13</xdr:row>
      <xdr:rowOff>133351</xdr:rowOff>
    </xdr:to>
    <xdr:pic>
      <xdr:nvPicPr>
        <xdr:cNvPr id="5" name="Picture 4">
          <a:extLst>
            <a:ext uri="{FF2B5EF4-FFF2-40B4-BE49-F238E27FC236}">
              <a16:creationId xmlns:a16="http://schemas.microsoft.com/office/drawing/2014/main" id="{8BA35B7D-9BCD-5B76-70EE-97BD1BD6F7FA}"/>
            </a:ext>
          </a:extLst>
        </xdr:cNvPr>
        <xdr:cNvPicPr>
          <a:picLocks noChangeAspect="1"/>
        </xdr:cNvPicPr>
      </xdr:nvPicPr>
      <xdr:blipFill>
        <a:blip xmlns:r="http://schemas.openxmlformats.org/officeDocument/2006/relationships" r:embed="rId1"/>
        <a:stretch>
          <a:fillRect/>
        </a:stretch>
      </xdr:blipFill>
      <xdr:spPr>
        <a:xfrm>
          <a:off x="0" y="85726"/>
          <a:ext cx="4845118" cy="2876550"/>
        </a:xfrm>
        <a:prstGeom prst="rect">
          <a:avLst/>
        </a:prstGeom>
      </xdr:spPr>
    </xdr:pic>
    <xdr:clientData/>
  </xdr:twoCellAnchor>
  <xdr:twoCellAnchor editAs="oneCell">
    <xdr:from>
      <xdr:col>3</xdr:col>
      <xdr:colOff>2162175</xdr:colOff>
      <xdr:row>0</xdr:row>
      <xdr:rowOff>95250</xdr:rowOff>
    </xdr:from>
    <xdr:to>
      <xdr:col>9</xdr:col>
      <xdr:colOff>76954</xdr:colOff>
      <xdr:row>14</xdr:row>
      <xdr:rowOff>38101</xdr:rowOff>
    </xdr:to>
    <xdr:pic>
      <xdr:nvPicPr>
        <xdr:cNvPr id="6" name="Picture 5">
          <a:extLst>
            <a:ext uri="{FF2B5EF4-FFF2-40B4-BE49-F238E27FC236}">
              <a16:creationId xmlns:a16="http://schemas.microsoft.com/office/drawing/2014/main" id="{C05B9154-36B9-46BB-42FB-DAF3AC14DFFA}"/>
            </a:ext>
          </a:extLst>
        </xdr:cNvPr>
        <xdr:cNvPicPr>
          <a:picLocks noChangeAspect="1"/>
        </xdr:cNvPicPr>
      </xdr:nvPicPr>
      <xdr:blipFill>
        <a:blip xmlns:r="http://schemas.openxmlformats.org/officeDocument/2006/relationships" r:embed="rId2"/>
        <a:stretch>
          <a:fillRect/>
        </a:stretch>
      </xdr:blipFill>
      <xdr:spPr>
        <a:xfrm>
          <a:off x="4714875" y="95250"/>
          <a:ext cx="4410829" cy="29622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6</xdr:col>
      <xdr:colOff>590550</xdr:colOff>
      <xdr:row>9</xdr:row>
      <xdr:rowOff>195194</xdr:rowOff>
    </xdr:to>
    <xdr:pic>
      <xdr:nvPicPr>
        <xdr:cNvPr id="2" name="Picture 1">
          <a:extLst>
            <a:ext uri="{FF2B5EF4-FFF2-40B4-BE49-F238E27FC236}">
              <a16:creationId xmlns:a16="http://schemas.microsoft.com/office/drawing/2014/main" id="{7C63D398-2CF4-F05D-7EE7-3D9D04C54835}"/>
            </a:ext>
          </a:extLst>
        </xdr:cNvPr>
        <xdr:cNvPicPr>
          <a:picLocks noChangeAspect="1"/>
        </xdr:cNvPicPr>
      </xdr:nvPicPr>
      <xdr:blipFill>
        <a:blip xmlns:r="http://schemas.openxmlformats.org/officeDocument/2006/relationships" r:embed="rId1"/>
        <a:stretch>
          <a:fillRect/>
        </a:stretch>
      </xdr:blipFill>
      <xdr:spPr>
        <a:xfrm>
          <a:off x="0" y="38100"/>
          <a:ext cx="4171950" cy="2519294"/>
        </a:xfrm>
        <a:prstGeom prst="rect">
          <a:avLst/>
        </a:prstGeom>
      </xdr:spPr>
    </xdr:pic>
    <xdr:clientData/>
  </xdr:twoCellAnchor>
  <xdr:twoCellAnchor editAs="oneCell">
    <xdr:from>
      <xdr:col>6</xdr:col>
      <xdr:colOff>561976</xdr:colOff>
      <xdr:row>0</xdr:row>
      <xdr:rowOff>104776</xdr:rowOff>
    </xdr:from>
    <xdr:to>
      <xdr:col>13</xdr:col>
      <xdr:colOff>113362</xdr:colOff>
      <xdr:row>10</xdr:row>
      <xdr:rowOff>9525</xdr:rowOff>
    </xdr:to>
    <xdr:pic>
      <xdr:nvPicPr>
        <xdr:cNvPr id="3" name="Picture 2">
          <a:extLst>
            <a:ext uri="{FF2B5EF4-FFF2-40B4-BE49-F238E27FC236}">
              <a16:creationId xmlns:a16="http://schemas.microsoft.com/office/drawing/2014/main" id="{9538385A-4E8B-6837-9A93-ACCB0AC60407}"/>
            </a:ext>
          </a:extLst>
        </xdr:cNvPr>
        <xdr:cNvPicPr>
          <a:picLocks noChangeAspect="1"/>
        </xdr:cNvPicPr>
      </xdr:nvPicPr>
      <xdr:blipFill>
        <a:blip xmlns:r="http://schemas.openxmlformats.org/officeDocument/2006/relationships" r:embed="rId2"/>
        <a:stretch>
          <a:fillRect/>
        </a:stretch>
      </xdr:blipFill>
      <xdr:spPr>
        <a:xfrm>
          <a:off x="4143376" y="104776"/>
          <a:ext cx="3913836" cy="2476499"/>
        </a:xfrm>
        <a:prstGeom prst="rect">
          <a:avLst/>
        </a:prstGeom>
      </xdr:spPr>
    </xdr:pic>
    <xdr:clientData/>
  </xdr:twoCellAnchor>
  <xdr:twoCellAnchor editAs="oneCell">
    <xdr:from>
      <xdr:col>0</xdr:col>
      <xdr:colOff>9525</xdr:colOff>
      <xdr:row>10</xdr:row>
      <xdr:rowOff>28575</xdr:rowOff>
    </xdr:from>
    <xdr:to>
      <xdr:col>6</xdr:col>
      <xdr:colOff>620476</xdr:colOff>
      <xdr:row>23</xdr:row>
      <xdr:rowOff>66675</xdr:rowOff>
    </xdr:to>
    <xdr:pic>
      <xdr:nvPicPr>
        <xdr:cNvPr id="4" name="Picture 3">
          <a:extLst>
            <a:ext uri="{FF2B5EF4-FFF2-40B4-BE49-F238E27FC236}">
              <a16:creationId xmlns:a16="http://schemas.microsoft.com/office/drawing/2014/main" id="{4AFFD4A5-B4E6-D61E-3C4F-CC24E3C4FF07}"/>
            </a:ext>
          </a:extLst>
        </xdr:cNvPr>
        <xdr:cNvPicPr>
          <a:picLocks noChangeAspect="1"/>
        </xdr:cNvPicPr>
      </xdr:nvPicPr>
      <xdr:blipFill>
        <a:blip xmlns:r="http://schemas.openxmlformats.org/officeDocument/2006/relationships" r:embed="rId3"/>
        <a:stretch>
          <a:fillRect/>
        </a:stretch>
      </xdr:blipFill>
      <xdr:spPr>
        <a:xfrm>
          <a:off x="9525" y="2600325"/>
          <a:ext cx="4192351" cy="2619375"/>
        </a:xfrm>
        <a:prstGeom prst="rect">
          <a:avLst/>
        </a:prstGeom>
      </xdr:spPr>
    </xdr:pic>
    <xdr:clientData/>
  </xdr:twoCellAnchor>
  <xdr:twoCellAnchor editAs="oneCell">
    <xdr:from>
      <xdr:col>6</xdr:col>
      <xdr:colOff>581025</xdr:colOff>
      <xdr:row>10</xdr:row>
      <xdr:rowOff>57149</xdr:rowOff>
    </xdr:from>
    <xdr:to>
      <xdr:col>13</xdr:col>
      <xdr:colOff>84367</xdr:colOff>
      <xdr:row>23</xdr:row>
      <xdr:rowOff>95249</xdr:rowOff>
    </xdr:to>
    <xdr:pic>
      <xdr:nvPicPr>
        <xdr:cNvPr id="5" name="Picture 4">
          <a:extLst>
            <a:ext uri="{FF2B5EF4-FFF2-40B4-BE49-F238E27FC236}">
              <a16:creationId xmlns:a16="http://schemas.microsoft.com/office/drawing/2014/main" id="{D95454D0-3DA9-9A5D-AF98-5F0619EC34B0}"/>
            </a:ext>
          </a:extLst>
        </xdr:cNvPr>
        <xdr:cNvPicPr>
          <a:picLocks noChangeAspect="1"/>
        </xdr:cNvPicPr>
      </xdr:nvPicPr>
      <xdr:blipFill>
        <a:blip xmlns:r="http://schemas.openxmlformats.org/officeDocument/2006/relationships" r:embed="rId4"/>
        <a:stretch>
          <a:fillRect/>
        </a:stretch>
      </xdr:blipFill>
      <xdr:spPr>
        <a:xfrm>
          <a:off x="4162425" y="2628899"/>
          <a:ext cx="3865792" cy="2619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47626</xdr:colOff>
      <xdr:row>0</xdr:row>
      <xdr:rowOff>123825</xdr:rowOff>
    </xdr:from>
    <xdr:to>
      <xdr:col>9</xdr:col>
      <xdr:colOff>562265</xdr:colOff>
      <xdr:row>14</xdr:row>
      <xdr:rowOff>104775</xdr:rowOff>
    </xdr:to>
    <xdr:pic>
      <xdr:nvPicPr>
        <xdr:cNvPr id="3" name="Picture 2">
          <a:extLst>
            <a:ext uri="{FF2B5EF4-FFF2-40B4-BE49-F238E27FC236}">
              <a16:creationId xmlns:a16="http://schemas.microsoft.com/office/drawing/2014/main" id="{76D38F80-5604-2C70-0353-7364799E14B8}"/>
            </a:ext>
          </a:extLst>
        </xdr:cNvPr>
        <xdr:cNvPicPr>
          <a:picLocks noChangeAspect="1"/>
        </xdr:cNvPicPr>
      </xdr:nvPicPr>
      <xdr:blipFill>
        <a:blip xmlns:r="http://schemas.openxmlformats.org/officeDocument/2006/relationships" r:embed="rId1"/>
        <a:stretch>
          <a:fillRect/>
        </a:stretch>
      </xdr:blipFill>
      <xdr:spPr>
        <a:xfrm>
          <a:off x="47626" y="123825"/>
          <a:ext cx="5572414" cy="2581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180976</xdr:rowOff>
    </xdr:from>
    <xdr:to>
      <xdr:col>7</xdr:col>
      <xdr:colOff>447675</xdr:colOff>
      <xdr:row>10</xdr:row>
      <xdr:rowOff>172783</xdr:rowOff>
    </xdr:to>
    <xdr:pic>
      <xdr:nvPicPr>
        <xdr:cNvPr id="2" name="Picture 1">
          <a:extLst>
            <a:ext uri="{FF2B5EF4-FFF2-40B4-BE49-F238E27FC236}">
              <a16:creationId xmlns:a16="http://schemas.microsoft.com/office/drawing/2014/main" id="{B0E53504-2A35-8AF2-4D0B-14C7ED30B4CF}"/>
            </a:ext>
          </a:extLst>
        </xdr:cNvPr>
        <xdr:cNvPicPr>
          <a:picLocks noChangeAspect="1"/>
        </xdr:cNvPicPr>
      </xdr:nvPicPr>
      <xdr:blipFill>
        <a:blip xmlns:r="http://schemas.openxmlformats.org/officeDocument/2006/relationships" r:embed="rId1"/>
        <a:stretch>
          <a:fillRect/>
        </a:stretch>
      </xdr:blipFill>
      <xdr:spPr>
        <a:xfrm>
          <a:off x="85725" y="180976"/>
          <a:ext cx="4200525" cy="18301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133351</xdr:colOff>
      <xdr:row>0</xdr:row>
      <xdr:rowOff>85725</xdr:rowOff>
    </xdr:from>
    <xdr:to>
      <xdr:col>9</xdr:col>
      <xdr:colOff>251062</xdr:colOff>
      <xdr:row>13</xdr:row>
      <xdr:rowOff>123825</xdr:rowOff>
    </xdr:to>
    <xdr:pic>
      <xdr:nvPicPr>
        <xdr:cNvPr id="3" name="Picture 2">
          <a:extLst>
            <a:ext uri="{FF2B5EF4-FFF2-40B4-BE49-F238E27FC236}">
              <a16:creationId xmlns:a16="http://schemas.microsoft.com/office/drawing/2014/main" id="{115E837B-CBF9-C6DF-5AA1-75C55865AF5A}"/>
            </a:ext>
          </a:extLst>
        </xdr:cNvPr>
        <xdr:cNvPicPr>
          <a:picLocks noChangeAspect="1"/>
        </xdr:cNvPicPr>
      </xdr:nvPicPr>
      <xdr:blipFill>
        <a:blip xmlns:r="http://schemas.openxmlformats.org/officeDocument/2006/relationships" r:embed="rId1"/>
        <a:stretch>
          <a:fillRect/>
        </a:stretch>
      </xdr:blipFill>
      <xdr:spPr>
        <a:xfrm>
          <a:off x="133351" y="85725"/>
          <a:ext cx="5175486" cy="2600325"/>
        </a:xfrm>
        <a:prstGeom prst="rect">
          <a:avLst/>
        </a:prstGeom>
      </xdr:spPr>
    </xdr:pic>
    <xdr:clientData/>
  </xdr:twoCellAnchor>
  <xdr:twoCellAnchor editAs="oneCell">
    <xdr:from>
      <xdr:col>0</xdr:col>
      <xdr:colOff>0</xdr:colOff>
      <xdr:row>14</xdr:row>
      <xdr:rowOff>76200</xdr:rowOff>
    </xdr:from>
    <xdr:to>
      <xdr:col>11</xdr:col>
      <xdr:colOff>38100</xdr:colOff>
      <xdr:row>29</xdr:row>
      <xdr:rowOff>127099</xdr:rowOff>
    </xdr:to>
    <xdr:pic>
      <xdr:nvPicPr>
        <xdr:cNvPr id="5" name="Picture 4">
          <a:extLst>
            <a:ext uri="{FF2B5EF4-FFF2-40B4-BE49-F238E27FC236}">
              <a16:creationId xmlns:a16="http://schemas.microsoft.com/office/drawing/2014/main" id="{71E81B34-4C9F-EF64-9C99-754682057B4D}"/>
            </a:ext>
          </a:extLst>
        </xdr:cNvPr>
        <xdr:cNvPicPr>
          <a:picLocks noChangeAspect="1"/>
        </xdr:cNvPicPr>
      </xdr:nvPicPr>
      <xdr:blipFill>
        <a:blip xmlns:r="http://schemas.openxmlformats.org/officeDocument/2006/relationships" r:embed="rId2"/>
        <a:stretch>
          <a:fillRect/>
        </a:stretch>
      </xdr:blipFill>
      <xdr:spPr>
        <a:xfrm>
          <a:off x="0" y="2800350"/>
          <a:ext cx="5448300" cy="29369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10585</xdr:colOff>
      <xdr:row>0</xdr:row>
      <xdr:rowOff>52917</xdr:rowOff>
    </xdr:from>
    <xdr:to>
      <xdr:col>11</xdr:col>
      <xdr:colOff>66785</xdr:colOff>
      <xdr:row>15</xdr:row>
      <xdr:rowOff>31750</xdr:rowOff>
    </xdr:to>
    <xdr:pic>
      <xdr:nvPicPr>
        <xdr:cNvPr id="2" name="Picture 1">
          <a:extLst>
            <a:ext uri="{FF2B5EF4-FFF2-40B4-BE49-F238E27FC236}">
              <a16:creationId xmlns:a16="http://schemas.microsoft.com/office/drawing/2014/main" id="{D4FD4746-E4CB-AE66-C095-7AEF969676BF}"/>
            </a:ext>
          </a:extLst>
        </xdr:cNvPr>
        <xdr:cNvPicPr>
          <a:picLocks noChangeAspect="1"/>
        </xdr:cNvPicPr>
      </xdr:nvPicPr>
      <xdr:blipFill>
        <a:blip xmlns:r="http://schemas.openxmlformats.org/officeDocument/2006/relationships" r:embed="rId1"/>
        <a:stretch>
          <a:fillRect/>
        </a:stretch>
      </xdr:blipFill>
      <xdr:spPr>
        <a:xfrm>
          <a:off x="137585" y="52917"/>
          <a:ext cx="5739450" cy="3058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12</xdr:col>
      <xdr:colOff>428625</xdr:colOff>
      <xdr:row>9</xdr:row>
      <xdr:rowOff>541428</xdr:rowOff>
    </xdr:to>
    <xdr:pic>
      <xdr:nvPicPr>
        <xdr:cNvPr id="2" name="Picture 1">
          <a:extLst>
            <a:ext uri="{FF2B5EF4-FFF2-40B4-BE49-F238E27FC236}">
              <a16:creationId xmlns:a16="http://schemas.microsoft.com/office/drawing/2014/main" id="{6975BAB4-B624-4145-EE5A-D8613F56A942}"/>
            </a:ext>
          </a:extLst>
        </xdr:cNvPr>
        <xdr:cNvPicPr>
          <a:picLocks noChangeAspect="1"/>
        </xdr:cNvPicPr>
      </xdr:nvPicPr>
      <xdr:blipFill>
        <a:blip xmlns:r="http://schemas.openxmlformats.org/officeDocument/2006/relationships" r:embed="rId1"/>
        <a:stretch>
          <a:fillRect/>
        </a:stretch>
      </xdr:blipFill>
      <xdr:spPr>
        <a:xfrm>
          <a:off x="85725" y="114300"/>
          <a:ext cx="5343525" cy="27226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3:K52"/>
  <sheetViews>
    <sheetView showGridLines="0" tabSelected="1" zoomScaleNormal="100" workbookViewId="0">
      <selection activeCell="N10" sqref="N10"/>
    </sheetView>
  </sheetViews>
  <sheetFormatPr defaultRowHeight="15" x14ac:dyDescent="0.25"/>
  <cols>
    <col min="11" max="11" width="10.140625" customWidth="1"/>
  </cols>
  <sheetData>
    <row r="23" ht="9" customHeight="1" x14ac:dyDescent="0.25"/>
    <row r="47" spans="1:11" ht="5.25" customHeight="1" x14ac:dyDescent="0.25"/>
    <row r="48" spans="1:11" x14ac:dyDescent="0.25">
      <c r="A48" s="372" t="s">
        <v>462</v>
      </c>
      <c r="B48" s="373"/>
      <c r="C48" s="373"/>
      <c r="D48" s="373"/>
      <c r="E48" s="373"/>
      <c r="F48" s="373"/>
      <c r="G48" s="373"/>
      <c r="H48" s="373"/>
      <c r="I48" s="373"/>
      <c r="J48" s="373"/>
      <c r="K48" s="374"/>
    </row>
    <row r="49" spans="1:11" x14ac:dyDescent="0.25">
      <c r="A49" s="372"/>
      <c r="B49" s="373"/>
      <c r="C49" s="373"/>
      <c r="D49" s="373"/>
      <c r="E49" s="373"/>
      <c r="F49" s="373"/>
      <c r="G49" s="373"/>
      <c r="H49" s="373"/>
      <c r="I49" s="373"/>
      <c r="J49" s="373"/>
      <c r="K49" s="374"/>
    </row>
    <row r="50" spans="1:11" ht="12" customHeight="1" x14ac:dyDescent="0.25">
      <c r="A50" s="372"/>
      <c r="B50" s="373"/>
      <c r="C50" s="373"/>
      <c r="D50" s="373"/>
      <c r="E50" s="373"/>
      <c r="F50" s="373"/>
      <c r="G50" s="373"/>
      <c r="H50" s="373"/>
      <c r="I50" s="373"/>
      <c r="J50" s="373"/>
      <c r="K50" s="374"/>
    </row>
    <row r="51" spans="1:11" ht="42.75" customHeight="1" x14ac:dyDescent="0.25">
      <c r="A51" s="375" t="s">
        <v>343</v>
      </c>
      <c r="B51" s="376"/>
      <c r="C51" s="376"/>
      <c r="D51" s="376"/>
      <c r="E51" s="376"/>
      <c r="F51" s="376"/>
      <c r="G51" s="376"/>
      <c r="H51" s="376"/>
      <c r="I51" s="376"/>
      <c r="J51" s="376"/>
      <c r="K51" s="377"/>
    </row>
    <row r="52" spans="1:11" ht="85.5" customHeight="1" x14ac:dyDescent="0.25">
      <c r="A52" s="378" t="s">
        <v>463</v>
      </c>
      <c r="B52" s="379"/>
      <c r="C52" s="379"/>
      <c r="D52" s="379"/>
      <c r="E52" s="379"/>
      <c r="F52" s="379"/>
      <c r="G52" s="379"/>
      <c r="H52" s="379"/>
      <c r="I52" s="379"/>
      <c r="J52" s="379"/>
      <c r="K52" s="380"/>
    </row>
  </sheetData>
  <mergeCells count="3">
    <mergeCell ref="A48:K50"/>
    <mergeCell ref="A51:K51"/>
    <mergeCell ref="A52:K5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S17"/>
  <sheetViews>
    <sheetView showGridLines="0" zoomScale="90" zoomScaleNormal="90" workbookViewId="0">
      <selection activeCell="R2" sqref="R2:S3"/>
    </sheetView>
  </sheetViews>
  <sheetFormatPr defaultRowHeight="15" x14ac:dyDescent="0.25"/>
  <cols>
    <col min="1" max="1" width="1.85546875" customWidth="1"/>
    <col min="2" max="2" width="2.42578125" customWidth="1"/>
    <col min="12" max="12" width="1.85546875" customWidth="1"/>
    <col min="13" max="13" width="1.85546875" style="50" customWidth="1"/>
    <col min="14" max="14" width="1.85546875" customWidth="1"/>
    <col min="15" max="15" width="64.5703125" customWidth="1"/>
    <col min="16" max="16" width="20.7109375" customWidth="1"/>
    <col min="17" max="17" width="8.42578125" customWidth="1"/>
    <col min="18" max="19" width="7" customWidth="1"/>
  </cols>
  <sheetData>
    <row r="1" spans="2:19" ht="12" customHeight="1" x14ac:dyDescent="0.25"/>
    <row r="2" spans="2:19" ht="15.75" x14ac:dyDescent="0.25">
      <c r="B2" s="394"/>
      <c r="C2" s="394"/>
      <c r="D2" s="394"/>
      <c r="E2" s="394"/>
      <c r="F2" s="394"/>
      <c r="G2" s="394"/>
      <c r="H2" s="394"/>
      <c r="I2" s="394"/>
      <c r="J2" s="394"/>
      <c r="K2" s="394"/>
      <c r="O2" s="438" t="s">
        <v>549</v>
      </c>
      <c r="P2" s="438"/>
      <c r="R2" s="388" t="s">
        <v>373</v>
      </c>
      <c r="S2" s="388"/>
    </row>
    <row r="3" spans="2:19" ht="24.75" customHeight="1" x14ac:dyDescent="0.25">
      <c r="O3" s="439"/>
      <c r="P3" s="439"/>
      <c r="Q3" s="136"/>
      <c r="R3" s="388"/>
      <c r="S3" s="388"/>
    </row>
    <row r="4" spans="2:19" ht="15.75" x14ac:dyDescent="0.25">
      <c r="O4" s="294" t="s">
        <v>98</v>
      </c>
      <c r="P4" s="295" t="s">
        <v>99</v>
      </c>
      <c r="Q4" s="136"/>
    </row>
    <row r="5" spans="2:19" ht="15.75" x14ac:dyDescent="0.25">
      <c r="O5" s="296" t="s">
        <v>100</v>
      </c>
      <c r="P5" s="53" t="s">
        <v>550</v>
      </c>
      <c r="Q5" s="88"/>
    </row>
    <row r="6" spans="2:19" ht="15.75" x14ac:dyDescent="0.25">
      <c r="O6" s="297" t="s">
        <v>410</v>
      </c>
      <c r="P6" s="323">
        <v>555</v>
      </c>
      <c r="Q6" s="163"/>
    </row>
    <row r="7" spans="2:19" ht="15.75" x14ac:dyDescent="0.25">
      <c r="O7" s="298" t="s">
        <v>101</v>
      </c>
      <c r="P7" s="299">
        <v>299</v>
      </c>
      <c r="Q7" s="104"/>
    </row>
    <row r="8" spans="2:19" ht="15.75" x14ac:dyDescent="0.25">
      <c r="O8" s="300" t="s">
        <v>102</v>
      </c>
      <c r="P8" s="299">
        <v>31</v>
      </c>
      <c r="Q8" s="104"/>
    </row>
    <row r="9" spans="2:19" ht="15.75" x14ac:dyDescent="0.25">
      <c r="O9" s="298" t="s">
        <v>103</v>
      </c>
      <c r="P9" s="299">
        <v>8</v>
      </c>
      <c r="Q9" s="104"/>
    </row>
    <row r="10" spans="2:19" ht="15.75" x14ac:dyDescent="0.25">
      <c r="O10" s="301" t="s">
        <v>18</v>
      </c>
      <c r="P10" s="302">
        <v>1565</v>
      </c>
      <c r="Q10" s="88"/>
    </row>
    <row r="11" spans="2:19" ht="15.75" x14ac:dyDescent="0.25">
      <c r="O11" s="303" t="s">
        <v>149</v>
      </c>
      <c r="P11" s="299">
        <v>874</v>
      </c>
      <c r="Q11" s="104"/>
    </row>
    <row r="12" spans="2:19" ht="15.75" x14ac:dyDescent="0.25">
      <c r="O12" s="304" t="s">
        <v>104</v>
      </c>
      <c r="P12" s="299">
        <v>315</v>
      </c>
      <c r="Q12" s="104"/>
    </row>
    <row r="13" spans="2:19" ht="15.75" x14ac:dyDescent="0.25">
      <c r="O13" s="303" t="s">
        <v>105</v>
      </c>
      <c r="P13" s="299">
        <v>91</v>
      </c>
      <c r="Q13" s="104"/>
    </row>
    <row r="14" spans="2:19" ht="15.75" x14ac:dyDescent="0.25">
      <c r="O14" s="303" t="s">
        <v>106</v>
      </c>
      <c r="P14" s="299">
        <v>78</v>
      </c>
      <c r="Q14" s="104"/>
    </row>
    <row r="15" spans="2:19" ht="15.75" x14ac:dyDescent="0.25">
      <c r="O15" s="303" t="s">
        <v>107</v>
      </c>
      <c r="P15" s="299">
        <v>122</v>
      </c>
      <c r="Q15" s="104"/>
    </row>
    <row r="16" spans="2:19" ht="15.75" x14ac:dyDescent="0.25">
      <c r="O16" s="303" t="s">
        <v>108</v>
      </c>
      <c r="P16" s="299">
        <v>85</v>
      </c>
      <c r="Q16" s="104"/>
    </row>
    <row r="17" spans="15:17" ht="18" customHeight="1" x14ac:dyDescent="0.25">
      <c r="O17" s="333" t="s">
        <v>551</v>
      </c>
      <c r="P17" s="331"/>
      <c r="Q17" s="164"/>
    </row>
  </sheetData>
  <mergeCells count="4">
    <mergeCell ref="O2:P2"/>
    <mergeCell ref="B2:K2"/>
    <mergeCell ref="R2:S3"/>
    <mergeCell ref="O3:P3"/>
  </mergeCells>
  <phoneticPr fontId="41" type="noConversion"/>
  <hyperlinks>
    <hyperlink ref="R2:S3" location="'Table of Contents'!A1" display="Go To Table Of Contents" xr:uid="{00000000-0004-0000-0A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41"/>
  <sheetViews>
    <sheetView showGridLines="0" workbookViewId="0">
      <selection activeCell="K2" sqref="K2:K3"/>
    </sheetView>
  </sheetViews>
  <sheetFormatPr defaultRowHeight="15" x14ac:dyDescent="0.25"/>
  <cols>
    <col min="1" max="1" width="3.28515625" customWidth="1"/>
    <col min="2" max="2" width="7.85546875" customWidth="1"/>
    <col min="3" max="3" width="44.28515625" style="19" customWidth="1"/>
    <col min="4" max="4" width="13.7109375" style="110" customWidth="1"/>
    <col min="5" max="8" width="13.7109375" customWidth="1"/>
    <col min="9" max="9" width="17.7109375" style="144" customWidth="1"/>
    <col min="10" max="10" width="2.85546875" customWidth="1"/>
    <col min="11" max="11" width="13" customWidth="1"/>
  </cols>
  <sheetData>
    <row r="2" spans="2:11" x14ac:dyDescent="0.25">
      <c r="B2" s="441" t="s">
        <v>412</v>
      </c>
      <c r="C2" s="441"/>
      <c r="D2" s="441"/>
      <c r="E2" s="441"/>
      <c r="F2" s="441"/>
      <c r="G2" s="441"/>
      <c r="H2" s="441"/>
      <c r="I2" s="441"/>
      <c r="K2" s="388" t="s">
        <v>373</v>
      </c>
    </row>
    <row r="3" spans="2:11" x14ac:dyDescent="0.25">
      <c r="B3" s="442" t="s">
        <v>109</v>
      </c>
      <c r="C3" s="442"/>
      <c r="D3" s="442"/>
      <c r="E3" s="442"/>
      <c r="F3" s="442"/>
      <c r="G3" s="442"/>
      <c r="H3" s="442"/>
      <c r="I3" s="442"/>
      <c r="K3" s="388"/>
    </row>
    <row r="4" spans="2:11" ht="38.25" x14ac:dyDescent="0.25">
      <c r="B4" s="20" t="s">
        <v>89</v>
      </c>
      <c r="C4" s="20" t="s">
        <v>90</v>
      </c>
      <c r="D4" s="109" t="s">
        <v>110</v>
      </c>
      <c r="E4" s="20" t="s">
        <v>111</v>
      </c>
      <c r="F4" s="20" t="s">
        <v>95</v>
      </c>
      <c r="G4" s="20" t="s">
        <v>112</v>
      </c>
      <c r="H4" s="20" t="s">
        <v>113</v>
      </c>
      <c r="I4" s="109" t="s">
        <v>374</v>
      </c>
    </row>
    <row r="5" spans="2:11" x14ac:dyDescent="0.25">
      <c r="B5" s="443" t="s">
        <v>545</v>
      </c>
      <c r="C5" s="443"/>
      <c r="D5" s="443"/>
      <c r="E5" s="443"/>
      <c r="F5" s="443"/>
      <c r="G5" s="443"/>
      <c r="H5" s="443"/>
      <c r="I5" s="443"/>
    </row>
    <row r="6" spans="2:11" x14ac:dyDescent="0.25">
      <c r="B6" s="121">
        <v>1</v>
      </c>
      <c r="C6" s="143" t="s">
        <v>552</v>
      </c>
      <c r="D6" s="271">
        <v>43818</v>
      </c>
      <c r="E6" s="123">
        <v>676.48</v>
      </c>
      <c r="F6" s="123">
        <v>43.97</v>
      </c>
      <c r="G6" s="123">
        <v>37.46</v>
      </c>
      <c r="H6" s="123">
        <v>35.08</v>
      </c>
      <c r="I6" s="271">
        <v>44735</v>
      </c>
    </row>
    <row r="7" spans="2:11" ht="25.5" x14ac:dyDescent="0.25">
      <c r="B7" s="7">
        <v>2</v>
      </c>
      <c r="C7" s="90" t="s">
        <v>553</v>
      </c>
      <c r="D7" s="272">
        <v>44239</v>
      </c>
      <c r="E7" s="41">
        <v>6.8</v>
      </c>
      <c r="F7" s="41">
        <v>1.17</v>
      </c>
      <c r="G7" s="41">
        <v>1.47</v>
      </c>
      <c r="H7" s="41">
        <v>1.35</v>
      </c>
      <c r="I7" s="272">
        <v>44988</v>
      </c>
    </row>
    <row r="8" spans="2:11" x14ac:dyDescent="0.25">
      <c r="B8" s="7">
        <v>3</v>
      </c>
      <c r="C8" s="90" t="s">
        <v>554</v>
      </c>
      <c r="D8" s="272">
        <v>44790</v>
      </c>
      <c r="E8" s="41" t="s">
        <v>555</v>
      </c>
      <c r="F8" s="41">
        <v>0.01</v>
      </c>
      <c r="G8" s="41">
        <v>0</v>
      </c>
      <c r="H8" s="41" t="s">
        <v>555</v>
      </c>
      <c r="I8" s="272">
        <v>45013</v>
      </c>
    </row>
    <row r="9" spans="2:11" x14ac:dyDescent="0.25">
      <c r="B9" s="7">
        <v>4</v>
      </c>
      <c r="C9" s="90" t="s">
        <v>556</v>
      </c>
      <c r="D9" s="272">
        <v>44560</v>
      </c>
      <c r="E9" s="41">
        <v>60.26</v>
      </c>
      <c r="F9" s="41">
        <v>0.46</v>
      </c>
      <c r="G9" s="41">
        <v>0.46</v>
      </c>
      <c r="H9" s="41">
        <v>0.18</v>
      </c>
      <c r="I9" s="272">
        <v>45014</v>
      </c>
    </row>
    <row r="10" spans="2:11" x14ac:dyDescent="0.25">
      <c r="B10" s="7">
        <v>5</v>
      </c>
      <c r="C10" s="90" t="s">
        <v>557</v>
      </c>
      <c r="D10" s="272">
        <v>44757</v>
      </c>
      <c r="E10" s="41">
        <v>30.31</v>
      </c>
      <c r="F10" s="41">
        <v>14.87</v>
      </c>
      <c r="G10" s="41">
        <v>19.28</v>
      </c>
      <c r="H10" s="41">
        <v>18.77</v>
      </c>
      <c r="I10" s="272">
        <v>45016</v>
      </c>
    </row>
    <row r="11" spans="2:11" x14ac:dyDescent="0.25">
      <c r="B11" s="7">
        <v>6</v>
      </c>
      <c r="C11" s="90" t="s">
        <v>558</v>
      </c>
      <c r="D11" s="272">
        <v>44447</v>
      </c>
      <c r="E11" s="41">
        <v>0.68</v>
      </c>
      <c r="F11" s="41">
        <v>0.74</v>
      </c>
      <c r="G11" s="41">
        <v>0.88</v>
      </c>
      <c r="H11" s="41">
        <v>0.65</v>
      </c>
      <c r="I11" s="272">
        <v>45016</v>
      </c>
    </row>
    <row r="12" spans="2:11" x14ac:dyDescent="0.25">
      <c r="B12" s="444" t="s">
        <v>533</v>
      </c>
      <c r="C12" s="444"/>
      <c r="D12" s="444"/>
      <c r="E12" s="444"/>
      <c r="F12" s="444"/>
      <c r="G12" s="444"/>
      <c r="H12" s="444"/>
      <c r="I12" s="444"/>
    </row>
    <row r="13" spans="2:11" x14ac:dyDescent="0.25">
      <c r="B13" s="7">
        <v>1</v>
      </c>
      <c r="C13" s="90" t="s">
        <v>559</v>
      </c>
      <c r="D13" s="272">
        <v>44495</v>
      </c>
      <c r="E13" s="41">
        <v>28.92</v>
      </c>
      <c r="F13" s="348">
        <v>0</v>
      </c>
      <c r="G13" s="41">
        <v>0</v>
      </c>
      <c r="H13" s="250" t="s">
        <v>555</v>
      </c>
      <c r="I13" s="272">
        <v>45028</v>
      </c>
    </row>
    <row r="14" spans="2:11" x14ac:dyDescent="0.25">
      <c r="B14" s="7">
        <v>2</v>
      </c>
      <c r="C14" s="90" t="s">
        <v>560</v>
      </c>
      <c r="D14" s="272">
        <v>42951</v>
      </c>
      <c r="E14" s="41">
        <v>11.16</v>
      </c>
      <c r="F14" s="41">
        <v>6.48</v>
      </c>
      <c r="G14" s="41">
        <v>6.48</v>
      </c>
      <c r="H14" s="41">
        <v>6.37</v>
      </c>
      <c r="I14" s="272">
        <v>45033</v>
      </c>
    </row>
    <row r="15" spans="2:11" x14ac:dyDescent="0.25">
      <c r="B15" s="7">
        <v>3</v>
      </c>
      <c r="C15" s="90" t="s">
        <v>561</v>
      </c>
      <c r="D15" s="272">
        <v>43602</v>
      </c>
      <c r="E15" s="41">
        <v>1.43</v>
      </c>
      <c r="F15" s="41">
        <v>1.54</v>
      </c>
      <c r="G15" s="41">
        <v>1.2</v>
      </c>
      <c r="H15" s="41">
        <v>1.01</v>
      </c>
      <c r="I15" s="272">
        <v>45033</v>
      </c>
    </row>
    <row r="16" spans="2:11" x14ac:dyDescent="0.25">
      <c r="B16" s="7">
        <v>4</v>
      </c>
      <c r="C16" s="90" t="s">
        <v>562</v>
      </c>
      <c r="D16" s="272">
        <v>44797</v>
      </c>
      <c r="E16" s="41">
        <v>0.13</v>
      </c>
      <c r="F16" s="41" t="s">
        <v>563</v>
      </c>
      <c r="G16" s="41" t="s">
        <v>555</v>
      </c>
      <c r="H16" s="41" t="s">
        <v>555</v>
      </c>
      <c r="I16" s="272">
        <v>45033</v>
      </c>
    </row>
    <row r="17" spans="2:9" x14ac:dyDescent="0.25">
      <c r="B17" s="7">
        <v>5</v>
      </c>
      <c r="C17" s="90" t="s">
        <v>564</v>
      </c>
      <c r="D17" s="272">
        <v>43500</v>
      </c>
      <c r="E17" s="41">
        <v>216.93</v>
      </c>
      <c r="F17" s="41">
        <v>25.46</v>
      </c>
      <c r="G17" s="41">
        <v>26.5</v>
      </c>
      <c r="H17" s="41">
        <v>21.59</v>
      </c>
      <c r="I17" s="272">
        <v>45042</v>
      </c>
    </row>
    <row r="18" spans="2:9" x14ac:dyDescent="0.25">
      <c r="B18" s="7">
        <v>6</v>
      </c>
      <c r="C18" s="90" t="s">
        <v>565</v>
      </c>
      <c r="D18" s="272">
        <v>43711</v>
      </c>
      <c r="E18" s="41">
        <v>129.9</v>
      </c>
      <c r="F18" s="41">
        <v>7.47</v>
      </c>
      <c r="G18" s="41">
        <v>7.91</v>
      </c>
      <c r="H18" s="41">
        <v>6.47</v>
      </c>
      <c r="I18" s="272">
        <v>45042</v>
      </c>
    </row>
    <row r="19" spans="2:9" x14ac:dyDescent="0.25">
      <c r="B19" s="7">
        <v>7</v>
      </c>
      <c r="C19" s="90" t="s">
        <v>566</v>
      </c>
      <c r="D19" s="272">
        <v>43881</v>
      </c>
      <c r="E19" s="41">
        <v>596.22</v>
      </c>
      <c r="F19" s="41">
        <v>28.94</v>
      </c>
      <c r="G19" s="41">
        <v>19.899999999999999</v>
      </c>
      <c r="H19" s="41">
        <v>17.09</v>
      </c>
      <c r="I19" s="272">
        <v>45047</v>
      </c>
    </row>
    <row r="20" spans="2:9" x14ac:dyDescent="0.25">
      <c r="B20" s="7">
        <v>8</v>
      </c>
      <c r="C20" s="90" t="s">
        <v>567</v>
      </c>
      <c r="D20" s="272">
        <v>44650</v>
      </c>
      <c r="E20" s="41">
        <v>5.43</v>
      </c>
      <c r="F20" s="41">
        <v>0.01</v>
      </c>
      <c r="G20" s="41">
        <v>0.01</v>
      </c>
      <c r="H20" s="41" t="s">
        <v>555</v>
      </c>
      <c r="I20" s="272">
        <v>45047</v>
      </c>
    </row>
    <row r="21" spans="2:9" x14ac:dyDescent="0.25">
      <c r="B21" s="7">
        <v>9</v>
      </c>
      <c r="C21" s="90" t="s">
        <v>568</v>
      </c>
      <c r="D21" s="272">
        <v>44629</v>
      </c>
      <c r="E21" s="41" t="s">
        <v>555</v>
      </c>
      <c r="F21" s="41" t="s">
        <v>563</v>
      </c>
      <c r="G21" s="41" t="s">
        <v>555</v>
      </c>
      <c r="H21" s="41" t="s">
        <v>555</v>
      </c>
      <c r="I21" s="272">
        <v>45048</v>
      </c>
    </row>
    <row r="22" spans="2:9" x14ac:dyDescent="0.25">
      <c r="B22" s="7">
        <v>10</v>
      </c>
      <c r="C22" s="90" t="s">
        <v>569</v>
      </c>
      <c r="D22" s="272">
        <v>44232</v>
      </c>
      <c r="E22" s="41">
        <v>0.88</v>
      </c>
      <c r="F22" s="41">
        <v>0.01</v>
      </c>
      <c r="G22" s="41">
        <v>0</v>
      </c>
      <c r="H22" s="41" t="s">
        <v>555</v>
      </c>
      <c r="I22" s="272">
        <v>45050</v>
      </c>
    </row>
    <row r="23" spans="2:9" x14ac:dyDescent="0.25">
      <c r="B23" s="7">
        <v>11</v>
      </c>
      <c r="C23" s="90" t="s">
        <v>570</v>
      </c>
      <c r="D23" s="272">
        <v>44347</v>
      </c>
      <c r="E23" s="41">
        <v>167.32</v>
      </c>
      <c r="F23" s="41">
        <v>7.03</v>
      </c>
      <c r="G23" s="41">
        <v>7.02</v>
      </c>
      <c r="H23" s="41">
        <v>5.41</v>
      </c>
      <c r="I23" s="272">
        <v>45058</v>
      </c>
    </row>
    <row r="24" spans="2:9" x14ac:dyDescent="0.25">
      <c r="B24" s="7">
        <v>12</v>
      </c>
      <c r="C24" s="90" t="s">
        <v>571</v>
      </c>
      <c r="D24" s="272">
        <v>43320</v>
      </c>
      <c r="E24" s="41">
        <v>228.53</v>
      </c>
      <c r="F24" s="41">
        <v>2.37</v>
      </c>
      <c r="G24" s="41">
        <v>2.83</v>
      </c>
      <c r="H24" s="41">
        <v>2.59</v>
      </c>
      <c r="I24" s="272">
        <v>45058</v>
      </c>
    </row>
    <row r="25" spans="2:9" x14ac:dyDescent="0.25">
      <c r="B25" s="7">
        <v>13</v>
      </c>
      <c r="C25" s="90" t="s">
        <v>572</v>
      </c>
      <c r="D25" s="272">
        <v>44743</v>
      </c>
      <c r="E25" s="41">
        <v>0.01</v>
      </c>
      <c r="F25" s="41">
        <v>0</v>
      </c>
      <c r="G25" s="41">
        <v>0</v>
      </c>
      <c r="H25" s="41" t="s">
        <v>555</v>
      </c>
      <c r="I25" s="272">
        <v>45061</v>
      </c>
    </row>
    <row r="26" spans="2:9" x14ac:dyDescent="0.25">
      <c r="B26" s="7">
        <v>14</v>
      </c>
      <c r="C26" s="90" t="s">
        <v>573</v>
      </c>
      <c r="D26" s="272">
        <v>44006</v>
      </c>
      <c r="E26" s="41">
        <v>5.21</v>
      </c>
      <c r="F26" s="41">
        <v>0.48</v>
      </c>
      <c r="G26" s="41">
        <v>0.48</v>
      </c>
      <c r="H26" s="41">
        <v>0.48</v>
      </c>
      <c r="I26" s="272">
        <v>45065</v>
      </c>
    </row>
    <row r="27" spans="2:9" x14ac:dyDescent="0.25">
      <c r="B27" s="7">
        <v>15</v>
      </c>
      <c r="C27" s="90" t="s">
        <v>574</v>
      </c>
      <c r="D27" s="272">
        <v>43997</v>
      </c>
      <c r="E27" s="41">
        <v>23.4</v>
      </c>
      <c r="F27" s="41">
        <v>0.16</v>
      </c>
      <c r="G27" s="41">
        <v>0.54</v>
      </c>
      <c r="H27" s="41">
        <v>0.44</v>
      </c>
      <c r="I27" s="272">
        <v>45071</v>
      </c>
    </row>
    <row r="28" spans="2:9" x14ac:dyDescent="0.25">
      <c r="B28" s="7">
        <v>16</v>
      </c>
      <c r="C28" s="90" t="s">
        <v>575</v>
      </c>
      <c r="D28" s="272">
        <v>44944</v>
      </c>
      <c r="E28" s="250">
        <v>1</v>
      </c>
      <c r="F28" s="41">
        <v>0.03</v>
      </c>
      <c r="G28" s="41">
        <v>0.03</v>
      </c>
      <c r="H28" s="41" t="s">
        <v>555</v>
      </c>
      <c r="I28" s="272">
        <v>45079</v>
      </c>
    </row>
    <row r="29" spans="2:9" x14ac:dyDescent="0.25">
      <c r="B29" s="7">
        <v>17</v>
      </c>
      <c r="C29" s="90" t="s">
        <v>576</v>
      </c>
      <c r="D29" s="272">
        <v>44662</v>
      </c>
      <c r="E29" s="41">
        <v>440.48</v>
      </c>
      <c r="F29" s="41">
        <v>1.08</v>
      </c>
      <c r="G29" s="41">
        <v>1.08</v>
      </c>
      <c r="H29" s="41">
        <v>0.46</v>
      </c>
      <c r="I29" s="272">
        <v>45083</v>
      </c>
    </row>
    <row r="30" spans="2:9" x14ac:dyDescent="0.25">
      <c r="B30" s="7">
        <v>18</v>
      </c>
      <c r="C30" s="90" t="s">
        <v>577</v>
      </c>
      <c r="D30" s="272">
        <v>44797</v>
      </c>
      <c r="E30" s="41">
        <v>42.48</v>
      </c>
      <c r="F30" s="41">
        <v>0.03</v>
      </c>
      <c r="G30" s="41">
        <v>0.03</v>
      </c>
      <c r="H30" s="41" t="s">
        <v>555</v>
      </c>
      <c r="I30" s="272">
        <v>45083</v>
      </c>
    </row>
    <row r="31" spans="2:9" x14ac:dyDescent="0.25">
      <c r="B31" s="7">
        <v>19</v>
      </c>
      <c r="C31" s="90" t="s">
        <v>578</v>
      </c>
      <c r="D31" s="272">
        <v>44239</v>
      </c>
      <c r="E31" s="41">
        <v>8.49</v>
      </c>
      <c r="F31" s="41">
        <v>0.91</v>
      </c>
      <c r="G31" s="41">
        <v>1.08</v>
      </c>
      <c r="H31" s="41">
        <v>0.97</v>
      </c>
      <c r="I31" s="272">
        <v>45085</v>
      </c>
    </row>
    <row r="32" spans="2:9" x14ac:dyDescent="0.25">
      <c r="B32" s="7">
        <v>20</v>
      </c>
      <c r="C32" s="90" t="s">
        <v>579</v>
      </c>
      <c r="D32" s="272">
        <v>45086</v>
      </c>
      <c r="E32" s="41">
        <v>0.04</v>
      </c>
      <c r="F32" s="41" t="s">
        <v>563</v>
      </c>
      <c r="G32" s="41" t="s">
        <v>555</v>
      </c>
      <c r="H32" s="41" t="s">
        <v>555</v>
      </c>
      <c r="I32" s="272">
        <v>45086</v>
      </c>
    </row>
    <row r="33" spans="2:9" x14ac:dyDescent="0.25">
      <c r="B33" s="7">
        <v>21</v>
      </c>
      <c r="C33" s="90" t="s">
        <v>580</v>
      </c>
      <c r="D33" s="272">
        <v>43802</v>
      </c>
      <c r="E33" s="41">
        <v>0.75</v>
      </c>
      <c r="F33" s="41">
        <v>7.0000000000000007E-2</v>
      </c>
      <c r="G33" s="41">
        <v>7.0000000000000007E-2</v>
      </c>
      <c r="H33" s="41">
        <v>0.02</v>
      </c>
      <c r="I33" s="272">
        <v>45092</v>
      </c>
    </row>
    <row r="34" spans="2:9" x14ac:dyDescent="0.25">
      <c r="B34" s="7">
        <v>22</v>
      </c>
      <c r="C34" s="90" t="s">
        <v>581</v>
      </c>
      <c r="D34" s="272">
        <v>44743</v>
      </c>
      <c r="E34" s="41">
        <v>0.01</v>
      </c>
      <c r="F34" s="41" t="s">
        <v>563</v>
      </c>
      <c r="G34" s="41">
        <v>0</v>
      </c>
      <c r="H34" s="41" t="s">
        <v>555</v>
      </c>
      <c r="I34" s="272">
        <v>45100</v>
      </c>
    </row>
    <row r="35" spans="2:9" ht="14.45" customHeight="1" x14ac:dyDescent="0.25">
      <c r="B35" s="424" t="s">
        <v>531</v>
      </c>
      <c r="C35" s="425"/>
      <c r="D35" s="426"/>
      <c r="E35" s="225">
        <v>1908.74</v>
      </c>
      <c r="F35" s="225">
        <v>82.06</v>
      </c>
      <c r="G35" s="225">
        <v>75.16</v>
      </c>
      <c r="H35" s="225">
        <v>62.9</v>
      </c>
      <c r="I35" s="270" t="s">
        <v>14</v>
      </c>
    </row>
    <row r="36" spans="2:9" ht="14.45" customHeight="1" x14ac:dyDescent="0.25">
      <c r="B36" s="427" t="s">
        <v>532</v>
      </c>
      <c r="C36" s="428"/>
      <c r="D36" s="429"/>
      <c r="E36" s="225">
        <v>73772.460000000006</v>
      </c>
      <c r="F36" s="225">
        <v>2884.13</v>
      </c>
      <c r="G36" s="225">
        <v>2789.08</v>
      </c>
      <c r="H36" s="225">
        <v>2566.14</v>
      </c>
      <c r="I36" s="270" t="s">
        <v>14</v>
      </c>
    </row>
    <row r="37" spans="2:9" x14ac:dyDescent="0.25">
      <c r="B37" s="12" t="s">
        <v>582</v>
      </c>
    </row>
    <row r="38" spans="2:9" x14ac:dyDescent="0.25">
      <c r="B38" s="12" t="s">
        <v>583</v>
      </c>
    </row>
    <row r="39" spans="2:9" x14ac:dyDescent="0.25">
      <c r="B39" s="440" t="s">
        <v>451</v>
      </c>
      <c r="C39" s="440"/>
      <c r="D39" s="440"/>
      <c r="E39" s="440"/>
      <c r="F39" s="440"/>
      <c r="G39" s="440"/>
      <c r="H39" s="440"/>
      <c r="I39" s="440"/>
    </row>
    <row r="40" spans="2:9" x14ac:dyDescent="0.25">
      <c r="B40" s="440" t="s">
        <v>584</v>
      </c>
      <c r="C40" s="440"/>
      <c r="D40" s="440"/>
      <c r="E40" s="440"/>
      <c r="F40" s="440"/>
      <c r="G40" s="440"/>
      <c r="H40" s="440"/>
      <c r="I40" s="440"/>
    </row>
    <row r="41" spans="2:9" x14ac:dyDescent="0.25">
      <c r="C41"/>
    </row>
  </sheetData>
  <mergeCells count="9">
    <mergeCell ref="B40:I40"/>
    <mergeCell ref="B39:I39"/>
    <mergeCell ref="K2:K3"/>
    <mergeCell ref="B36:D36"/>
    <mergeCell ref="B2:I2"/>
    <mergeCell ref="B3:I3"/>
    <mergeCell ref="B5:I5"/>
    <mergeCell ref="B12:I12"/>
    <mergeCell ref="B35:D35"/>
  </mergeCells>
  <hyperlinks>
    <hyperlink ref="K2:K3" location="'Table of Contents'!A1" display="Go To Table Of Contents" xr:uid="{00000000-0004-0000-0B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W16"/>
  <sheetViews>
    <sheetView showGridLines="0" workbookViewId="0">
      <selection activeCell="W2" sqref="W2:W3"/>
    </sheetView>
  </sheetViews>
  <sheetFormatPr defaultRowHeight="15" x14ac:dyDescent="0.25"/>
  <cols>
    <col min="1" max="1" width="2.140625" customWidth="1"/>
    <col min="2" max="5" width="7.7109375" customWidth="1"/>
    <col min="6" max="9" width="4.7109375" customWidth="1"/>
    <col min="10" max="12" width="7.7109375" customWidth="1"/>
    <col min="13" max="13" width="8.5703125" customWidth="1"/>
    <col min="14" max="14" width="2" customWidth="1"/>
    <col min="15" max="15" width="1.85546875" style="50" customWidth="1"/>
    <col min="16" max="16" width="1.85546875" customWidth="1"/>
    <col min="17" max="17" width="41.140625" customWidth="1"/>
    <col min="18" max="18" width="14.28515625" customWidth="1"/>
    <col min="19" max="19" width="11.28515625" customWidth="1"/>
    <col min="20" max="20" width="12.28515625" customWidth="1"/>
    <col min="21" max="21" width="15" customWidth="1"/>
    <col min="22" max="22" width="3.28515625" customWidth="1"/>
    <col min="23" max="23" width="14" customWidth="1"/>
  </cols>
  <sheetData>
    <row r="1" spans="2:23" ht="12" customHeight="1" x14ac:dyDescent="0.25"/>
    <row r="2" spans="2:23" ht="15.75" x14ac:dyDescent="0.25">
      <c r="B2" s="394"/>
      <c r="C2" s="394"/>
      <c r="D2" s="394"/>
      <c r="E2" s="394"/>
      <c r="F2" s="394"/>
      <c r="G2" s="394"/>
      <c r="H2" s="394"/>
      <c r="I2" s="394"/>
      <c r="J2" s="394"/>
      <c r="K2" s="394"/>
      <c r="L2" s="394"/>
      <c r="M2" s="394"/>
      <c r="Q2" s="436" t="s">
        <v>585</v>
      </c>
      <c r="R2" s="436"/>
      <c r="S2" s="436"/>
      <c r="T2" s="436"/>
      <c r="U2" s="436"/>
      <c r="W2" s="446" t="s">
        <v>373</v>
      </c>
    </row>
    <row r="3" spans="2:23" x14ac:dyDescent="0.25">
      <c r="Q3" s="12"/>
      <c r="R3" s="13"/>
      <c r="S3" s="13"/>
      <c r="T3" s="13"/>
      <c r="U3" s="13"/>
      <c r="W3" s="446"/>
    </row>
    <row r="4" spans="2:23" x14ac:dyDescent="0.25">
      <c r="Q4" s="447" t="s">
        <v>81</v>
      </c>
      <c r="R4" s="449" t="s">
        <v>82</v>
      </c>
      <c r="S4" s="450"/>
      <c r="T4" s="450"/>
      <c r="U4" s="451"/>
    </row>
    <row r="5" spans="2:23" x14ac:dyDescent="0.25">
      <c r="Q5" s="448"/>
      <c r="R5" s="23" t="s">
        <v>83</v>
      </c>
      <c r="S5" s="23" t="s">
        <v>84</v>
      </c>
      <c r="T5" s="23" t="s">
        <v>85</v>
      </c>
      <c r="U5" s="40" t="s">
        <v>20</v>
      </c>
    </row>
    <row r="6" spans="2:23" ht="22.5" customHeight="1" x14ac:dyDescent="0.25">
      <c r="Q6" s="58" t="s">
        <v>86</v>
      </c>
      <c r="R6" s="118">
        <v>710</v>
      </c>
      <c r="S6" s="118">
        <v>741</v>
      </c>
      <c r="T6" s="118">
        <v>165</v>
      </c>
      <c r="U6" s="118">
        <v>1616</v>
      </c>
    </row>
    <row r="7" spans="2:23" ht="17.25" customHeight="1" x14ac:dyDescent="0.25">
      <c r="Q7" s="14" t="s">
        <v>87</v>
      </c>
      <c r="R7" s="371">
        <v>130</v>
      </c>
      <c r="S7" s="371">
        <v>78</v>
      </c>
      <c r="T7" s="371">
        <v>39</v>
      </c>
      <c r="U7" s="371">
        <v>247</v>
      </c>
    </row>
    <row r="8" spans="2:23" ht="18" customHeight="1" x14ac:dyDescent="0.25">
      <c r="Q8" s="199" t="s">
        <v>413</v>
      </c>
      <c r="R8" s="153">
        <v>829</v>
      </c>
      <c r="S8" s="153">
        <v>861</v>
      </c>
      <c r="T8" s="153">
        <v>171</v>
      </c>
      <c r="U8" s="153">
        <v>1861</v>
      </c>
    </row>
    <row r="9" spans="2:23" ht="50.45" customHeight="1" x14ac:dyDescent="0.25">
      <c r="Q9" s="445" t="s">
        <v>586</v>
      </c>
      <c r="R9" s="445"/>
      <c r="S9" s="445"/>
      <c r="T9" s="445"/>
      <c r="U9" s="445"/>
    </row>
    <row r="10" spans="2:23" ht="50.45" customHeight="1" x14ac:dyDescent="0.25">
      <c r="Q10" s="58"/>
      <c r="R10" s="58"/>
      <c r="S10" s="58"/>
      <c r="T10" s="58"/>
      <c r="U10" s="58"/>
    </row>
    <row r="11" spans="2:23" x14ac:dyDescent="0.25">
      <c r="Q11" s="171"/>
      <c r="T11" s="171"/>
    </row>
    <row r="12" spans="2:23" x14ac:dyDescent="0.25">
      <c r="Q12" s="187" t="s">
        <v>86</v>
      </c>
      <c r="T12" s="171"/>
    </row>
    <row r="13" spans="2:23" ht="15" customHeight="1" x14ac:dyDescent="0.25">
      <c r="Q13" s="187">
        <f>1581*76/100</f>
        <v>1201.56</v>
      </c>
      <c r="T13" s="171"/>
    </row>
    <row r="16" spans="2:23" ht="15" customHeight="1" x14ac:dyDescent="0.25"/>
  </sheetData>
  <mergeCells count="6">
    <mergeCell ref="Q9:U9"/>
    <mergeCell ref="B2:M2"/>
    <mergeCell ref="W2:W3"/>
    <mergeCell ref="Q2:U2"/>
    <mergeCell ref="Q4:Q5"/>
    <mergeCell ref="R4:U4"/>
  </mergeCells>
  <hyperlinks>
    <hyperlink ref="W2:W3" location="'Table of Contents'!A1" display="Go To Table Of Contents" xr:uid="{00000000-0004-0000-08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R21"/>
  <sheetViews>
    <sheetView showGridLines="0" workbookViewId="0">
      <selection activeCell="Q2" sqref="Q2:R3"/>
    </sheetView>
  </sheetViews>
  <sheetFormatPr defaultRowHeight="15" x14ac:dyDescent="0.25"/>
  <cols>
    <col min="1" max="1" width="1.85546875" customWidth="1"/>
    <col min="10" max="10" width="1.85546875" customWidth="1"/>
    <col min="11" max="11" width="1.85546875" style="50" customWidth="1"/>
    <col min="12" max="12" width="1.85546875" customWidth="1"/>
    <col min="13" max="13" width="76.42578125" style="19" customWidth="1"/>
    <col min="14" max="15" width="19.28515625" customWidth="1"/>
    <col min="16" max="16" width="4" customWidth="1"/>
    <col min="17" max="18" width="6.7109375" customWidth="1"/>
  </cols>
  <sheetData>
    <row r="1" spans="2:18" ht="12" customHeight="1" x14ac:dyDescent="0.25"/>
    <row r="2" spans="2:18" ht="15.75" x14ac:dyDescent="0.25">
      <c r="B2" s="394"/>
      <c r="C2" s="394"/>
      <c r="D2" s="394"/>
      <c r="E2" s="394"/>
      <c r="F2" s="394"/>
      <c r="G2" s="394"/>
      <c r="H2" s="394"/>
      <c r="I2" s="394"/>
      <c r="M2" s="452" t="s">
        <v>114</v>
      </c>
      <c r="N2" s="452"/>
      <c r="O2" s="452"/>
      <c r="Q2" s="388" t="s">
        <v>341</v>
      </c>
      <c r="R2" s="388"/>
    </row>
    <row r="3" spans="2:18" x14ac:dyDescent="0.25">
      <c r="M3" s="22"/>
      <c r="N3" s="21"/>
      <c r="O3" s="21"/>
      <c r="Q3" s="388"/>
      <c r="R3" s="388"/>
    </row>
    <row r="4" spans="2:18" x14ac:dyDescent="0.25">
      <c r="M4" s="453" t="s">
        <v>115</v>
      </c>
      <c r="N4" s="453" t="s">
        <v>116</v>
      </c>
      <c r="O4" s="453"/>
    </row>
    <row r="5" spans="2:18" ht="25.5" x14ac:dyDescent="0.25">
      <c r="M5" s="447"/>
      <c r="N5" s="23" t="s">
        <v>117</v>
      </c>
      <c r="O5" s="23" t="s">
        <v>18</v>
      </c>
      <c r="Q5" s="171"/>
      <c r="R5" s="171"/>
    </row>
    <row r="6" spans="2:18" x14ac:dyDescent="0.25">
      <c r="M6" s="78" t="s">
        <v>344</v>
      </c>
      <c r="N6" s="104">
        <v>324</v>
      </c>
      <c r="O6" s="104">
        <v>1061</v>
      </c>
      <c r="Q6" s="171">
        <f>SUM(N6:O6)</f>
        <v>1385</v>
      </c>
      <c r="R6" s="171"/>
    </row>
    <row r="7" spans="2:18" x14ac:dyDescent="0.25">
      <c r="M7" s="78" t="s">
        <v>345</v>
      </c>
      <c r="N7" s="104">
        <v>217</v>
      </c>
      <c r="O7" s="104">
        <v>438</v>
      </c>
      <c r="Q7" s="171">
        <f>SUM(N7:O7)</f>
        <v>655</v>
      </c>
      <c r="R7" s="171"/>
    </row>
    <row r="8" spans="2:18" ht="18" customHeight="1" x14ac:dyDescent="0.25">
      <c r="M8" s="78" t="s">
        <v>347</v>
      </c>
      <c r="N8" s="104">
        <v>13</v>
      </c>
      <c r="O8" s="104">
        <v>46</v>
      </c>
      <c r="Q8" s="171">
        <f>SUM(N8:O8)</f>
        <v>59</v>
      </c>
      <c r="R8" s="171"/>
    </row>
    <row r="9" spans="2:18" ht="15.75" customHeight="1" x14ac:dyDescent="0.25">
      <c r="M9" s="78" t="s">
        <v>346</v>
      </c>
      <c r="N9" s="104">
        <v>1</v>
      </c>
      <c r="O9" s="104">
        <v>20</v>
      </c>
      <c r="Q9" s="171">
        <f>SUM(N9:O9)</f>
        <v>21</v>
      </c>
      <c r="R9" s="171"/>
    </row>
    <row r="10" spans="2:18" ht="15" customHeight="1" x14ac:dyDescent="0.25">
      <c r="M10" s="231" t="s">
        <v>20</v>
      </c>
      <c r="N10" s="281">
        <v>555</v>
      </c>
      <c r="O10" s="281">
        <v>1565</v>
      </c>
    </row>
    <row r="12" spans="2:18" x14ac:dyDescent="0.25">
      <c r="M12" s="170"/>
      <c r="N12" s="171"/>
      <c r="O12" s="171"/>
    </row>
    <row r="13" spans="2:18" x14ac:dyDescent="0.25">
      <c r="M13" s="200" t="s">
        <v>115</v>
      </c>
      <c r="N13" s="192" t="s">
        <v>20</v>
      </c>
      <c r="O13" s="171"/>
    </row>
    <row r="14" spans="2:18" ht="30" x14ac:dyDescent="0.25">
      <c r="M14" s="201" t="s">
        <v>349</v>
      </c>
      <c r="N14" s="192">
        <f>SUM(N6:O6)</f>
        <v>1385</v>
      </c>
      <c r="O14" s="171"/>
    </row>
    <row r="15" spans="2:18" ht="30" x14ac:dyDescent="0.25">
      <c r="M15" s="201" t="s">
        <v>350</v>
      </c>
      <c r="N15" s="192">
        <f>SUM(N7:O7)</f>
        <v>655</v>
      </c>
      <c r="O15" s="171"/>
    </row>
    <row r="16" spans="2:18" ht="30" x14ac:dyDescent="0.25">
      <c r="M16" s="201" t="s">
        <v>351</v>
      </c>
      <c r="N16" s="192">
        <f>SUM(N8:O8)</f>
        <v>59</v>
      </c>
      <c r="O16" s="171"/>
    </row>
    <row r="17" spans="13:15" ht="30" x14ac:dyDescent="0.25">
      <c r="M17" s="201" t="s">
        <v>352</v>
      </c>
      <c r="N17" s="192">
        <f>SUM(N9:O9)</f>
        <v>21</v>
      </c>
      <c r="O17" s="171"/>
    </row>
    <row r="18" spans="13:15" x14ac:dyDescent="0.25">
      <c r="M18" s="176" t="s">
        <v>20</v>
      </c>
      <c r="N18" s="192">
        <f>SUM(N14:N17)</f>
        <v>2120</v>
      </c>
      <c r="O18" s="171"/>
    </row>
    <row r="19" spans="13:15" x14ac:dyDescent="0.25">
      <c r="M19" s="170"/>
      <c r="N19" s="171"/>
      <c r="O19" s="171"/>
    </row>
    <row r="20" spans="13:15" x14ac:dyDescent="0.25">
      <c r="M20" s="170"/>
      <c r="N20" s="171"/>
      <c r="O20" s="171"/>
    </row>
    <row r="21" spans="13:15" x14ac:dyDescent="0.25">
      <c r="M21" s="170"/>
      <c r="N21" s="171"/>
      <c r="O21" s="171"/>
    </row>
  </sheetData>
  <mergeCells count="5">
    <mergeCell ref="M2:O2"/>
    <mergeCell ref="M4:M5"/>
    <mergeCell ref="N4:O4"/>
    <mergeCell ref="B2:I2"/>
    <mergeCell ref="Q2:R3"/>
  </mergeCells>
  <hyperlinks>
    <hyperlink ref="Q2:R3" location="'Table of Contents'!A1" display="Go To Table Of Contents"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28"/>
  <sheetViews>
    <sheetView showGridLines="0" workbookViewId="0">
      <selection activeCell="I2" sqref="I2:I3"/>
    </sheetView>
  </sheetViews>
  <sheetFormatPr defaultRowHeight="15" x14ac:dyDescent="0.25"/>
  <cols>
    <col min="1" max="1" width="1.85546875" customWidth="1"/>
    <col min="2" max="2" width="19.28515625" customWidth="1"/>
    <col min="3" max="3" width="10.28515625" customWidth="1"/>
    <col min="4" max="4" width="11.28515625" customWidth="1"/>
    <col min="5" max="5" width="12" customWidth="1"/>
    <col min="6" max="6" width="11.7109375" customWidth="1"/>
    <col min="7" max="7" width="11.42578125" customWidth="1"/>
    <col min="8" max="8" width="4.85546875" customWidth="1"/>
    <col min="9" max="9" width="13" customWidth="1"/>
  </cols>
  <sheetData>
    <row r="1" spans="2:9" ht="12" customHeight="1" x14ac:dyDescent="0.25"/>
    <row r="2" spans="2:9" x14ac:dyDescent="0.25">
      <c r="B2" s="441" t="s">
        <v>118</v>
      </c>
      <c r="C2" s="441"/>
      <c r="D2" s="441"/>
      <c r="E2" s="441"/>
      <c r="F2" s="441"/>
      <c r="G2" s="441"/>
      <c r="I2" s="455" t="s">
        <v>341</v>
      </c>
    </row>
    <row r="3" spans="2:9" x14ac:dyDescent="0.25">
      <c r="B3" s="442" t="s">
        <v>119</v>
      </c>
      <c r="C3" s="442"/>
      <c r="D3" s="442"/>
      <c r="E3" s="442"/>
      <c r="F3" s="442"/>
      <c r="G3" s="442"/>
      <c r="I3" s="455"/>
    </row>
    <row r="4" spans="2:9" ht="38.25" x14ac:dyDescent="0.25">
      <c r="B4" s="23" t="s">
        <v>120</v>
      </c>
      <c r="C4" s="23" t="s">
        <v>121</v>
      </c>
      <c r="D4" s="23" t="s">
        <v>122</v>
      </c>
      <c r="E4" s="23" t="s">
        <v>95</v>
      </c>
      <c r="F4" s="23" t="s">
        <v>137</v>
      </c>
      <c r="G4" s="23" t="s">
        <v>123</v>
      </c>
    </row>
    <row r="5" spans="2:9" x14ac:dyDescent="0.25">
      <c r="B5" s="459" t="s">
        <v>587</v>
      </c>
      <c r="C5" s="459"/>
      <c r="D5" s="459"/>
      <c r="E5" s="459"/>
      <c r="F5" s="459"/>
      <c r="G5" s="459"/>
    </row>
    <row r="6" spans="2:9" x14ac:dyDescent="0.25">
      <c r="B6" s="14">
        <v>52</v>
      </c>
      <c r="C6" s="343">
        <v>74</v>
      </c>
      <c r="D6" s="328">
        <v>12571.32</v>
      </c>
      <c r="E6" s="346">
        <v>505.59</v>
      </c>
      <c r="F6" s="328">
        <v>496.35</v>
      </c>
      <c r="G6" s="328">
        <v>474.54</v>
      </c>
    </row>
    <row r="7" spans="2:9" ht="15" customHeight="1" x14ac:dyDescent="0.25">
      <c r="B7" s="58" t="s">
        <v>124</v>
      </c>
      <c r="C7" s="344" t="s">
        <v>14</v>
      </c>
      <c r="D7" s="341" t="s">
        <v>14</v>
      </c>
      <c r="E7" s="461">
        <v>5254.47</v>
      </c>
      <c r="F7" s="463" t="s">
        <v>590</v>
      </c>
      <c r="G7" s="341">
        <v>312.2</v>
      </c>
    </row>
    <row r="8" spans="2:9" x14ac:dyDescent="0.25">
      <c r="B8" s="58" t="s">
        <v>125</v>
      </c>
      <c r="C8" s="344">
        <v>3992</v>
      </c>
      <c r="D8" s="341">
        <v>91780.88</v>
      </c>
      <c r="E8" s="461"/>
      <c r="F8" s="463"/>
      <c r="G8" s="341">
        <v>4042.29</v>
      </c>
    </row>
    <row r="9" spans="2:9" x14ac:dyDescent="0.25">
      <c r="B9" s="58" t="s">
        <v>126</v>
      </c>
      <c r="C9" s="344">
        <v>3454</v>
      </c>
      <c r="D9" s="341">
        <v>92.94</v>
      </c>
      <c r="E9" s="461"/>
      <c r="F9" s="463"/>
      <c r="G9" s="347">
        <v>11.01</v>
      </c>
    </row>
    <row r="10" spans="2:9" x14ac:dyDescent="0.25">
      <c r="B10" s="58" t="s">
        <v>127</v>
      </c>
      <c r="C10" s="344">
        <v>714</v>
      </c>
      <c r="D10" s="341">
        <v>11364.91</v>
      </c>
      <c r="E10" s="461"/>
      <c r="F10" s="463"/>
      <c r="G10" s="341">
        <v>141.25</v>
      </c>
    </row>
    <row r="11" spans="2:9" x14ac:dyDescent="0.25">
      <c r="B11" s="58" t="s">
        <v>128</v>
      </c>
      <c r="C11" s="344">
        <v>664</v>
      </c>
      <c r="D11" s="341">
        <v>7691.84</v>
      </c>
      <c r="E11" s="461"/>
      <c r="F11" s="463"/>
      <c r="G11" s="341">
        <v>21.15</v>
      </c>
    </row>
    <row r="12" spans="2:9" x14ac:dyDescent="0.25">
      <c r="B12" s="58" t="s">
        <v>129</v>
      </c>
      <c r="C12" s="344">
        <v>6030</v>
      </c>
      <c r="D12" s="341">
        <v>6465.7</v>
      </c>
      <c r="E12" s="461"/>
      <c r="F12" s="463"/>
      <c r="G12" s="341">
        <v>104.36</v>
      </c>
    </row>
    <row r="13" spans="2:9" x14ac:dyDescent="0.25">
      <c r="B13" s="58" t="s">
        <v>130</v>
      </c>
      <c r="C13" s="344">
        <v>0</v>
      </c>
      <c r="D13" s="344">
        <v>0</v>
      </c>
      <c r="E13" s="461"/>
      <c r="F13" s="463"/>
      <c r="G13" s="344">
        <v>0</v>
      </c>
    </row>
    <row r="14" spans="2:9" x14ac:dyDescent="0.25">
      <c r="B14" s="58" t="s">
        <v>131</v>
      </c>
      <c r="C14" s="344">
        <v>162</v>
      </c>
      <c r="D14" s="341">
        <v>52.53</v>
      </c>
      <c r="E14" s="462"/>
      <c r="F14" s="464"/>
      <c r="G14" s="341">
        <v>5.72</v>
      </c>
    </row>
    <row r="15" spans="2:9" x14ac:dyDescent="0.25">
      <c r="B15" s="226" t="s">
        <v>132</v>
      </c>
      <c r="C15" s="345">
        <v>15090</v>
      </c>
      <c r="D15" s="342">
        <v>130020.12</v>
      </c>
      <c r="E15" s="342">
        <v>5760.06</v>
      </c>
      <c r="F15" s="342" t="s">
        <v>588</v>
      </c>
      <c r="G15" s="342">
        <v>5112.5200000000004</v>
      </c>
    </row>
    <row r="16" spans="2:9" x14ac:dyDescent="0.25">
      <c r="B16" s="460" t="s">
        <v>452</v>
      </c>
      <c r="C16" s="460"/>
      <c r="D16" s="460"/>
      <c r="E16" s="460"/>
      <c r="F16" s="460"/>
      <c r="G16" s="460"/>
    </row>
    <row r="17" spans="2:7" x14ac:dyDescent="0.25">
      <c r="B17" s="145" t="s">
        <v>124</v>
      </c>
      <c r="C17" s="343" t="s">
        <v>14</v>
      </c>
      <c r="D17" s="328" t="s">
        <v>14</v>
      </c>
      <c r="E17" s="343"/>
      <c r="F17" s="456" t="s">
        <v>133</v>
      </c>
      <c r="G17" s="456" t="s">
        <v>133</v>
      </c>
    </row>
    <row r="18" spans="2:7" x14ac:dyDescent="0.25">
      <c r="B18" s="56" t="s">
        <v>125</v>
      </c>
      <c r="C18" s="348">
        <v>45322</v>
      </c>
      <c r="D18" s="250">
        <v>764943.63</v>
      </c>
      <c r="E18" s="344"/>
      <c r="F18" s="457"/>
      <c r="G18" s="457"/>
    </row>
    <row r="19" spans="2:7" x14ac:dyDescent="0.25">
      <c r="B19" s="56" t="s">
        <v>126</v>
      </c>
      <c r="C19" s="348">
        <v>35819</v>
      </c>
      <c r="D19" s="250">
        <v>1423.82</v>
      </c>
      <c r="E19" s="344"/>
      <c r="F19" s="457"/>
      <c r="G19" s="457"/>
    </row>
    <row r="20" spans="2:7" x14ac:dyDescent="0.25">
      <c r="B20" s="56" t="s">
        <v>127</v>
      </c>
      <c r="C20" s="348">
        <v>13458</v>
      </c>
      <c r="D20" s="250">
        <v>141136.68</v>
      </c>
      <c r="E20" s="344" t="s">
        <v>589</v>
      </c>
      <c r="F20" s="457"/>
      <c r="G20" s="457"/>
    </row>
    <row r="21" spans="2:7" x14ac:dyDescent="0.25">
      <c r="B21" s="56" t="s">
        <v>128</v>
      </c>
      <c r="C21" s="348">
        <v>3256</v>
      </c>
      <c r="D21" s="250">
        <v>40103.42</v>
      </c>
      <c r="E21" s="344"/>
      <c r="F21" s="457"/>
      <c r="G21" s="457"/>
    </row>
    <row r="22" spans="2:7" x14ac:dyDescent="0.25">
      <c r="B22" s="56" t="s">
        <v>129</v>
      </c>
      <c r="C22" s="348">
        <v>1985150</v>
      </c>
      <c r="D22" s="250">
        <v>98113.31</v>
      </c>
      <c r="E22" s="344"/>
      <c r="F22" s="457"/>
      <c r="G22" s="457"/>
    </row>
    <row r="23" spans="2:7" x14ac:dyDescent="0.25">
      <c r="B23" s="56" t="s">
        <v>130</v>
      </c>
      <c r="C23" s="348">
        <v>67</v>
      </c>
      <c r="D23" s="250">
        <v>585.64</v>
      </c>
      <c r="E23" s="344"/>
      <c r="F23" s="457"/>
      <c r="G23" s="457"/>
    </row>
    <row r="24" spans="2:7" x14ac:dyDescent="0.25">
      <c r="B24" s="56" t="s">
        <v>131</v>
      </c>
      <c r="C24" s="348">
        <v>105646</v>
      </c>
      <c r="D24" s="250">
        <v>4120.1000000000004</v>
      </c>
      <c r="E24" s="344"/>
      <c r="F24" s="457"/>
      <c r="G24" s="457"/>
    </row>
    <row r="25" spans="2:7" x14ac:dyDescent="0.25">
      <c r="B25" s="202" t="s">
        <v>134</v>
      </c>
      <c r="C25" s="349">
        <v>2188718</v>
      </c>
      <c r="D25" s="248">
        <v>1050426.6000000001</v>
      </c>
      <c r="E25" s="350"/>
      <c r="F25" s="457"/>
      <c r="G25" s="457"/>
    </row>
    <row r="26" spans="2:7" x14ac:dyDescent="0.25">
      <c r="B26" s="226" t="s">
        <v>135</v>
      </c>
      <c r="C26" s="345">
        <v>2203808</v>
      </c>
      <c r="D26" s="342">
        <v>1180446.72</v>
      </c>
      <c r="E26" s="342">
        <v>58407.5</v>
      </c>
      <c r="F26" s="458"/>
      <c r="G26" s="458"/>
    </row>
    <row r="27" spans="2:7" ht="116.25" customHeight="1" x14ac:dyDescent="0.25">
      <c r="B27" s="454" t="s">
        <v>591</v>
      </c>
      <c r="C27" s="454"/>
      <c r="D27" s="454"/>
      <c r="E27" s="454"/>
      <c r="F27" s="454"/>
      <c r="G27" s="454"/>
    </row>
    <row r="28" spans="2:7" x14ac:dyDescent="0.25">
      <c r="B28" s="146"/>
      <c r="C28" s="146"/>
      <c r="D28" s="146"/>
      <c r="E28" s="146"/>
      <c r="F28" s="146"/>
      <c r="G28" s="146"/>
    </row>
  </sheetData>
  <mergeCells count="10">
    <mergeCell ref="B27:G27"/>
    <mergeCell ref="I2:I3"/>
    <mergeCell ref="F17:F26"/>
    <mergeCell ref="G17:G26"/>
    <mergeCell ref="B2:G2"/>
    <mergeCell ref="B3:G3"/>
    <mergeCell ref="B5:G5"/>
    <mergeCell ref="B16:G16"/>
    <mergeCell ref="E7:E14"/>
    <mergeCell ref="F7:F14"/>
  </mergeCells>
  <hyperlinks>
    <hyperlink ref="I2:I3" location="'Table of Contents'!A1" display="Go To Table Of Contents"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25"/>
  <sheetViews>
    <sheetView showGridLines="0" workbookViewId="0">
      <selection activeCell="O2" sqref="O2:P3"/>
    </sheetView>
  </sheetViews>
  <sheetFormatPr defaultRowHeight="15" x14ac:dyDescent="0.25"/>
  <cols>
    <col min="1" max="1" width="1.85546875" customWidth="1"/>
    <col min="2" max="2" width="9.140625" customWidth="1"/>
    <col min="6" max="8" width="9.140625" customWidth="1"/>
    <col min="9" max="9" width="2.85546875" customWidth="1"/>
    <col min="10" max="10" width="1.85546875" style="50" customWidth="1"/>
    <col min="11" max="11" width="1.85546875" customWidth="1"/>
    <col min="12" max="12" width="36.140625" style="19" customWidth="1"/>
    <col min="13" max="13" width="28.28515625" customWidth="1"/>
    <col min="14" max="14" width="7.42578125" customWidth="1"/>
    <col min="15" max="16" width="6" customWidth="1"/>
  </cols>
  <sheetData>
    <row r="1" spans="2:17" ht="12" customHeight="1" x14ac:dyDescent="0.25"/>
    <row r="2" spans="2:17" x14ac:dyDescent="0.25">
      <c r="B2" s="466"/>
      <c r="C2" s="466"/>
      <c r="D2" s="466"/>
      <c r="E2" s="466"/>
      <c r="F2" s="466"/>
      <c r="G2" s="466"/>
      <c r="H2" s="466"/>
      <c r="L2" s="465" t="s">
        <v>592</v>
      </c>
      <c r="M2" s="465"/>
      <c r="O2" s="455" t="s">
        <v>341</v>
      </c>
      <c r="P2" s="455"/>
    </row>
    <row r="3" spans="2:17" x14ac:dyDescent="0.25">
      <c r="L3" s="9"/>
      <c r="M3" s="9"/>
      <c r="O3" s="455"/>
      <c r="P3" s="455"/>
    </row>
    <row r="4" spans="2:17" x14ac:dyDescent="0.25">
      <c r="L4" s="16" t="s">
        <v>50</v>
      </c>
      <c r="M4" s="11" t="s">
        <v>16</v>
      </c>
    </row>
    <row r="5" spans="2:17" x14ac:dyDescent="0.25">
      <c r="L5" s="18" t="s">
        <v>4</v>
      </c>
      <c r="M5" s="262">
        <v>6815</v>
      </c>
    </row>
    <row r="6" spans="2:17" x14ac:dyDescent="0.25">
      <c r="L6" s="55" t="s">
        <v>60</v>
      </c>
      <c r="M6" s="262">
        <v>1005</v>
      </c>
      <c r="O6" s="1"/>
    </row>
    <row r="7" spans="2:17" x14ac:dyDescent="0.25">
      <c r="L7" s="18" t="s">
        <v>61</v>
      </c>
      <c r="M7" s="262">
        <v>897</v>
      </c>
    </row>
    <row r="8" spans="2:17" x14ac:dyDescent="0.25">
      <c r="L8" s="55" t="s">
        <v>62</v>
      </c>
      <c r="M8" s="262">
        <v>720</v>
      </c>
    </row>
    <row r="9" spans="2:17" x14ac:dyDescent="0.25">
      <c r="L9" s="18" t="s">
        <v>63</v>
      </c>
      <c r="M9" s="262">
        <v>2120</v>
      </c>
    </row>
    <row r="10" spans="2:17" x14ac:dyDescent="0.25">
      <c r="L10" s="194" t="s">
        <v>64</v>
      </c>
      <c r="M10" s="263">
        <v>2073</v>
      </c>
    </row>
    <row r="11" spans="2:17" x14ac:dyDescent="0.25">
      <c r="L11" s="18" t="s">
        <v>65</v>
      </c>
      <c r="M11" s="86">
        <v>1339</v>
      </c>
    </row>
    <row r="12" spans="2:17" x14ac:dyDescent="0.25">
      <c r="L12" s="55" t="s">
        <v>66</v>
      </c>
      <c r="M12" s="86">
        <v>217</v>
      </c>
    </row>
    <row r="13" spans="2:17" x14ac:dyDescent="0.25">
      <c r="L13" s="18" t="s">
        <v>67</v>
      </c>
      <c r="M13" s="86">
        <v>300</v>
      </c>
    </row>
    <row r="14" spans="2:17" x14ac:dyDescent="0.25">
      <c r="L14" s="55" t="s">
        <v>68</v>
      </c>
      <c r="M14" s="86">
        <v>217</v>
      </c>
    </row>
    <row r="16" spans="2:17" x14ac:dyDescent="0.25">
      <c r="L16" s="170"/>
      <c r="M16" s="171"/>
      <c r="N16" s="171"/>
      <c r="O16" s="171"/>
      <c r="P16" s="171"/>
      <c r="Q16" s="171"/>
    </row>
    <row r="17" spans="12:17" x14ac:dyDescent="0.25">
      <c r="L17" s="188" t="s">
        <v>64</v>
      </c>
      <c r="M17" s="174" t="s">
        <v>309</v>
      </c>
      <c r="N17" s="189" t="s">
        <v>310</v>
      </c>
      <c r="O17" s="171"/>
      <c r="P17" s="171"/>
      <c r="Q17" s="171"/>
    </row>
    <row r="18" spans="12:17" x14ac:dyDescent="0.25">
      <c r="L18" s="190" t="s">
        <v>65</v>
      </c>
      <c r="M18" s="177">
        <f>M11</f>
        <v>1339</v>
      </c>
      <c r="N18" s="191">
        <f>M18/M22</f>
        <v>0.64592378195851419</v>
      </c>
      <c r="O18" s="171"/>
      <c r="P18" s="171"/>
      <c r="Q18" s="171"/>
    </row>
    <row r="19" spans="12:17" x14ac:dyDescent="0.25">
      <c r="L19" s="190" t="s">
        <v>66</v>
      </c>
      <c r="M19" s="177">
        <f>M12</f>
        <v>217</v>
      </c>
      <c r="N19" s="191">
        <f>M19/M22</f>
        <v>0.10467920887602508</v>
      </c>
      <c r="O19" s="171"/>
      <c r="P19" s="171"/>
      <c r="Q19" s="171"/>
    </row>
    <row r="20" spans="12:17" x14ac:dyDescent="0.25">
      <c r="L20" s="190" t="s">
        <v>67</v>
      </c>
      <c r="M20" s="177">
        <f>M13</f>
        <v>300</v>
      </c>
      <c r="N20" s="191">
        <f>M20/M22</f>
        <v>0.14471780028943559</v>
      </c>
      <c r="O20" s="171"/>
      <c r="P20" s="171"/>
      <c r="Q20" s="171"/>
    </row>
    <row r="21" spans="12:17" x14ac:dyDescent="0.25">
      <c r="L21" s="190" t="s">
        <v>68</v>
      </c>
      <c r="M21" s="177">
        <f>M14</f>
        <v>217</v>
      </c>
      <c r="N21" s="191">
        <f>M21/M22</f>
        <v>0.10467920887602508</v>
      </c>
      <c r="O21" s="171"/>
      <c r="P21" s="171"/>
      <c r="Q21" s="171"/>
    </row>
    <row r="22" spans="12:17" x14ac:dyDescent="0.25">
      <c r="L22" s="192" t="s">
        <v>20</v>
      </c>
      <c r="M22" s="192">
        <f>SUM(M18:M21)</f>
        <v>2073</v>
      </c>
      <c r="N22" s="193">
        <f>M22/M22%</f>
        <v>100</v>
      </c>
      <c r="O22" s="171"/>
      <c r="P22" s="171"/>
      <c r="Q22" s="171"/>
    </row>
    <row r="23" spans="12:17" x14ac:dyDescent="0.25">
      <c r="L23" s="170"/>
      <c r="M23" s="171"/>
      <c r="N23" s="171"/>
      <c r="O23" s="171"/>
      <c r="P23" s="171"/>
      <c r="Q23" s="171"/>
    </row>
    <row r="24" spans="12:17" x14ac:dyDescent="0.25">
      <c r="L24" s="170"/>
      <c r="M24" s="171"/>
      <c r="N24" s="171"/>
      <c r="O24" s="171"/>
      <c r="P24" s="171"/>
      <c r="Q24" s="171"/>
    </row>
    <row r="25" spans="12:17" x14ac:dyDescent="0.25">
      <c r="L25" s="170"/>
      <c r="M25" s="171"/>
      <c r="N25" s="171"/>
      <c r="O25" s="171"/>
      <c r="P25" s="171"/>
      <c r="Q25" s="171"/>
    </row>
  </sheetData>
  <mergeCells count="3">
    <mergeCell ref="L2:M2"/>
    <mergeCell ref="B2:H2"/>
    <mergeCell ref="O2:P3"/>
  </mergeCells>
  <hyperlinks>
    <hyperlink ref="O2:P3" location="'Table of Contents'!A1" display="Go to Table of Contents" xr:uid="{00000000-0004-0000-06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25"/>
  <sheetViews>
    <sheetView showGridLines="0" workbookViewId="0">
      <selection activeCell="I2" sqref="I2:J3"/>
    </sheetView>
  </sheetViews>
  <sheetFormatPr defaultRowHeight="15" x14ac:dyDescent="0.25"/>
  <cols>
    <col min="1" max="1" width="1.85546875" style="50" customWidth="1"/>
    <col min="2" max="2" width="1.85546875" customWidth="1"/>
    <col min="3" max="4" width="35.140625" style="19" customWidth="1"/>
    <col min="5" max="5" width="13.140625" style="19" customWidth="1"/>
    <col min="6" max="6" width="9.140625" style="19"/>
    <col min="7" max="7" width="13.42578125" style="19" customWidth="1"/>
    <col min="8" max="8" width="3.7109375" customWidth="1"/>
    <col min="9" max="10" width="7.140625" customWidth="1"/>
  </cols>
  <sheetData>
    <row r="1" spans="3:10" ht="12" customHeight="1" x14ac:dyDescent="0.25"/>
    <row r="2" spans="3:10" ht="15.75" customHeight="1" x14ac:dyDescent="0.25">
      <c r="C2" s="436" t="s">
        <v>603</v>
      </c>
      <c r="D2" s="436"/>
      <c r="E2" s="436"/>
      <c r="F2" s="436"/>
      <c r="G2" s="436"/>
      <c r="I2" s="388" t="s">
        <v>341</v>
      </c>
      <c r="J2" s="388"/>
    </row>
    <row r="3" spans="3:10" x14ac:dyDescent="0.25">
      <c r="C3" s="442" t="s">
        <v>602</v>
      </c>
      <c r="D3" s="442"/>
      <c r="E3" s="442"/>
      <c r="F3" s="442"/>
      <c r="G3" s="442"/>
      <c r="I3" s="388"/>
      <c r="J3" s="388"/>
    </row>
    <row r="4" spans="3:10" ht="50.25" customHeight="1" x14ac:dyDescent="0.25">
      <c r="C4" s="469" t="s">
        <v>601</v>
      </c>
      <c r="D4" s="470"/>
      <c r="E4" s="23" t="s">
        <v>593</v>
      </c>
      <c r="F4" s="23" t="s">
        <v>594</v>
      </c>
      <c r="G4" s="23" t="s">
        <v>595</v>
      </c>
    </row>
    <row r="5" spans="3:10" x14ac:dyDescent="0.25">
      <c r="C5" s="467" t="s">
        <v>600</v>
      </c>
      <c r="D5" s="147" t="s">
        <v>596</v>
      </c>
      <c r="E5" s="148">
        <v>116</v>
      </c>
      <c r="F5" s="148">
        <v>11</v>
      </c>
      <c r="G5" s="148">
        <v>127</v>
      </c>
    </row>
    <row r="6" spans="3:10" x14ac:dyDescent="0.25">
      <c r="C6" s="468"/>
      <c r="D6" s="12" t="s">
        <v>433</v>
      </c>
      <c r="E6" s="92">
        <v>8</v>
      </c>
      <c r="F6" s="92">
        <v>0.18</v>
      </c>
      <c r="G6" s="241">
        <v>8.18</v>
      </c>
    </row>
    <row r="7" spans="3:10" x14ac:dyDescent="0.25">
      <c r="C7" s="468"/>
      <c r="D7" s="12" t="s">
        <v>95</v>
      </c>
      <c r="E7" s="92">
        <v>1.5</v>
      </c>
      <c r="F7" s="92">
        <v>0.03</v>
      </c>
      <c r="G7" s="92">
        <v>1.53</v>
      </c>
    </row>
    <row r="8" spans="3:10" x14ac:dyDescent="0.25">
      <c r="C8" s="468"/>
      <c r="D8" s="12" t="s">
        <v>597</v>
      </c>
      <c r="E8" s="92">
        <v>2.62</v>
      </c>
      <c r="F8" s="92">
        <v>0.05</v>
      </c>
      <c r="G8" s="92">
        <v>2.67</v>
      </c>
    </row>
    <row r="9" spans="3:10" ht="14.25" customHeight="1" x14ac:dyDescent="0.25">
      <c r="C9" s="468"/>
      <c r="D9" s="24" t="s">
        <v>598</v>
      </c>
      <c r="E9" s="142">
        <v>32.700000000000003</v>
      </c>
      <c r="F9" s="142">
        <v>29.61</v>
      </c>
      <c r="G9" s="142">
        <v>32.630000000000003</v>
      </c>
    </row>
    <row r="10" spans="3:10" x14ac:dyDescent="0.25">
      <c r="C10" s="468"/>
      <c r="D10" s="12" t="s">
        <v>599</v>
      </c>
      <c r="E10" s="92">
        <v>174.3</v>
      </c>
      <c r="F10" s="92">
        <v>159.08000000000001</v>
      </c>
      <c r="G10" s="92">
        <v>173.97</v>
      </c>
    </row>
    <row r="11" spans="3:10" x14ac:dyDescent="0.25">
      <c r="C11" s="12"/>
      <c r="D11" s="12"/>
    </row>
    <row r="12" spans="3:10" x14ac:dyDescent="0.25">
      <c r="C12" s="12"/>
      <c r="D12" s="12"/>
    </row>
    <row r="13" spans="3:10" x14ac:dyDescent="0.25">
      <c r="C13" s="170"/>
      <c r="D13" s="170"/>
      <c r="E13" s="170"/>
      <c r="F13" s="170"/>
    </row>
    <row r="14" spans="3:10" x14ac:dyDescent="0.25">
      <c r="C14" s="170"/>
      <c r="D14" s="170"/>
      <c r="E14" s="170"/>
      <c r="F14" s="170"/>
    </row>
    <row r="15" spans="3:10" ht="63.75" x14ac:dyDescent="0.25">
      <c r="C15" s="200" t="s">
        <v>90</v>
      </c>
      <c r="D15" s="200"/>
      <c r="E15" s="200" t="s">
        <v>136</v>
      </c>
      <c r="F15" s="170"/>
    </row>
    <row r="16" spans="3:10" x14ac:dyDescent="0.25">
      <c r="C16" s="204" t="s">
        <v>316</v>
      </c>
      <c r="D16" s="204"/>
      <c r="E16" s="205">
        <v>3.8744000000000001</v>
      </c>
      <c r="F16" s="170"/>
    </row>
    <row r="17" spans="3:6" x14ac:dyDescent="0.25">
      <c r="C17" s="204" t="s">
        <v>314</v>
      </c>
      <c r="D17" s="204"/>
      <c r="E17" s="205">
        <v>2.6664999999999996</v>
      </c>
      <c r="F17" s="170"/>
    </row>
    <row r="18" spans="3:6" x14ac:dyDescent="0.25">
      <c r="C18" s="204" t="s">
        <v>312</v>
      </c>
      <c r="D18" s="204"/>
      <c r="E18" s="205">
        <v>2.5287999999999999</v>
      </c>
      <c r="F18" s="170"/>
    </row>
    <row r="19" spans="3:6" x14ac:dyDescent="0.25">
      <c r="C19" s="204" t="s">
        <v>317</v>
      </c>
      <c r="D19" s="204"/>
      <c r="E19" s="205">
        <v>2.0912000000000002</v>
      </c>
      <c r="F19" s="170"/>
    </row>
    <row r="20" spans="3:6" x14ac:dyDescent="0.25">
      <c r="C20" s="204" t="s">
        <v>311</v>
      </c>
      <c r="D20" s="204"/>
      <c r="E20" s="205">
        <v>1.8345</v>
      </c>
      <c r="F20" s="170"/>
    </row>
    <row r="21" spans="3:6" x14ac:dyDescent="0.25">
      <c r="C21" s="204" t="s">
        <v>318</v>
      </c>
      <c r="D21" s="204"/>
      <c r="E21" s="205">
        <v>1.6965000000000001</v>
      </c>
      <c r="F21" s="170"/>
    </row>
    <row r="22" spans="3:6" x14ac:dyDescent="0.25">
      <c r="C22" s="204" t="s">
        <v>313</v>
      </c>
      <c r="D22" s="204"/>
      <c r="E22" s="205">
        <v>1.2335</v>
      </c>
      <c r="F22" s="170"/>
    </row>
    <row r="23" spans="3:6" x14ac:dyDescent="0.25">
      <c r="C23" s="204" t="s">
        <v>315</v>
      </c>
      <c r="D23" s="204"/>
      <c r="E23" s="205">
        <v>1.1538999999999999</v>
      </c>
      <c r="F23" s="170"/>
    </row>
    <row r="24" spans="3:6" x14ac:dyDescent="0.25">
      <c r="C24" s="170"/>
      <c r="D24" s="170"/>
      <c r="E24" s="170"/>
      <c r="F24" s="170"/>
    </row>
    <row r="25" spans="3:6" x14ac:dyDescent="0.25">
      <c r="C25" s="170"/>
      <c r="D25" s="170"/>
      <c r="E25" s="170"/>
      <c r="F25" s="170"/>
    </row>
  </sheetData>
  <sortState xmlns:xlrd2="http://schemas.microsoft.com/office/spreadsheetml/2017/richdata2" ref="C16:E23">
    <sortCondition descending="1" ref="E16:E23"/>
  </sortState>
  <mergeCells count="5">
    <mergeCell ref="I2:J3"/>
    <mergeCell ref="C5:C10"/>
    <mergeCell ref="C4:D4"/>
    <mergeCell ref="C3:G3"/>
    <mergeCell ref="C2:G2"/>
  </mergeCells>
  <hyperlinks>
    <hyperlink ref="I2:I3" location="'Table of Contents'!A1" display="Go To Table Of Contents"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J15"/>
  <sheetViews>
    <sheetView showGridLines="0" workbookViewId="0">
      <selection activeCell="J2" sqref="J2:J3"/>
    </sheetView>
  </sheetViews>
  <sheetFormatPr defaultRowHeight="15" x14ac:dyDescent="0.25"/>
  <cols>
    <col min="1" max="1" width="1.85546875" customWidth="1"/>
    <col min="2" max="2" width="6.140625" customWidth="1"/>
    <col min="3" max="3" width="14.28515625" customWidth="1"/>
    <col min="4" max="4" width="12.28515625" customWidth="1"/>
    <col min="5" max="5" width="9.42578125" bestFit="1" customWidth="1"/>
    <col min="6" max="6" width="11.7109375" customWidth="1"/>
    <col min="7" max="7" width="9" bestFit="1" customWidth="1"/>
    <col min="8" max="8" width="11.7109375" customWidth="1"/>
    <col min="9" max="9" width="2.85546875" customWidth="1"/>
    <col min="10" max="10" width="13.140625" customWidth="1"/>
  </cols>
  <sheetData>
    <row r="1" spans="2:10" ht="12" customHeight="1" x14ac:dyDescent="0.25"/>
    <row r="2" spans="2:10" ht="15.75" x14ac:dyDescent="0.25">
      <c r="B2" s="395" t="s">
        <v>414</v>
      </c>
      <c r="C2" s="395"/>
      <c r="D2" s="395"/>
      <c r="E2" s="395"/>
      <c r="F2" s="395"/>
      <c r="G2" s="395"/>
      <c r="H2" s="395"/>
      <c r="J2" s="471" t="s">
        <v>341</v>
      </c>
    </row>
    <row r="3" spans="2:10" ht="15" customHeight="1" x14ac:dyDescent="0.25">
      <c r="F3" s="105"/>
      <c r="G3" s="473" t="s">
        <v>88</v>
      </c>
      <c r="H3" s="473"/>
      <c r="J3" s="471"/>
    </row>
    <row r="4" spans="2:10" ht="23.25" customHeight="1" x14ac:dyDescent="0.25">
      <c r="B4" s="447" t="s">
        <v>377</v>
      </c>
      <c r="C4" s="474" t="s">
        <v>378</v>
      </c>
      <c r="D4" s="476" t="s">
        <v>379</v>
      </c>
      <c r="E4" s="477"/>
      <c r="F4" s="450" t="s">
        <v>380</v>
      </c>
      <c r="G4" s="450"/>
      <c r="H4" s="451"/>
    </row>
    <row r="5" spans="2:10" ht="27.75" customHeight="1" x14ac:dyDescent="0.25">
      <c r="B5" s="448"/>
      <c r="C5" s="475"/>
      <c r="D5" s="292" t="s">
        <v>381</v>
      </c>
      <c r="E5" s="292" t="s">
        <v>382</v>
      </c>
      <c r="F5" s="292" t="s">
        <v>381</v>
      </c>
      <c r="G5" s="292" t="s">
        <v>382</v>
      </c>
      <c r="H5" s="292" t="s">
        <v>383</v>
      </c>
    </row>
    <row r="6" spans="2:10" x14ac:dyDescent="0.25">
      <c r="B6" s="264">
        <v>1</v>
      </c>
      <c r="C6" s="264" t="s">
        <v>384</v>
      </c>
      <c r="D6" s="118">
        <v>140</v>
      </c>
      <c r="E6" s="118">
        <v>15053.46</v>
      </c>
      <c r="F6" s="118">
        <v>48</v>
      </c>
      <c r="G6" s="118">
        <v>798.85</v>
      </c>
      <c r="H6" s="118">
        <v>34.659999999999997</v>
      </c>
      <c r="I6" s="265"/>
    </row>
    <row r="7" spans="2:10" ht="14.45" customHeight="1" x14ac:dyDescent="0.25">
      <c r="B7" s="264">
        <v>2</v>
      </c>
      <c r="C7" s="264" t="s">
        <v>385</v>
      </c>
      <c r="D7" s="118">
        <v>17</v>
      </c>
      <c r="E7" s="118">
        <v>891.09</v>
      </c>
      <c r="F7" s="118">
        <v>5</v>
      </c>
      <c r="G7" s="118">
        <v>362.42</v>
      </c>
      <c r="H7" s="118">
        <v>5.77</v>
      </c>
      <c r="I7" s="265"/>
    </row>
    <row r="8" spans="2:10" x14ac:dyDescent="0.25">
      <c r="B8" s="264">
        <v>3</v>
      </c>
      <c r="C8" s="264" t="s">
        <v>386</v>
      </c>
      <c r="D8" s="118">
        <v>209</v>
      </c>
      <c r="E8" s="290">
        <v>71696.759999999995</v>
      </c>
      <c r="F8" s="118">
        <v>34</v>
      </c>
      <c r="G8" s="118">
        <v>1169.26</v>
      </c>
      <c r="H8" s="118">
        <v>5.59</v>
      </c>
      <c r="I8" s="265"/>
    </row>
    <row r="9" spans="2:10" x14ac:dyDescent="0.25">
      <c r="B9" s="264">
        <v>4</v>
      </c>
      <c r="C9" s="264" t="s">
        <v>387</v>
      </c>
      <c r="D9" s="118">
        <v>3</v>
      </c>
      <c r="E9" s="118">
        <v>70.680000000000007</v>
      </c>
      <c r="F9" s="118">
        <v>1</v>
      </c>
      <c r="G9" s="118">
        <v>0.09</v>
      </c>
      <c r="H9" s="118" t="s">
        <v>388</v>
      </c>
      <c r="I9" s="265"/>
    </row>
    <row r="10" spans="2:10" x14ac:dyDescent="0.25">
      <c r="B10" s="264">
        <v>5</v>
      </c>
      <c r="C10" s="264" t="s">
        <v>389</v>
      </c>
      <c r="D10" s="118">
        <v>578</v>
      </c>
      <c r="E10" s="118">
        <v>207876.88</v>
      </c>
      <c r="F10" s="118">
        <v>112</v>
      </c>
      <c r="G10" s="118">
        <v>42540.56</v>
      </c>
      <c r="H10" s="118" t="s">
        <v>604</v>
      </c>
      <c r="I10" s="265"/>
    </row>
    <row r="11" spans="2:10" x14ac:dyDescent="0.25">
      <c r="B11" s="478" t="s">
        <v>20</v>
      </c>
      <c r="C11" s="479"/>
      <c r="D11" s="106">
        <v>947</v>
      </c>
      <c r="E11" s="338">
        <v>295588.87</v>
      </c>
      <c r="F11" s="106">
        <v>200</v>
      </c>
      <c r="G11" s="107">
        <v>44871.18</v>
      </c>
      <c r="H11" s="106" t="s">
        <v>605</v>
      </c>
      <c r="I11" s="265"/>
    </row>
    <row r="12" spans="2:10" ht="36.75" customHeight="1" x14ac:dyDescent="0.25">
      <c r="B12" s="472" t="s">
        <v>606</v>
      </c>
      <c r="C12" s="472"/>
      <c r="D12" s="472"/>
      <c r="E12" s="472"/>
      <c r="F12" s="472"/>
      <c r="G12" s="472"/>
      <c r="H12" s="472"/>
      <c r="I12" s="265"/>
    </row>
    <row r="13" spans="2:10" x14ac:dyDescent="0.25">
      <c r="B13" s="437"/>
      <c r="C13" s="437"/>
      <c r="D13" s="437"/>
      <c r="E13" s="437"/>
      <c r="F13" s="437"/>
      <c r="G13" s="437"/>
      <c r="H13" s="437"/>
    </row>
    <row r="14" spans="2:10" ht="31.5" customHeight="1" x14ac:dyDescent="0.25">
      <c r="B14" s="440"/>
      <c r="C14" s="440"/>
      <c r="D14" s="440"/>
      <c r="E14" s="440"/>
      <c r="F14" s="440"/>
      <c r="G14" s="440"/>
      <c r="H14" s="440"/>
    </row>
    <row r="15" spans="2:10" ht="25.5" customHeight="1" x14ac:dyDescent="0.25">
      <c r="B15" s="440"/>
      <c r="C15" s="440"/>
      <c r="D15" s="440"/>
      <c r="E15" s="440"/>
      <c r="F15" s="440"/>
      <c r="G15" s="440"/>
      <c r="H15" s="440"/>
    </row>
  </sheetData>
  <mergeCells count="12">
    <mergeCell ref="F4:H4"/>
    <mergeCell ref="B13:H13"/>
    <mergeCell ref="B14:H14"/>
    <mergeCell ref="B15:H15"/>
    <mergeCell ref="J2:J3"/>
    <mergeCell ref="B2:H2"/>
    <mergeCell ref="B12:H12"/>
    <mergeCell ref="G3:H3"/>
    <mergeCell ref="C4:C5"/>
    <mergeCell ref="D4:E4"/>
    <mergeCell ref="B11:C11"/>
    <mergeCell ref="B4:B5"/>
  </mergeCells>
  <hyperlinks>
    <hyperlink ref="J2:J3" location="'Table of Contents'!A1" display="Go To Table Of Contents" xr:uid="{00000000-0004-0000-0E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V37"/>
  <sheetViews>
    <sheetView showGridLines="0" zoomScale="90" zoomScaleNormal="90" workbookViewId="0">
      <selection activeCell="U2" sqref="U2:V3"/>
    </sheetView>
  </sheetViews>
  <sheetFormatPr defaultRowHeight="15" x14ac:dyDescent="0.25"/>
  <cols>
    <col min="1" max="1" width="1.85546875" customWidth="1"/>
    <col min="11" max="11" width="1.85546875" customWidth="1"/>
    <col min="12" max="12" width="1.85546875" style="50" customWidth="1"/>
    <col min="13" max="13" width="1.85546875" customWidth="1"/>
    <col min="14" max="14" width="16" customWidth="1"/>
    <col min="15" max="15" width="14.140625" customWidth="1"/>
    <col min="16" max="16" width="14.42578125" customWidth="1"/>
    <col min="17" max="17" width="12.5703125" customWidth="1"/>
    <col min="18" max="18" width="14.85546875" customWidth="1"/>
    <col min="19" max="19" width="12.7109375" customWidth="1"/>
    <col min="20" max="20" width="4.28515625" customWidth="1"/>
    <col min="21" max="23" width="6.85546875" customWidth="1"/>
  </cols>
  <sheetData>
    <row r="1" spans="2:22" ht="12" customHeight="1" x14ac:dyDescent="0.25"/>
    <row r="2" spans="2:22" ht="15.75" customHeight="1" x14ac:dyDescent="0.25">
      <c r="B2" s="394"/>
      <c r="C2" s="394"/>
      <c r="D2" s="394"/>
      <c r="E2" s="394"/>
      <c r="F2" s="394"/>
      <c r="G2" s="394"/>
      <c r="H2" s="394"/>
      <c r="I2" s="394"/>
      <c r="J2" s="52"/>
      <c r="N2" s="417" t="s">
        <v>607</v>
      </c>
      <c r="O2" s="417"/>
      <c r="P2" s="417"/>
      <c r="Q2" s="417"/>
      <c r="R2" s="417"/>
      <c r="S2" s="417"/>
      <c r="U2" s="446" t="s">
        <v>341</v>
      </c>
      <c r="V2" s="446"/>
    </row>
    <row r="3" spans="2:22" x14ac:dyDescent="0.25">
      <c r="N3" s="433" t="s">
        <v>1</v>
      </c>
      <c r="O3" s="433"/>
      <c r="P3" s="433"/>
      <c r="Q3" s="433"/>
      <c r="R3" s="433"/>
      <c r="S3" s="433"/>
      <c r="U3" s="446"/>
      <c r="V3" s="446"/>
    </row>
    <row r="4" spans="2:22" x14ac:dyDescent="0.25">
      <c r="N4" s="453" t="s">
        <v>138</v>
      </c>
      <c r="O4" s="453" t="s">
        <v>139</v>
      </c>
      <c r="P4" s="453" t="s">
        <v>140</v>
      </c>
      <c r="Q4" s="453" t="s">
        <v>141</v>
      </c>
      <c r="R4" s="453"/>
      <c r="S4" s="453" t="s">
        <v>142</v>
      </c>
    </row>
    <row r="5" spans="2:22" ht="25.5" x14ac:dyDescent="0.25">
      <c r="N5" s="447"/>
      <c r="O5" s="447"/>
      <c r="P5" s="447"/>
      <c r="Q5" s="23" t="s">
        <v>143</v>
      </c>
      <c r="R5" s="23" t="s">
        <v>144</v>
      </c>
      <c r="S5" s="447"/>
    </row>
    <row r="6" spans="2:22" x14ac:dyDescent="0.25">
      <c r="N6" s="56" t="s">
        <v>11</v>
      </c>
      <c r="O6" s="234" t="s">
        <v>14</v>
      </c>
      <c r="P6" s="234">
        <v>184</v>
      </c>
      <c r="Q6" s="233">
        <v>0</v>
      </c>
      <c r="R6" s="233">
        <v>11</v>
      </c>
      <c r="S6" s="234">
        <v>173</v>
      </c>
    </row>
    <row r="7" spans="2:22" x14ac:dyDescent="0.25">
      <c r="N7" s="56" t="s">
        <v>12</v>
      </c>
      <c r="O7" s="234">
        <v>173</v>
      </c>
      <c r="P7" s="234">
        <v>232</v>
      </c>
      <c r="Q7" s="234">
        <v>6</v>
      </c>
      <c r="R7" s="234">
        <v>101</v>
      </c>
      <c r="S7" s="234">
        <v>298</v>
      </c>
    </row>
    <row r="8" spans="2:22" x14ac:dyDescent="0.25">
      <c r="N8" s="56" t="s">
        <v>249</v>
      </c>
      <c r="O8" s="233">
        <v>298</v>
      </c>
      <c r="P8" s="233">
        <v>273</v>
      </c>
      <c r="Q8" s="234">
        <v>1</v>
      </c>
      <c r="R8" s="233">
        <v>153</v>
      </c>
      <c r="S8" s="233">
        <v>417</v>
      </c>
    </row>
    <row r="9" spans="2:22" x14ac:dyDescent="0.25">
      <c r="N9" s="56" t="s">
        <v>302</v>
      </c>
      <c r="O9" s="233">
        <v>417</v>
      </c>
      <c r="P9" s="233">
        <v>251</v>
      </c>
      <c r="Q9" s="234">
        <v>2</v>
      </c>
      <c r="R9" s="233">
        <v>185</v>
      </c>
      <c r="S9" s="233">
        <v>481</v>
      </c>
    </row>
    <row r="10" spans="2:22" x14ac:dyDescent="0.25">
      <c r="N10" s="56" t="s">
        <v>376</v>
      </c>
      <c r="O10" s="234">
        <v>481</v>
      </c>
      <c r="P10" s="234">
        <v>302</v>
      </c>
      <c r="Q10" s="234">
        <v>3</v>
      </c>
      <c r="R10" s="234">
        <v>262</v>
      </c>
      <c r="S10" s="234">
        <v>518</v>
      </c>
    </row>
    <row r="11" spans="2:22" x14ac:dyDescent="0.25">
      <c r="N11" s="56" t="s">
        <v>485</v>
      </c>
      <c r="O11" s="234">
        <v>518</v>
      </c>
      <c r="P11" s="234">
        <v>319</v>
      </c>
      <c r="Q11" s="234">
        <v>4</v>
      </c>
      <c r="R11" s="234">
        <v>325</v>
      </c>
      <c r="S11" s="234">
        <v>508</v>
      </c>
    </row>
    <row r="12" spans="2:22" x14ac:dyDescent="0.25">
      <c r="N12" s="56" t="s">
        <v>486</v>
      </c>
      <c r="O12" s="234">
        <v>508</v>
      </c>
      <c r="P12" s="234">
        <v>46</v>
      </c>
      <c r="Q12" s="234">
        <v>1</v>
      </c>
      <c r="R12" s="234">
        <v>67</v>
      </c>
      <c r="S12" s="234">
        <v>486</v>
      </c>
    </row>
    <row r="13" spans="2:22" x14ac:dyDescent="0.25">
      <c r="N13" s="227" t="s">
        <v>20</v>
      </c>
      <c r="O13" s="235" t="s">
        <v>14</v>
      </c>
      <c r="P13" s="235">
        <v>1607</v>
      </c>
      <c r="Q13" s="235">
        <v>17</v>
      </c>
      <c r="R13" s="235">
        <v>1104</v>
      </c>
      <c r="S13" s="235">
        <v>486</v>
      </c>
    </row>
    <row r="14" spans="2:22" ht="45.75" customHeight="1" x14ac:dyDescent="0.25">
      <c r="N14" s="480"/>
      <c r="O14" s="480"/>
      <c r="P14" s="480"/>
      <c r="Q14" s="480"/>
      <c r="R14" s="480"/>
      <c r="S14" s="480"/>
    </row>
    <row r="15" spans="2:22" ht="51.75" customHeight="1" x14ac:dyDescent="0.25">
      <c r="N15" s="78"/>
      <c r="O15" s="78"/>
      <c r="P15" s="78"/>
      <c r="Q15" s="78"/>
      <c r="R15" s="78"/>
      <c r="S15" s="78"/>
    </row>
    <row r="16" spans="2:22" x14ac:dyDescent="0.25">
      <c r="N16" s="78"/>
      <c r="O16" s="78"/>
      <c r="P16" s="78"/>
      <c r="Q16" s="78"/>
      <c r="R16" s="78"/>
      <c r="S16" s="78"/>
    </row>
    <row r="17" spans="14:20" x14ac:dyDescent="0.25">
      <c r="N17" s="201"/>
      <c r="O17" s="201"/>
      <c r="P17" s="201"/>
      <c r="Q17" s="201"/>
      <c r="R17" s="201"/>
      <c r="S17" s="201"/>
      <c r="T17" s="171"/>
    </row>
    <row r="18" spans="14:20" x14ac:dyDescent="0.25">
      <c r="N18" s="201"/>
      <c r="O18" s="201"/>
      <c r="P18" s="201"/>
      <c r="Q18" s="201"/>
      <c r="R18" s="201"/>
      <c r="S18" s="201"/>
      <c r="T18" s="171"/>
    </row>
    <row r="19" spans="14:20" x14ac:dyDescent="0.25">
      <c r="N19" s="206"/>
      <c r="O19" s="206"/>
      <c r="P19" s="206"/>
      <c r="Q19" s="206"/>
      <c r="R19" s="206"/>
      <c r="S19" s="206"/>
      <c r="T19" s="171"/>
    </row>
    <row r="20" spans="14:20" x14ac:dyDescent="0.25">
      <c r="N20" s="190"/>
      <c r="O20" s="177"/>
      <c r="P20" s="177"/>
      <c r="Q20" s="171"/>
      <c r="R20" s="171"/>
      <c r="S20" s="171"/>
      <c r="T20" s="171"/>
    </row>
    <row r="21" spans="14:20" x14ac:dyDescent="0.25">
      <c r="N21" s="190"/>
      <c r="O21" s="177"/>
      <c r="P21" s="177"/>
      <c r="Q21" s="171"/>
      <c r="R21" s="171"/>
      <c r="S21" s="171"/>
      <c r="T21" s="171"/>
    </row>
    <row r="22" spans="14:20" x14ac:dyDescent="0.25">
      <c r="N22" s="190"/>
      <c r="O22" s="177"/>
      <c r="P22" s="177"/>
      <c r="Q22" s="171"/>
      <c r="R22" s="171"/>
      <c r="S22" s="171"/>
      <c r="T22" s="171"/>
    </row>
    <row r="23" spans="14:20" x14ac:dyDescent="0.25">
      <c r="N23" s="190"/>
      <c r="O23" s="177"/>
      <c r="P23" s="177"/>
      <c r="Q23" s="171"/>
      <c r="R23" s="171"/>
      <c r="S23" s="171"/>
      <c r="T23" s="171"/>
    </row>
    <row r="24" spans="14:20" x14ac:dyDescent="0.25">
      <c r="N24" s="190"/>
      <c r="O24" s="177"/>
      <c r="P24" s="177"/>
      <c r="Q24" s="171"/>
      <c r="R24" s="171"/>
      <c r="S24" s="171"/>
      <c r="T24" s="171"/>
    </row>
    <row r="25" spans="14:20" x14ac:dyDescent="0.25">
      <c r="N25" s="171"/>
      <c r="O25" s="177"/>
      <c r="P25" s="177"/>
      <c r="Q25" s="171"/>
      <c r="R25" s="171"/>
      <c r="S25" s="171"/>
      <c r="T25" s="171"/>
    </row>
    <row r="26" spans="14:20" x14ac:dyDescent="0.25">
      <c r="N26" s="171"/>
      <c r="O26" s="177"/>
      <c r="P26" s="177"/>
      <c r="Q26" s="171"/>
      <c r="R26" s="171"/>
      <c r="S26" s="171"/>
      <c r="T26" s="171"/>
    </row>
    <row r="27" spans="14:20" x14ac:dyDescent="0.25">
      <c r="N27" s="171"/>
      <c r="O27" s="171"/>
      <c r="P27" s="171"/>
      <c r="Q27" s="171"/>
      <c r="R27" s="171"/>
      <c r="S27" s="171"/>
      <c r="T27" s="171"/>
    </row>
    <row r="28" spans="14:20" x14ac:dyDescent="0.25">
      <c r="N28" s="171"/>
      <c r="O28" s="171"/>
      <c r="P28" s="171"/>
      <c r="Q28" s="171"/>
      <c r="R28" s="171"/>
      <c r="S28" s="171"/>
      <c r="T28" s="171"/>
    </row>
    <row r="29" spans="14:20" x14ac:dyDescent="0.25">
      <c r="N29" s="207"/>
      <c r="O29" s="207"/>
      <c r="P29" s="207"/>
      <c r="Q29" s="171"/>
      <c r="R29" s="171"/>
      <c r="S29" s="171"/>
      <c r="T29" s="171"/>
    </row>
    <row r="30" spans="14:20" x14ac:dyDescent="0.25">
      <c r="N30" s="190"/>
      <c r="O30" s="171"/>
      <c r="P30" s="171"/>
      <c r="Q30" s="171"/>
      <c r="R30" s="171"/>
      <c r="S30" s="171"/>
      <c r="T30" s="171"/>
    </row>
    <row r="31" spans="14:20" x14ac:dyDescent="0.25">
      <c r="N31" s="190"/>
      <c r="O31" s="171"/>
      <c r="P31" s="171"/>
      <c r="Q31" s="171"/>
      <c r="R31" s="171"/>
      <c r="S31" s="171"/>
      <c r="T31" s="171"/>
    </row>
    <row r="32" spans="14:20" x14ac:dyDescent="0.25">
      <c r="N32" s="190"/>
      <c r="O32" s="171"/>
      <c r="P32" s="171"/>
      <c r="Q32" s="171"/>
      <c r="R32" s="171"/>
      <c r="S32" s="171"/>
      <c r="T32" s="171"/>
    </row>
    <row r="33" spans="14:20" x14ac:dyDescent="0.25">
      <c r="N33" s="190"/>
      <c r="O33" s="171"/>
      <c r="P33" s="171"/>
      <c r="Q33" s="171"/>
      <c r="R33" s="171"/>
      <c r="S33" s="171"/>
      <c r="T33" s="171"/>
    </row>
    <row r="34" spans="14:20" x14ac:dyDescent="0.25">
      <c r="N34" s="190"/>
      <c r="O34" s="171"/>
      <c r="P34" s="171"/>
      <c r="Q34" s="171"/>
      <c r="R34" s="171"/>
      <c r="S34" s="171"/>
      <c r="T34" s="171"/>
    </row>
    <row r="35" spans="14:20" x14ac:dyDescent="0.25">
      <c r="N35" s="171"/>
      <c r="O35" s="171"/>
      <c r="P35" s="171"/>
      <c r="Q35" s="171"/>
      <c r="R35" s="171"/>
      <c r="S35" s="171"/>
      <c r="T35" s="171"/>
    </row>
    <row r="36" spans="14:20" x14ac:dyDescent="0.25">
      <c r="N36" s="190"/>
      <c r="O36" s="171"/>
      <c r="P36" s="171"/>
      <c r="Q36" s="171"/>
      <c r="R36" s="171"/>
      <c r="S36" s="171"/>
      <c r="T36" s="171"/>
    </row>
    <row r="37" spans="14:20" x14ac:dyDescent="0.25">
      <c r="N37" s="171"/>
      <c r="O37" s="171"/>
      <c r="P37" s="171"/>
      <c r="Q37" s="171"/>
      <c r="R37" s="171"/>
      <c r="S37" s="171"/>
      <c r="T37" s="171"/>
    </row>
  </sheetData>
  <mergeCells count="10">
    <mergeCell ref="N14:S14"/>
    <mergeCell ref="U2:V3"/>
    <mergeCell ref="B2:I2"/>
    <mergeCell ref="N2:S2"/>
    <mergeCell ref="N3:S3"/>
    <mergeCell ref="N4:N5"/>
    <mergeCell ref="O4:O5"/>
    <mergeCell ref="P4:P5"/>
    <mergeCell ref="Q4:R4"/>
    <mergeCell ref="S4:S5"/>
  </mergeCells>
  <hyperlinks>
    <hyperlink ref="U2:V3" location="'Table of Contents'!A1" display="Go To Table Of Contents" xr:uid="{00000000-0004-0000-1000-000000000000}"/>
  </hyperlink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7"/>
  <sheetViews>
    <sheetView showGridLines="0" workbookViewId="0">
      <selection activeCell="P2" sqref="P2:Q3"/>
    </sheetView>
  </sheetViews>
  <sheetFormatPr defaultRowHeight="15" x14ac:dyDescent="0.25"/>
  <cols>
    <col min="1" max="1" width="1.85546875" customWidth="1"/>
    <col min="10" max="10" width="1.85546875" customWidth="1"/>
    <col min="11" max="11" width="1.85546875" style="50" customWidth="1"/>
    <col min="12" max="12" width="1.85546875" customWidth="1"/>
    <col min="13" max="13" width="39.7109375" style="19" customWidth="1"/>
    <col min="14" max="14" width="28.140625" customWidth="1"/>
    <col min="15" max="15" width="4.28515625" customWidth="1"/>
    <col min="16" max="17" width="6.5703125" customWidth="1"/>
  </cols>
  <sheetData>
    <row r="1" spans="2:17" ht="12" customHeight="1" x14ac:dyDescent="0.25"/>
    <row r="2" spans="2:17" ht="15.75" customHeight="1" x14ac:dyDescent="0.25">
      <c r="B2" s="394"/>
      <c r="C2" s="394"/>
      <c r="D2" s="394"/>
      <c r="E2" s="394"/>
      <c r="F2" s="394"/>
      <c r="G2" s="394"/>
      <c r="H2" s="394"/>
      <c r="I2" s="394"/>
      <c r="M2" s="481" t="s">
        <v>608</v>
      </c>
      <c r="N2" s="481"/>
      <c r="P2" s="446" t="s">
        <v>341</v>
      </c>
      <c r="Q2" s="446"/>
    </row>
    <row r="3" spans="2:17" x14ac:dyDescent="0.25">
      <c r="M3" s="25"/>
      <c r="N3" s="2"/>
      <c r="P3" s="446"/>
      <c r="Q3" s="446"/>
    </row>
    <row r="4" spans="2:17" x14ac:dyDescent="0.25">
      <c r="M4" s="23" t="s">
        <v>145</v>
      </c>
      <c r="N4" s="26" t="s">
        <v>146</v>
      </c>
    </row>
    <row r="5" spans="2:17" x14ac:dyDescent="0.25">
      <c r="M5" s="117" t="s">
        <v>100</v>
      </c>
      <c r="N5" s="351">
        <v>1607</v>
      </c>
    </row>
    <row r="6" spans="2:17" x14ac:dyDescent="0.25">
      <c r="M6" s="117" t="s">
        <v>147</v>
      </c>
      <c r="N6" s="352">
        <v>17</v>
      </c>
    </row>
    <row r="7" spans="2:17" x14ac:dyDescent="0.25">
      <c r="M7" s="117" t="s">
        <v>148</v>
      </c>
      <c r="N7" s="352">
        <v>1104</v>
      </c>
    </row>
    <row r="8" spans="2:17" x14ac:dyDescent="0.25">
      <c r="M8" s="117" t="s">
        <v>101</v>
      </c>
      <c r="N8" s="118">
        <v>571</v>
      </c>
    </row>
    <row r="9" spans="2:17" x14ac:dyDescent="0.25">
      <c r="M9" s="150" t="s">
        <v>18</v>
      </c>
      <c r="N9" s="151">
        <v>486</v>
      </c>
    </row>
    <row r="10" spans="2:17" x14ac:dyDescent="0.25">
      <c r="M10" s="117" t="s">
        <v>149</v>
      </c>
      <c r="N10" s="118">
        <v>180</v>
      </c>
    </row>
    <row r="11" spans="2:17" x14ac:dyDescent="0.25">
      <c r="M11" s="117" t="s">
        <v>104</v>
      </c>
      <c r="N11" s="118">
        <v>92</v>
      </c>
    </row>
    <row r="12" spans="2:17" x14ac:dyDescent="0.25">
      <c r="M12" s="117" t="s">
        <v>105</v>
      </c>
      <c r="N12" s="118">
        <v>23</v>
      </c>
    </row>
    <row r="13" spans="2:17" x14ac:dyDescent="0.25">
      <c r="M13" s="117" t="s">
        <v>66</v>
      </c>
      <c r="N13" s="118">
        <v>52</v>
      </c>
    </row>
    <row r="14" spans="2:17" x14ac:dyDescent="0.25">
      <c r="M14" s="117" t="s">
        <v>67</v>
      </c>
      <c r="N14" s="118">
        <v>93</v>
      </c>
    </row>
    <row r="15" spans="2:17" x14ac:dyDescent="0.25">
      <c r="M15" s="152" t="s">
        <v>68</v>
      </c>
      <c r="N15" s="153">
        <v>46</v>
      </c>
    </row>
    <row r="18" spans="13:16" x14ac:dyDescent="0.25">
      <c r="M18" s="176" t="s">
        <v>18</v>
      </c>
      <c r="N18" s="171"/>
      <c r="O18" s="171"/>
      <c r="P18" s="171"/>
    </row>
    <row r="19" spans="13:16" x14ac:dyDescent="0.25">
      <c r="M19" s="190" t="s">
        <v>149</v>
      </c>
      <c r="N19" s="177">
        <f>N10</f>
        <v>180</v>
      </c>
      <c r="O19" s="171"/>
      <c r="P19" s="171"/>
    </row>
    <row r="20" spans="13:16" x14ac:dyDescent="0.25">
      <c r="M20" s="190" t="s">
        <v>104</v>
      </c>
      <c r="N20" s="177">
        <f>N11</f>
        <v>92</v>
      </c>
      <c r="O20" s="171"/>
      <c r="P20" s="171"/>
    </row>
    <row r="21" spans="13:16" x14ac:dyDescent="0.25">
      <c r="M21" s="190" t="s">
        <v>105</v>
      </c>
      <c r="N21" s="177">
        <f>N12</f>
        <v>23</v>
      </c>
      <c r="O21" s="171"/>
      <c r="P21" s="171"/>
    </row>
    <row r="22" spans="13:16" x14ac:dyDescent="0.25">
      <c r="M22" s="190" t="s">
        <v>66</v>
      </c>
      <c r="N22" s="177">
        <f t="shared" ref="N22:N24" si="0">N13</f>
        <v>52</v>
      </c>
      <c r="O22" s="171"/>
      <c r="P22" s="171"/>
    </row>
    <row r="23" spans="13:16" x14ac:dyDescent="0.25">
      <c r="M23" s="190" t="s">
        <v>67</v>
      </c>
      <c r="N23" s="177">
        <f t="shared" si="0"/>
        <v>93</v>
      </c>
      <c r="O23" s="171"/>
      <c r="P23" s="171"/>
    </row>
    <row r="24" spans="13:16" x14ac:dyDescent="0.25">
      <c r="M24" s="190" t="s">
        <v>68</v>
      </c>
      <c r="N24" s="177">
        <f t="shared" si="0"/>
        <v>46</v>
      </c>
      <c r="O24" s="171"/>
      <c r="P24" s="171"/>
    </row>
    <row r="25" spans="13:16" x14ac:dyDescent="0.25">
      <c r="M25" s="170"/>
      <c r="N25" s="171"/>
      <c r="O25" s="171"/>
      <c r="P25" s="171"/>
    </row>
    <row r="26" spans="13:16" x14ac:dyDescent="0.25">
      <c r="M26" s="170"/>
      <c r="N26" s="171"/>
      <c r="O26" s="171"/>
      <c r="P26" s="171"/>
    </row>
    <row r="27" spans="13:16" x14ac:dyDescent="0.25">
      <c r="M27" s="170"/>
      <c r="N27" s="171"/>
      <c r="O27" s="171"/>
      <c r="P27" s="171"/>
    </row>
  </sheetData>
  <mergeCells count="3">
    <mergeCell ref="M2:N2"/>
    <mergeCell ref="B2:I2"/>
    <mergeCell ref="P2:Q3"/>
  </mergeCells>
  <hyperlinks>
    <hyperlink ref="P2:Q3" location="'Table of Contents'!A1" display="Go To Table Of Contents"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Z136"/>
  <sheetViews>
    <sheetView showGridLines="0" topLeftCell="A8" workbookViewId="0"/>
  </sheetViews>
  <sheetFormatPr defaultColWidth="10.28515625" defaultRowHeight="15" x14ac:dyDescent="0.25"/>
  <cols>
    <col min="1" max="1" width="2.28515625" style="1" customWidth="1"/>
    <col min="2" max="2" width="3.7109375" style="1" customWidth="1"/>
    <col min="3" max="3" width="15.140625" style="51" customWidth="1"/>
    <col min="4" max="8" width="10.28515625" style="1"/>
    <col min="9" max="9" width="11.42578125" style="1" customWidth="1"/>
    <col min="10" max="10" width="10.28515625" style="1"/>
    <col min="11" max="11" width="6.5703125" style="1" customWidth="1"/>
    <col min="12" max="12" width="15.140625" style="113" customWidth="1"/>
    <col min="13" max="13" width="4.5703125" style="1" customWidth="1"/>
    <col min="14" max="16384" width="10.28515625" style="1"/>
  </cols>
  <sheetData>
    <row r="1" spans="2:13" ht="15.75" thickBot="1" x14ac:dyDescent="0.3">
      <c r="C1" s="1"/>
      <c r="L1" s="111"/>
    </row>
    <row r="2" spans="2:13" ht="20.25" x14ac:dyDescent="0.3">
      <c r="B2" s="59"/>
      <c r="C2" s="75"/>
      <c r="D2" s="61"/>
      <c r="E2" s="61"/>
      <c r="F2" s="61"/>
      <c r="G2" s="61"/>
      <c r="H2" s="61"/>
      <c r="I2" s="61"/>
      <c r="J2" s="60"/>
      <c r="K2" s="60"/>
      <c r="L2" s="112"/>
      <c r="M2" s="62"/>
    </row>
    <row r="3" spans="2:13" ht="20.25" x14ac:dyDescent="0.25">
      <c r="B3" s="63"/>
      <c r="C3" s="384"/>
      <c r="D3" s="384"/>
      <c r="E3" s="384"/>
      <c r="F3" s="384"/>
      <c r="G3" s="384"/>
      <c r="H3" s="384"/>
      <c r="I3" s="384"/>
      <c r="J3" s="384"/>
      <c r="K3" s="384"/>
      <c r="L3" s="384"/>
      <c r="M3" s="64"/>
    </row>
    <row r="4" spans="2:13" ht="18.75" x14ac:dyDescent="0.25">
      <c r="B4" s="63"/>
      <c r="C4" s="385"/>
      <c r="D4" s="385"/>
      <c r="E4" s="385"/>
      <c r="F4" s="385"/>
      <c r="G4" s="385"/>
      <c r="H4" s="385"/>
      <c r="I4" s="385"/>
      <c r="J4" s="385"/>
      <c r="K4" s="385"/>
      <c r="L4" s="385"/>
      <c r="M4" s="64"/>
    </row>
    <row r="5" spans="2:13" ht="15.75" x14ac:dyDescent="0.25">
      <c r="B5" s="63"/>
      <c r="C5" s="386"/>
      <c r="D5" s="386"/>
      <c r="E5" s="386"/>
      <c r="F5" s="386"/>
      <c r="G5" s="386"/>
      <c r="H5" s="386"/>
      <c r="I5" s="386"/>
      <c r="J5" s="386"/>
      <c r="K5" s="386"/>
      <c r="L5" s="386"/>
      <c r="M5" s="64"/>
    </row>
    <row r="6" spans="2:13" x14ac:dyDescent="0.25">
      <c r="B6" s="63"/>
      <c r="E6" s="65"/>
      <c r="F6" s="65"/>
      <c r="G6" s="65"/>
      <c r="H6" s="65"/>
      <c r="M6" s="64"/>
    </row>
    <row r="7" spans="2:13" x14ac:dyDescent="0.25">
      <c r="B7" s="63"/>
      <c r="E7" s="65"/>
      <c r="F7" s="65"/>
      <c r="G7" s="65"/>
      <c r="H7" s="65"/>
      <c r="M7" s="64"/>
    </row>
    <row r="8" spans="2:13" x14ac:dyDescent="0.25">
      <c r="B8" s="63"/>
      <c r="D8" s="74"/>
      <c r="E8" s="74"/>
      <c r="F8" s="74"/>
      <c r="G8" s="51"/>
      <c r="H8" s="51"/>
      <c r="I8" s="51"/>
      <c r="J8" s="51"/>
      <c r="K8" s="51"/>
      <c r="M8" s="64"/>
    </row>
    <row r="9" spans="2:13" x14ac:dyDescent="0.25">
      <c r="B9" s="63"/>
      <c r="D9" s="74"/>
      <c r="E9" s="74"/>
      <c r="F9" s="74"/>
      <c r="G9" s="51"/>
      <c r="H9" s="51"/>
      <c r="I9" s="51"/>
      <c r="J9" s="51"/>
      <c r="K9" s="51"/>
      <c r="M9" s="64"/>
    </row>
    <row r="10" spans="2:13" x14ac:dyDescent="0.25">
      <c r="B10" s="63"/>
      <c r="D10" s="74"/>
      <c r="E10" s="74"/>
      <c r="F10" s="74"/>
      <c r="G10" s="51"/>
      <c r="H10" s="51"/>
      <c r="I10" s="51"/>
      <c r="J10" s="51"/>
      <c r="K10" s="51"/>
      <c r="M10" s="64"/>
    </row>
    <row r="11" spans="2:13" s="68" customFormat="1" x14ac:dyDescent="0.25">
      <c r="B11" s="66"/>
      <c r="C11" s="76" t="s">
        <v>326</v>
      </c>
      <c r="D11" s="387" t="s">
        <v>327</v>
      </c>
      <c r="E11" s="387"/>
      <c r="F11" s="387"/>
      <c r="G11" s="387"/>
      <c r="H11" s="387"/>
      <c r="I11" s="387"/>
      <c r="J11" s="387"/>
      <c r="K11" s="387"/>
      <c r="L11" s="134" t="s">
        <v>328</v>
      </c>
      <c r="M11" s="67"/>
    </row>
    <row r="12" spans="2:13" ht="15" customHeight="1" x14ac:dyDescent="0.25">
      <c r="B12" s="63"/>
      <c r="C12" s="77">
        <v>1</v>
      </c>
      <c r="D12" s="382" t="s">
        <v>329</v>
      </c>
      <c r="E12" s="382"/>
      <c r="F12" s="382"/>
      <c r="G12" s="382"/>
      <c r="H12" s="382"/>
      <c r="I12" s="382"/>
      <c r="J12" s="382"/>
      <c r="K12" s="382"/>
      <c r="L12" s="280" t="s">
        <v>330</v>
      </c>
      <c r="M12" s="64"/>
    </row>
    <row r="13" spans="2:13" ht="15" customHeight="1" x14ac:dyDescent="0.25">
      <c r="B13" s="63"/>
      <c r="C13" s="77">
        <v>2</v>
      </c>
      <c r="D13" s="382" t="s">
        <v>464</v>
      </c>
      <c r="E13" s="382"/>
      <c r="F13" s="382"/>
      <c r="G13" s="382"/>
      <c r="H13" s="382"/>
      <c r="I13" s="382"/>
      <c r="J13" s="382"/>
      <c r="K13" s="382"/>
      <c r="L13" s="135" t="s">
        <v>331</v>
      </c>
      <c r="M13" s="64"/>
    </row>
    <row r="14" spans="2:13" ht="15" customHeight="1" x14ac:dyDescent="0.25">
      <c r="B14" s="63"/>
      <c r="C14" s="77">
        <v>3</v>
      </c>
      <c r="D14" s="382" t="s">
        <v>332</v>
      </c>
      <c r="E14" s="382"/>
      <c r="F14" s="382"/>
      <c r="G14" s="382"/>
      <c r="H14" s="382"/>
      <c r="I14" s="382"/>
      <c r="J14" s="382"/>
      <c r="K14" s="382"/>
      <c r="L14" s="135">
        <v>7</v>
      </c>
      <c r="M14" s="64"/>
    </row>
    <row r="15" spans="2:13" ht="15" customHeight="1" x14ac:dyDescent="0.25">
      <c r="B15" s="63"/>
      <c r="C15" s="77">
        <v>4</v>
      </c>
      <c r="D15" s="383" t="s">
        <v>465</v>
      </c>
      <c r="E15" s="383"/>
      <c r="F15" s="383"/>
      <c r="G15" s="383"/>
      <c r="H15" s="383"/>
      <c r="I15" s="383"/>
      <c r="J15" s="383"/>
      <c r="K15" s="383"/>
      <c r="L15" s="135"/>
      <c r="M15" s="64"/>
    </row>
    <row r="16" spans="2:13" x14ac:dyDescent="0.25">
      <c r="B16" s="63"/>
      <c r="C16" s="77">
        <v>5</v>
      </c>
      <c r="D16" s="383" t="s">
        <v>395</v>
      </c>
      <c r="E16" s="383"/>
      <c r="F16" s="383"/>
      <c r="G16" s="383"/>
      <c r="H16" s="383"/>
      <c r="I16" s="383"/>
      <c r="J16" s="383"/>
      <c r="K16" s="383"/>
      <c r="L16" s="135"/>
      <c r="M16" s="64"/>
    </row>
    <row r="17" spans="1:15" x14ac:dyDescent="0.25">
      <c r="B17" s="63"/>
      <c r="C17" s="77">
        <v>6</v>
      </c>
      <c r="D17" s="383" t="s">
        <v>396</v>
      </c>
      <c r="E17" s="383"/>
      <c r="F17" s="383"/>
      <c r="G17" s="383"/>
      <c r="H17" s="383"/>
      <c r="I17" s="383"/>
      <c r="J17" s="383"/>
      <c r="K17" s="383"/>
      <c r="L17" s="135">
        <v>8</v>
      </c>
      <c r="M17" s="64"/>
    </row>
    <row r="18" spans="1:15" x14ac:dyDescent="0.25">
      <c r="B18" s="63"/>
      <c r="C18" s="77">
        <v>7</v>
      </c>
      <c r="D18" s="382" t="s">
        <v>466</v>
      </c>
      <c r="E18" s="382"/>
      <c r="F18" s="382"/>
      <c r="G18" s="382"/>
      <c r="H18" s="382"/>
      <c r="I18" s="382"/>
      <c r="J18" s="382"/>
      <c r="K18" s="382"/>
      <c r="L18" s="135" t="s">
        <v>397</v>
      </c>
      <c r="M18" s="64"/>
    </row>
    <row r="19" spans="1:15" x14ac:dyDescent="0.25">
      <c r="B19" s="63"/>
      <c r="C19" s="77">
        <v>8</v>
      </c>
      <c r="D19" s="382" t="s">
        <v>467</v>
      </c>
      <c r="E19" s="382"/>
      <c r="F19" s="382"/>
      <c r="G19" s="382"/>
      <c r="H19" s="382"/>
      <c r="I19" s="382"/>
      <c r="J19" s="382"/>
      <c r="K19" s="382"/>
      <c r="L19" s="135">
        <v>11</v>
      </c>
      <c r="M19" s="64"/>
    </row>
    <row r="20" spans="1:15" x14ac:dyDescent="0.25">
      <c r="B20" s="63"/>
      <c r="C20" s="77">
        <v>9</v>
      </c>
      <c r="D20" s="382" t="s">
        <v>411</v>
      </c>
      <c r="E20" s="382"/>
      <c r="F20" s="382"/>
      <c r="G20" s="382"/>
      <c r="H20" s="382"/>
      <c r="I20" s="382"/>
      <c r="J20" s="382"/>
      <c r="K20" s="382"/>
      <c r="L20" s="77"/>
      <c r="M20" s="64"/>
    </row>
    <row r="21" spans="1:15" x14ac:dyDescent="0.25">
      <c r="B21" s="63"/>
      <c r="C21" s="77">
        <v>10</v>
      </c>
      <c r="D21" s="382" t="s">
        <v>468</v>
      </c>
      <c r="E21" s="382"/>
      <c r="F21" s="382"/>
      <c r="G21" s="382"/>
      <c r="H21" s="382"/>
      <c r="I21" s="382"/>
      <c r="J21" s="382"/>
      <c r="K21" s="382"/>
      <c r="L21" s="135">
        <v>12</v>
      </c>
      <c r="M21" s="64"/>
    </row>
    <row r="22" spans="1:15" x14ac:dyDescent="0.25">
      <c r="B22" s="63"/>
      <c r="C22" s="77">
        <v>11</v>
      </c>
      <c r="D22" s="382" t="s">
        <v>333</v>
      </c>
      <c r="E22" s="382"/>
      <c r="F22" s="382"/>
      <c r="G22" s="382"/>
      <c r="H22" s="382"/>
      <c r="I22" s="382"/>
      <c r="J22" s="382"/>
      <c r="K22" s="382"/>
      <c r="L22" s="135">
        <v>13</v>
      </c>
      <c r="M22" s="64"/>
    </row>
    <row r="23" spans="1:15" x14ac:dyDescent="0.25">
      <c r="B23" s="63"/>
      <c r="C23" s="77">
        <v>12</v>
      </c>
      <c r="D23" s="382" t="s">
        <v>334</v>
      </c>
      <c r="E23" s="382"/>
      <c r="F23" s="382"/>
      <c r="G23" s="382"/>
      <c r="H23" s="382"/>
      <c r="I23" s="382"/>
      <c r="J23" s="382"/>
      <c r="K23" s="382"/>
      <c r="L23" s="77"/>
      <c r="M23" s="64"/>
    </row>
    <row r="24" spans="1:15" x14ac:dyDescent="0.25">
      <c r="B24" s="63"/>
      <c r="C24" s="77">
        <v>13</v>
      </c>
      <c r="D24" s="287" t="s">
        <v>469</v>
      </c>
      <c r="E24" s="287"/>
      <c r="F24" s="287"/>
      <c r="G24" s="287"/>
      <c r="H24" s="287"/>
      <c r="I24" s="287"/>
      <c r="J24" s="287"/>
      <c r="K24" s="287"/>
      <c r="L24" s="135">
        <v>14</v>
      </c>
      <c r="M24" s="64"/>
    </row>
    <row r="25" spans="1:15" x14ac:dyDescent="0.25">
      <c r="B25" s="63"/>
      <c r="C25" s="77">
        <v>14</v>
      </c>
      <c r="D25" s="382" t="s">
        <v>483</v>
      </c>
      <c r="E25" s="382"/>
      <c r="F25" s="382"/>
      <c r="G25" s="382"/>
      <c r="H25" s="382"/>
      <c r="I25" s="382"/>
      <c r="J25" s="382"/>
      <c r="K25" s="382"/>
      <c r="L25" s="135"/>
      <c r="M25" s="64"/>
    </row>
    <row r="26" spans="1:15" x14ac:dyDescent="0.25">
      <c r="B26" s="63"/>
      <c r="C26" s="77">
        <v>15</v>
      </c>
      <c r="D26" s="382" t="s">
        <v>393</v>
      </c>
      <c r="E26" s="382"/>
      <c r="F26" s="382"/>
      <c r="G26" s="382"/>
      <c r="H26" s="382"/>
      <c r="I26" s="382"/>
      <c r="J26" s="382"/>
      <c r="K26" s="382"/>
      <c r="L26" s="135"/>
      <c r="M26" s="64"/>
    </row>
    <row r="27" spans="1:15" x14ac:dyDescent="0.25">
      <c r="B27" s="63"/>
      <c r="C27" s="77">
        <v>16</v>
      </c>
      <c r="D27" s="382" t="s">
        <v>470</v>
      </c>
      <c r="E27" s="382"/>
      <c r="F27" s="382"/>
      <c r="G27" s="382"/>
      <c r="H27" s="382"/>
      <c r="I27" s="382"/>
      <c r="J27" s="382"/>
      <c r="K27" s="382"/>
      <c r="L27" s="135">
        <v>15</v>
      </c>
      <c r="M27" s="64"/>
    </row>
    <row r="28" spans="1:15" x14ac:dyDescent="0.25">
      <c r="B28" s="63"/>
      <c r="C28" s="77">
        <v>17</v>
      </c>
      <c r="D28" s="382" t="s">
        <v>471</v>
      </c>
      <c r="E28" s="382"/>
      <c r="F28" s="382"/>
      <c r="G28" s="382"/>
      <c r="H28" s="382"/>
      <c r="I28" s="382"/>
      <c r="J28" s="382"/>
      <c r="K28" s="382"/>
      <c r="L28" s="135">
        <v>16</v>
      </c>
      <c r="M28" s="64"/>
    </row>
    <row r="29" spans="1:15" x14ac:dyDescent="0.25">
      <c r="B29" s="63"/>
      <c r="C29" s="77">
        <v>18</v>
      </c>
      <c r="D29" s="382" t="s">
        <v>335</v>
      </c>
      <c r="E29" s="382"/>
      <c r="F29" s="382"/>
      <c r="G29" s="382"/>
      <c r="H29" s="382"/>
      <c r="I29" s="382"/>
      <c r="J29" s="382"/>
      <c r="K29" s="382"/>
      <c r="L29" s="135">
        <v>17</v>
      </c>
      <c r="M29" s="64"/>
    </row>
    <row r="30" spans="1:15" x14ac:dyDescent="0.25">
      <c r="B30" s="63"/>
      <c r="C30" s="77">
        <v>19</v>
      </c>
      <c r="D30" s="382" t="s">
        <v>484</v>
      </c>
      <c r="E30" s="382"/>
      <c r="F30" s="382"/>
      <c r="G30" s="382"/>
      <c r="H30" s="382"/>
      <c r="I30" s="382"/>
      <c r="J30" s="382"/>
      <c r="K30" s="382"/>
      <c r="L30" s="77"/>
      <c r="M30" s="64"/>
    </row>
    <row r="31" spans="1:15" x14ac:dyDescent="0.25">
      <c r="A31"/>
      <c r="B31" s="69"/>
      <c r="C31" s="77">
        <v>20</v>
      </c>
      <c r="D31" s="382" t="s">
        <v>336</v>
      </c>
      <c r="E31" s="382"/>
      <c r="F31" s="382"/>
      <c r="G31" s="382"/>
      <c r="H31" s="382"/>
      <c r="I31" s="382"/>
      <c r="J31" s="382"/>
      <c r="K31" s="382"/>
      <c r="L31" s="77"/>
      <c r="M31" s="70"/>
      <c r="N31"/>
      <c r="O31"/>
    </row>
    <row r="32" spans="1:15" x14ac:dyDescent="0.25">
      <c r="A32"/>
      <c r="B32" s="69"/>
      <c r="C32" s="77">
        <v>21</v>
      </c>
      <c r="D32" s="382" t="s">
        <v>337</v>
      </c>
      <c r="E32" s="382"/>
      <c r="F32" s="382"/>
      <c r="G32" s="382"/>
      <c r="H32" s="382"/>
      <c r="I32" s="382"/>
      <c r="J32" s="382"/>
      <c r="K32" s="382"/>
      <c r="L32" s="77"/>
      <c r="M32" s="70"/>
      <c r="N32"/>
      <c r="O32"/>
    </row>
    <row r="33" spans="1:26" x14ac:dyDescent="0.25">
      <c r="A33"/>
      <c r="B33" s="69"/>
      <c r="C33" s="77">
        <v>22</v>
      </c>
      <c r="D33" s="383" t="s">
        <v>472</v>
      </c>
      <c r="E33" s="383"/>
      <c r="F33" s="383"/>
      <c r="G33" s="383"/>
      <c r="H33" s="383"/>
      <c r="I33" s="383"/>
      <c r="J33" s="383"/>
      <c r="K33" s="383"/>
      <c r="L33" s="77"/>
      <c r="M33" s="70"/>
      <c r="N33"/>
      <c r="O33"/>
    </row>
    <row r="34" spans="1:26" x14ac:dyDescent="0.25">
      <c r="A34"/>
      <c r="B34" s="69"/>
      <c r="C34" s="77">
        <v>23</v>
      </c>
      <c r="D34" s="383" t="s">
        <v>338</v>
      </c>
      <c r="E34" s="383"/>
      <c r="F34" s="383"/>
      <c r="G34" s="383"/>
      <c r="H34" s="383"/>
      <c r="I34" s="383"/>
      <c r="J34" s="383"/>
      <c r="K34" s="383"/>
      <c r="L34" s="77"/>
      <c r="M34" s="70"/>
      <c r="N34"/>
      <c r="O34"/>
    </row>
    <row r="35" spans="1:26" x14ac:dyDescent="0.25">
      <c r="A35"/>
      <c r="B35" s="69"/>
      <c r="C35" s="77">
        <v>24</v>
      </c>
      <c r="D35" s="288" t="s">
        <v>398</v>
      </c>
      <c r="E35" s="288"/>
      <c r="F35" s="288"/>
      <c r="G35" s="288"/>
      <c r="H35" s="288"/>
      <c r="I35" s="288"/>
      <c r="J35" s="288"/>
      <c r="K35" s="288"/>
      <c r="L35" s="77"/>
      <c r="M35" s="70"/>
      <c r="N35"/>
      <c r="O35"/>
    </row>
    <row r="36" spans="1:26" x14ac:dyDescent="0.25">
      <c r="A36"/>
      <c r="B36" s="69"/>
      <c r="C36" s="77">
        <v>25</v>
      </c>
      <c r="D36" s="288" t="s">
        <v>473</v>
      </c>
      <c r="E36" s="288"/>
      <c r="F36" s="288"/>
      <c r="G36" s="288"/>
      <c r="H36" s="288"/>
      <c r="I36" s="288"/>
      <c r="J36" s="288"/>
      <c r="K36" s="288"/>
      <c r="L36" s="135"/>
      <c r="M36" s="70"/>
      <c r="N36"/>
      <c r="O36"/>
    </row>
    <row r="37" spans="1:26" x14ac:dyDescent="0.25">
      <c r="A37"/>
      <c r="B37" s="69"/>
      <c r="C37" s="77">
        <v>26</v>
      </c>
      <c r="D37" s="288" t="s">
        <v>339</v>
      </c>
      <c r="E37" s="288"/>
      <c r="F37" s="288"/>
      <c r="G37" s="288"/>
      <c r="H37" s="288"/>
      <c r="I37" s="288"/>
      <c r="J37" s="288"/>
      <c r="K37" s="288"/>
      <c r="L37" s="77"/>
      <c r="M37" s="70"/>
      <c r="N37"/>
      <c r="O37"/>
    </row>
    <row r="38" spans="1:26" x14ac:dyDescent="0.25">
      <c r="A38"/>
      <c r="B38" s="69"/>
      <c r="C38" s="77">
        <v>27</v>
      </c>
      <c r="D38" s="288" t="s">
        <v>474</v>
      </c>
      <c r="E38" s="288"/>
      <c r="F38" s="288"/>
      <c r="G38" s="288"/>
      <c r="H38" s="288"/>
      <c r="I38" s="288"/>
      <c r="J38" s="288"/>
      <c r="K38" s="288"/>
      <c r="L38" s="77"/>
      <c r="M38" s="70"/>
      <c r="N38"/>
      <c r="O38"/>
    </row>
    <row r="39" spans="1:26" x14ac:dyDescent="0.25">
      <c r="A39"/>
      <c r="B39" s="69"/>
      <c r="C39" s="77">
        <v>28</v>
      </c>
      <c r="D39" s="288" t="s">
        <v>475</v>
      </c>
      <c r="E39" s="288"/>
      <c r="F39" s="288"/>
      <c r="G39" s="288"/>
      <c r="H39" s="288"/>
      <c r="I39" s="288"/>
      <c r="J39" s="288"/>
      <c r="K39" s="288"/>
      <c r="L39" s="77"/>
      <c r="M39" s="70"/>
      <c r="N39"/>
      <c r="O39"/>
    </row>
    <row r="40" spans="1:26" x14ac:dyDescent="0.25">
      <c r="A40"/>
      <c r="B40" s="69"/>
      <c r="C40" s="77">
        <v>29</v>
      </c>
      <c r="D40" s="288" t="s">
        <v>738</v>
      </c>
      <c r="E40" s="288"/>
      <c r="F40" s="288"/>
      <c r="G40" s="288"/>
      <c r="H40" s="288"/>
      <c r="I40" s="288"/>
      <c r="J40" s="288"/>
      <c r="K40" s="288"/>
      <c r="L40" s="135"/>
      <c r="M40" s="70"/>
      <c r="N40"/>
      <c r="O40"/>
    </row>
    <row r="41" spans="1:26" x14ac:dyDescent="0.25">
      <c r="A41"/>
      <c r="B41" s="69"/>
      <c r="C41" s="77">
        <v>30</v>
      </c>
      <c r="D41" s="288" t="s">
        <v>476</v>
      </c>
      <c r="E41" s="288"/>
      <c r="F41" s="288"/>
      <c r="G41" s="288"/>
      <c r="H41" s="288"/>
      <c r="I41" s="288"/>
      <c r="J41" s="288"/>
      <c r="K41" s="288"/>
      <c r="L41" s="77">
        <v>21</v>
      </c>
      <c r="M41" s="70"/>
      <c r="N41"/>
      <c r="O41"/>
    </row>
    <row r="42" spans="1:26" x14ac:dyDescent="0.25">
      <c r="A42"/>
      <c r="B42" s="69"/>
      <c r="C42" s="77">
        <v>31</v>
      </c>
      <c r="D42" s="382" t="s">
        <v>477</v>
      </c>
      <c r="E42" s="382"/>
      <c r="F42" s="382"/>
      <c r="G42" s="382"/>
      <c r="H42" s="382"/>
      <c r="I42" s="382"/>
      <c r="J42" s="382"/>
      <c r="K42" s="382"/>
      <c r="L42" s="77"/>
      <c r="M42" s="70"/>
      <c r="N42"/>
      <c r="O42"/>
    </row>
    <row r="43" spans="1:26" x14ac:dyDescent="0.25">
      <c r="A43"/>
      <c r="B43" s="69"/>
      <c r="C43" s="77">
        <v>32</v>
      </c>
      <c r="D43" s="382" t="s">
        <v>359</v>
      </c>
      <c r="E43" s="382"/>
      <c r="F43" s="382"/>
      <c r="G43" s="382"/>
      <c r="H43" s="382"/>
      <c r="I43" s="382"/>
      <c r="J43" s="382"/>
      <c r="K43" s="382"/>
      <c r="L43" s="77"/>
      <c r="M43" s="70"/>
      <c r="N43"/>
      <c r="O43"/>
    </row>
    <row r="44" spans="1:26" x14ac:dyDescent="0.25">
      <c r="A44"/>
      <c r="B44" s="69"/>
      <c r="C44" s="77">
        <v>33</v>
      </c>
      <c r="D44" s="382" t="s">
        <v>342</v>
      </c>
      <c r="E44" s="382"/>
      <c r="F44" s="382"/>
      <c r="G44" s="382"/>
      <c r="H44" s="382"/>
      <c r="I44" s="382"/>
      <c r="J44" s="382"/>
      <c r="K44" s="382"/>
      <c r="L44" s="77"/>
      <c r="M44" s="70"/>
      <c r="N44"/>
      <c r="O44"/>
    </row>
    <row r="45" spans="1:26" x14ac:dyDescent="0.25">
      <c r="A45"/>
      <c r="B45" s="69"/>
      <c r="C45" s="77">
        <v>34</v>
      </c>
      <c r="D45" s="382" t="s">
        <v>340</v>
      </c>
      <c r="E45" s="382"/>
      <c r="F45" s="382"/>
      <c r="G45" s="382"/>
      <c r="H45" s="382"/>
      <c r="I45" s="382"/>
      <c r="J45" s="382"/>
      <c r="K45" s="382"/>
      <c r="L45" s="77">
        <v>22</v>
      </c>
      <c r="M45" s="70"/>
      <c r="N45"/>
      <c r="O45"/>
    </row>
    <row r="46" spans="1:26" x14ac:dyDescent="0.25">
      <c r="A46"/>
      <c r="B46" s="69"/>
      <c r="C46" s="77">
        <v>35</v>
      </c>
      <c r="D46" s="382" t="s">
        <v>478</v>
      </c>
      <c r="E46" s="382"/>
      <c r="F46" s="382"/>
      <c r="G46" s="382"/>
      <c r="H46" s="382"/>
      <c r="I46" s="382"/>
      <c r="J46" s="382"/>
      <c r="K46" s="382"/>
      <c r="L46" s="77"/>
      <c r="M46" s="70"/>
      <c r="N46"/>
      <c r="O46"/>
      <c r="S46" s="382"/>
      <c r="T46" s="382"/>
      <c r="U46" s="382"/>
      <c r="V46" s="382"/>
      <c r="W46" s="382"/>
      <c r="X46" s="382"/>
      <c r="Y46" s="382"/>
      <c r="Z46" s="382"/>
    </row>
    <row r="47" spans="1:26" x14ac:dyDescent="0.25">
      <c r="A47"/>
      <c r="B47" s="69"/>
      <c r="C47" s="77">
        <v>36</v>
      </c>
      <c r="D47" s="382" t="s">
        <v>479</v>
      </c>
      <c r="E47" s="382"/>
      <c r="F47" s="382"/>
      <c r="G47" s="382"/>
      <c r="H47" s="382"/>
      <c r="I47" s="382"/>
      <c r="J47" s="382"/>
      <c r="K47" s="382"/>
      <c r="L47" s="77"/>
      <c r="M47" s="70"/>
      <c r="N47"/>
      <c r="O47"/>
    </row>
    <row r="48" spans="1:26" x14ac:dyDescent="0.25">
      <c r="A48"/>
      <c r="B48" s="69"/>
      <c r="C48" s="77">
        <v>37</v>
      </c>
      <c r="D48" s="382" t="s">
        <v>480</v>
      </c>
      <c r="E48" s="382"/>
      <c r="F48" s="382"/>
      <c r="G48" s="382"/>
      <c r="H48" s="382"/>
      <c r="I48" s="382"/>
      <c r="J48" s="382"/>
      <c r="K48" s="382"/>
      <c r="L48" s="77"/>
      <c r="M48" s="70"/>
      <c r="N48"/>
      <c r="O48"/>
    </row>
    <row r="49" spans="1:15" x14ac:dyDescent="0.25">
      <c r="A49"/>
      <c r="B49" s="69"/>
      <c r="C49" s="77">
        <v>38</v>
      </c>
      <c r="D49" s="382" t="s">
        <v>481</v>
      </c>
      <c r="E49" s="382"/>
      <c r="F49" s="382"/>
      <c r="G49" s="382"/>
      <c r="H49" s="382"/>
      <c r="I49" s="382"/>
      <c r="J49" s="382"/>
      <c r="K49" s="382"/>
      <c r="L49" s="77"/>
      <c r="M49" s="70"/>
      <c r="N49"/>
      <c r="O49"/>
    </row>
    <row r="50" spans="1:15" x14ac:dyDescent="0.25">
      <c r="A50"/>
      <c r="B50" s="69"/>
      <c r="C50" s="77">
        <v>39</v>
      </c>
      <c r="D50" s="382" t="s">
        <v>482</v>
      </c>
      <c r="E50" s="382"/>
      <c r="F50" s="382"/>
      <c r="G50" s="382"/>
      <c r="H50" s="382"/>
      <c r="I50" s="382"/>
      <c r="J50" s="382"/>
      <c r="K50" s="382"/>
      <c r="L50" s="135"/>
      <c r="M50" s="70"/>
      <c r="N50"/>
      <c r="O50"/>
    </row>
    <row r="51" spans="1:15" x14ac:dyDescent="0.25">
      <c r="B51" s="63"/>
      <c r="C51" s="77"/>
      <c r="D51" s="381"/>
      <c r="E51" s="381"/>
      <c r="F51" s="381"/>
      <c r="G51" s="381"/>
      <c r="H51" s="381"/>
      <c r="I51" s="381"/>
      <c r="J51" s="381"/>
      <c r="K51" s="381"/>
      <c r="L51" s="77"/>
      <c r="M51" s="64"/>
    </row>
    <row r="52" spans="1:15" ht="15.75" thickBot="1" x14ac:dyDescent="0.3">
      <c r="B52" s="71"/>
      <c r="C52" s="72"/>
      <c r="D52" s="72"/>
      <c r="E52" s="72"/>
      <c r="F52" s="72"/>
      <c r="G52" s="72"/>
      <c r="H52" s="72"/>
      <c r="I52" s="72"/>
      <c r="J52" s="72"/>
      <c r="K52" s="72"/>
      <c r="L52" s="114"/>
      <c r="M52" s="73"/>
    </row>
    <row r="53" spans="1:15" x14ac:dyDescent="0.25">
      <c r="C53" s="1"/>
      <c r="L53" s="111"/>
    </row>
    <row r="54" spans="1:15" x14ac:dyDescent="0.25">
      <c r="C54" s="1"/>
      <c r="L54" s="111"/>
    </row>
    <row r="55" spans="1:15" x14ac:dyDescent="0.25">
      <c r="C55" s="1"/>
      <c r="L55" s="111"/>
    </row>
    <row r="56" spans="1:15" x14ac:dyDescent="0.25">
      <c r="C56" s="1"/>
      <c r="L56" s="111"/>
    </row>
    <row r="57" spans="1:15" x14ac:dyDescent="0.25">
      <c r="C57" s="1"/>
      <c r="L57" s="111"/>
    </row>
    <row r="58" spans="1:15" x14ac:dyDescent="0.25">
      <c r="C58" s="1"/>
      <c r="L58" s="111"/>
    </row>
    <row r="59" spans="1:15" x14ac:dyDescent="0.25">
      <c r="C59" s="1"/>
      <c r="L59" s="111"/>
    </row>
    <row r="60" spans="1:15" x14ac:dyDescent="0.25">
      <c r="C60" s="1"/>
      <c r="L60" s="111"/>
    </row>
    <row r="61" spans="1:15" x14ac:dyDescent="0.25">
      <c r="C61" s="1"/>
      <c r="L61" s="111"/>
    </row>
    <row r="62" spans="1:15" x14ac:dyDescent="0.25">
      <c r="C62" s="1"/>
      <c r="L62" s="111"/>
    </row>
    <row r="63" spans="1:15" x14ac:dyDescent="0.25">
      <c r="C63" s="1"/>
      <c r="L63" s="111"/>
    </row>
    <row r="64" spans="1:15" x14ac:dyDescent="0.25">
      <c r="C64" s="1"/>
      <c r="L64" s="111"/>
    </row>
    <row r="65" spans="3:12" x14ac:dyDescent="0.25">
      <c r="C65" s="1"/>
      <c r="L65" s="111"/>
    </row>
    <row r="66" spans="3:12" x14ac:dyDescent="0.25">
      <c r="C66" s="1"/>
      <c r="L66" s="111"/>
    </row>
    <row r="67" spans="3:12" x14ac:dyDescent="0.25">
      <c r="C67" s="1"/>
      <c r="L67" s="111"/>
    </row>
    <row r="68" spans="3:12" x14ac:dyDescent="0.25">
      <c r="C68" s="1"/>
      <c r="L68" s="111"/>
    </row>
    <row r="69" spans="3:12" x14ac:dyDescent="0.25">
      <c r="C69" s="1"/>
      <c r="L69" s="111"/>
    </row>
    <row r="70" spans="3:12" x14ac:dyDescent="0.25">
      <c r="C70" s="1"/>
      <c r="L70" s="111"/>
    </row>
    <row r="71" spans="3:12" x14ac:dyDescent="0.25">
      <c r="C71" s="1"/>
      <c r="L71" s="111"/>
    </row>
    <row r="72" spans="3:12" x14ac:dyDescent="0.25">
      <c r="C72" s="1"/>
      <c r="L72" s="111"/>
    </row>
    <row r="73" spans="3:12" x14ac:dyDescent="0.25">
      <c r="C73" s="1"/>
      <c r="L73" s="111"/>
    </row>
    <row r="74" spans="3:12" x14ac:dyDescent="0.25">
      <c r="C74" s="1"/>
      <c r="L74" s="111"/>
    </row>
    <row r="75" spans="3:12" x14ac:dyDescent="0.25">
      <c r="C75" s="1"/>
      <c r="L75" s="111"/>
    </row>
    <row r="76" spans="3:12" x14ac:dyDescent="0.25">
      <c r="C76" s="1"/>
      <c r="L76" s="111"/>
    </row>
    <row r="77" spans="3:12" x14ac:dyDescent="0.25">
      <c r="C77" s="1"/>
      <c r="L77" s="111"/>
    </row>
    <row r="78" spans="3:12" x14ac:dyDescent="0.25">
      <c r="C78" s="1"/>
      <c r="L78" s="111"/>
    </row>
    <row r="79" spans="3:12" x14ac:dyDescent="0.25">
      <c r="C79" s="1"/>
      <c r="L79" s="111"/>
    </row>
    <row r="80" spans="3:12" x14ac:dyDescent="0.25">
      <c r="C80" s="1"/>
      <c r="L80" s="111"/>
    </row>
    <row r="81" spans="3:12" x14ac:dyDescent="0.25">
      <c r="C81" s="1"/>
      <c r="L81" s="111"/>
    </row>
    <row r="82" spans="3:12" x14ac:dyDescent="0.25">
      <c r="C82" s="1"/>
      <c r="L82" s="111"/>
    </row>
    <row r="83" spans="3:12" x14ac:dyDescent="0.25">
      <c r="C83" s="1"/>
      <c r="L83" s="111"/>
    </row>
    <row r="84" spans="3:12" x14ac:dyDescent="0.25">
      <c r="C84" s="1"/>
      <c r="L84" s="111"/>
    </row>
    <row r="85" spans="3:12" x14ac:dyDescent="0.25">
      <c r="C85" s="1"/>
      <c r="L85" s="111"/>
    </row>
    <row r="86" spans="3:12" x14ac:dyDescent="0.25">
      <c r="C86" s="1"/>
      <c r="L86" s="111"/>
    </row>
    <row r="87" spans="3:12" x14ac:dyDescent="0.25">
      <c r="C87" s="1"/>
      <c r="L87" s="111"/>
    </row>
    <row r="88" spans="3:12" x14ac:dyDescent="0.25">
      <c r="C88" s="1"/>
      <c r="L88" s="111"/>
    </row>
    <row r="89" spans="3:12" x14ac:dyDescent="0.25">
      <c r="C89" s="1"/>
      <c r="L89" s="111"/>
    </row>
    <row r="90" spans="3:12" x14ac:dyDescent="0.25">
      <c r="C90" s="1"/>
      <c r="L90" s="111"/>
    </row>
    <row r="91" spans="3:12" x14ac:dyDescent="0.25">
      <c r="C91" s="1"/>
      <c r="L91" s="111"/>
    </row>
    <row r="92" spans="3:12" x14ac:dyDescent="0.25">
      <c r="C92" s="1"/>
      <c r="L92" s="111"/>
    </row>
    <row r="93" spans="3:12" x14ac:dyDescent="0.25">
      <c r="C93" s="1"/>
      <c r="L93" s="111"/>
    </row>
    <row r="94" spans="3:12" x14ac:dyDescent="0.25">
      <c r="C94" s="1"/>
      <c r="L94" s="111"/>
    </row>
    <row r="95" spans="3:12" x14ac:dyDescent="0.25">
      <c r="C95" s="1"/>
      <c r="L95" s="111"/>
    </row>
    <row r="96" spans="3:12" x14ac:dyDescent="0.25">
      <c r="C96" s="1"/>
      <c r="L96" s="111"/>
    </row>
    <row r="97" spans="3:12" x14ac:dyDescent="0.25">
      <c r="C97" s="1"/>
      <c r="L97" s="111"/>
    </row>
    <row r="98" spans="3:12" x14ac:dyDescent="0.25">
      <c r="C98" s="1"/>
      <c r="L98" s="111"/>
    </row>
    <row r="99" spans="3:12" x14ac:dyDescent="0.25">
      <c r="C99" s="1"/>
      <c r="L99" s="111"/>
    </row>
    <row r="100" spans="3:12" x14ac:dyDescent="0.25">
      <c r="C100" s="1"/>
      <c r="L100" s="111"/>
    </row>
    <row r="101" spans="3:12" x14ac:dyDescent="0.25">
      <c r="C101" s="1"/>
      <c r="L101" s="111"/>
    </row>
    <row r="102" spans="3:12" x14ac:dyDescent="0.25">
      <c r="C102" s="1"/>
      <c r="L102" s="111"/>
    </row>
    <row r="103" spans="3:12" x14ac:dyDescent="0.25">
      <c r="C103" s="1"/>
      <c r="L103" s="111"/>
    </row>
    <row r="104" spans="3:12" x14ac:dyDescent="0.25">
      <c r="C104" s="1"/>
      <c r="L104" s="111"/>
    </row>
    <row r="105" spans="3:12" x14ac:dyDescent="0.25">
      <c r="C105" s="1"/>
      <c r="L105" s="111"/>
    </row>
    <row r="106" spans="3:12" x14ac:dyDescent="0.25">
      <c r="C106" s="1"/>
      <c r="L106" s="111"/>
    </row>
    <row r="107" spans="3:12" x14ac:dyDescent="0.25">
      <c r="C107" s="1"/>
      <c r="L107" s="111"/>
    </row>
    <row r="108" spans="3:12" x14ac:dyDescent="0.25">
      <c r="C108" s="1"/>
      <c r="L108" s="111"/>
    </row>
    <row r="109" spans="3:12" x14ac:dyDescent="0.25">
      <c r="C109" s="1"/>
      <c r="L109" s="111"/>
    </row>
    <row r="110" spans="3:12" x14ac:dyDescent="0.25">
      <c r="C110" s="1"/>
      <c r="L110" s="111"/>
    </row>
    <row r="111" spans="3:12" x14ac:dyDescent="0.25">
      <c r="C111" s="1"/>
      <c r="L111" s="111"/>
    </row>
    <row r="112" spans="3:12" x14ac:dyDescent="0.25">
      <c r="C112" s="1"/>
      <c r="L112" s="111"/>
    </row>
    <row r="113" spans="3:12" x14ac:dyDescent="0.25">
      <c r="C113" s="1"/>
      <c r="L113" s="111"/>
    </row>
    <row r="114" spans="3:12" x14ac:dyDescent="0.25">
      <c r="C114" s="1"/>
      <c r="L114" s="111"/>
    </row>
    <row r="115" spans="3:12" x14ac:dyDescent="0.25">
      <c r="C115" s="1"/>
      <c r="L115" s="111"/>
    </row>
    <row r="116" spans="3:12" x14ac:dyDescent="0.25">
      <c r="C116" s="1"/>
      <c r="L116" s="111"/>
    </row>
    <row r="117" spans="3:12" x14ac:dyDescent="0.25">
      <c r="C117" s="1"/>
      <c r="L117" s="111"/>
    </row>
    <row r="118" spans="3:12" x14ac:dyDescent="0.25">
      <c r="C118" s="1"/>
      <c r="L118" s="111"/>
    </row>
    <row r="119" spans="3:12" x14ac:dyDescent="0.25">
      <c r="C119" s="1"/>
      <c r="L119" s="111"/>
    </row>
    <row r="120" spans="3:12" x14ac:dyDescent="0.25">
      <c r="C120" s="1"/>
      <c r="L120" s="111"/>
    </row>
    <row r="121" spans="3:12" x14ac:dyDescent="0.25">
      <c r="C121" s="1"/>
      <c r="L121" s="111"/>
    </row>
    <row r="122" spans="3:12" x14ac:dyDescent="0.25">
      <c r="C122" s="1"/>
      <c r="L122" s="111"/>
    </row>
    <row r="123" spans="3:12" x14ac:dyDescent="0.25">
      <c r="C123" s="1"/>
      <c r="L123" s="111"/>
    </row>
    <row r="124" spans="3:12" x14ac:dyDescent="0.25">
      <c r="C124" s="1"/>
      <c r="L124" s="111"/>
    </row>
    <row r="125" spans="3:12" x14ac:dyDescent="0.25">
      <c r="C125" s="1"/>
      <c r="L125" s="111"/>
    </row>
    <row r="126" spans="3:12" x14ac:dyDescent="0.25">
      <c r="C126" s="1"/>
      <c r="L126" s="111"/>
    </row>
    <row r="127" spans="3:12" x14ac:dyDescent="0.25">
      <c r="C127" s="1"/>
      <c r="L127" s="111"/>
    </row>
    <row r="128" spans="3:12" x14ac:dyDescent="0.25">
      <c r="C128" s="1"/>
      <c r="L128" s="111"/>
    </row>
    <row r="129" spans="3:12" x14ac:dyDescent="0.25">
      <c r="C129" s="1"/>
      <c r="L129" s="111"/>
    </row>
    <row r="130" spans="3:12" x14ac:dyDescent="0.25">
      <c r="C130" s="1"/>
      <c r="L130" s="111"/>
    </row>
    <row r="131" spans="3:12" x14ac:dyDescent="0.25">
      <c r="C131" s="1"/>
      <c r="L131" s="111"/>
    </row>
    <row r="132" spans="3:12" x14ac:dyDescent="0.25">
      <c r="C132" s="1"/>
      <c r="L132" s="111"/>
    </row>
    <row r="133" spans="3:12" x14ac:dyDescent="0.25">
      <c r="C133" s="1"/>
      <c r="L133" s="111"/>
    </row>
    <row r="134" spans="3:12" x14ac:dyDescent="0.25">
      <c r="C134" s="1"/>
      <c r="L134" s="111"/>
    </row>
    <row r="135" spans="3:12" x14ac:dyDescent="0.25">
      <c r="C135" s="1"/>
      <c r="L135" s="111"/>
    </row>
    <row r="136" spans="3:12" x14ac:dyDescent="0.25">
      <c r="C136" s="1"/>
      <c r="L136" s="111"/>
    </row>
  </sheetData>
  <mergeCells count="37">
    <mergeCell ref="D13:K13"/>
    <mergeCell ref="C3:L3"/>
    <mergeCell ref="C4:L4"/>
    <mergeCell ref="C5:L5"/>
    <mergeCell ref="D11:K11"/>
    <mergeCell ref="D12:K12"/>
    <mergeCell ref="D27:K27"/>
    <mergeCell ref="D14:K14"/>
    <mergeCell ref="D15:K15"/>
    <mergeCell ref="D16:K16"/>
    <mergeCell ref="D17:K17"/>
    <mergeCell ref="D18:K18"/>
    <mergeCell ref="D19:K19"/>
    <mergeCell ref="D21:K21"/>
    <mergeCell ref="D22:K22"/>
    <mergeCell ref="D23:K23"/>
    <mergeCell ref="D26:K26"/>
    <mergeCell ref="D25:K25"/>
    <mergeCell ref="D20:K20"/>
    <mergeCell ref="D28:K28"/>
    <mergeCell ref="D29:K29"/>
    <mergeCell ref="D30:K30"/>
    <mergeCell ref="D31:K31"/>
    <mergeCell ref="D32:K32"/>
    <mergeCell ref="D33:K33"/>
    <mergeCell ref="D34:K34"/>
    <mergeCell ref="D49:K49"/>
    <mergeCell ref="S46:Z46"/>
    <mergeCell ref="D50:K50"/>
    <mergeCell ref="D51:K51"/>
    <mergeCell ref="D42:K42"/>
    <mergeCell ref="D43:K43"/>
    <mergeCell ref="D44:K44"/>
    <mergeCell ref="D45:K45"/>
    <mergeCell ref="D46:K46"/>
    <mergeCell ref="D47:K47"/>
    <mergeCell ref="D48:K48"/>
  </mergeCells>
  <hyperlinks>
    <hyperlink ref="D13:H13" location="'Table 2'!A1" display="Sectoral Distribution of CIRPs as on September 30, 2020" xr:uid="{00000000-0004-0000-0100-000000000000}"/>
    <hyperlink ref="D14:H14" location="'Table 3'!A1" display="Initiation of Corporate Insolvency Resolution Process" xr:uid="{00000000-0004-0000-0100-000001000000}"/>
    <hyperlink ref="D21:F21" location="'Table 10'!A1" display="Details of Closed Liquidations " xr:uid="{00000000-0004-0000-0100-000007000000}"/>
    <hyperlink ref="D22:F22" location="'Table 11'!A1" display="Reasons for Liquidations" xr:uid="{00000000-0004-0000-0100-000008000000}"/>
    <hyperlink ref="D23:F23" location="'Table 12'!A1" display="Claims in Liquidation Process" xr:uid="{00000000-0004-0000-0100-000009000000}"/>
    <hyperlink ref="D26:F26" location="'Table 13'!A1" display="Twelve Large Accounts " xr:uid="{00000000-0004-0000-0100-00000A000000}"/>
    <hyperlink ref="D27:I27" location="'Table 14'!A1" display="Commencement of Voluntary Liquidations till September 30, 2020" xr:uid="{00000000-0004-0000-0100-00000B000000}"/>
    <hyperlink ref="D28:H28" location="'Table 15'!A1" display="Status of Voluntary Liquidations as on September 30, 2020" xr:uid="{00000000-0004-0000-0100-00000C000000}"/>
    <hyperlink ref="D29:G29" location="'Table 16 '!A1" display="Reasons for Voluntary Liquidations" xr:uid="{00000000-0004-0000-0100-00000D000000}"/>
    <hyperlink ref="D30:H30" location="'Table 17'!A1" display="Details of 739 Liquidations (excludes 8 withdrawals)" xr:uid="{00000000-0004-0000-0100-00000E000000}"/>
    <hyperlink ref="D31:G31" location="'Table 18'!A1" display="Realisations under Voluntary Liquidation" xr:uid="{00000000-0004-0000-0100-00000F000000}"/>
    <hyperlink ref="D32:I32" location="'Table 19'!A1" display="Average time for approval of Resolution Plans/Orders for Liquidation" xr:uid="{00000000-0004-0000-0100-000010000000}"/>
    <hyperlink ref="D33:I33" location="'Table 20'!A1" display="Corporate Liquidation Accounts as on September 30, 2020" xr:uid="{00000000-0004-0000-0100-000011000000}"/>
    <hyperlink ref="D36:H36" location="'Table 21'!A1" display="Registered IPs and AFAs as on September 30, 2020" xr:uid="{00000000-0004-0000-0100-000012000000}"/>
    <hyperlink ref="D37:H37" location="'Table 22'!A1" display="Registration and Cancellation of Registrations of IPs " xr:uid="{00000000-0004-0000-0100-000013000000}"/>
    <hyperlink ref="D39:G39" location="'Table 24'!A1" display="Age Profile of IPs as on September 30, 2020" xr:uid="{00000000-0004-0000-0100-000015000000}"/>
    <hyperlink ref="D13:I13" location="'Table 2'!A1" display="Sectoral Distribution of CIRPs as on December 31, 2020" xr:uid="{00000000-0004-0000-0100-00001C000000}"/>
    <hyperlink ref="D27:K27" location="'Table 16'!A1" display="Commencement of Voluntary Liquidations till June 30, 2022" xr:uid="{00000000-0004-0000-0100-000022000000}"/>
    <hyperlink ref="D28:K28" location="'Table 17'!A1" display="Status of Voluntary Liquidations as on June 30, 2022" xr:uid="{00000000-0004-0000-0100-000023000000}"/>
    <hyperlink ref="D30:K30" location="'Table 19'!A1" display="Details of 1285 Voluntary Liquidations" xr:uid="{00000000-0004-0000-0100-000024000000}"/>
    <hyperlink ref="D33:K33" location="'Table 22'!A1" display="Corporate Liquidation Accounts as on June 30, 2022" xr:uid="{00000000-0004-0000-0100-000025000000}"/>
    <hyperlink ref="D34:K34" location="'Table 23'!A1" display="Insolvency Resolution of Personal Guarantors " xr:uid="{00000000-0004-0000-0100-000026000000}"/>
    <hyperlink ref="D36:K36" location="'Table 25'!A1" display="Registered IPs and AFAs as on June 30, 2023" xr:uid="{00000000-0004-0000-0100-000027000000}"/>
    <hyperlink ref="D37:K37" location="'Table 26'!A1" display="Registration and Cancellation of Registrations of IPs " xr:uid="{00000000-0004-0000-0100-000028000000}"/>
    <hyperlink ref="D39:K39" location="'Table 28'!A1" display="Age Profile of IPs as on June 30, 2023" xr:uid="{00000000-0004-0000-0100-00002A000000}"/>
    <hyperlink ref="D26:K26" location="'Table 15'!A1" display="Details of Avoidance Applications and Disposal" xr:uid="{00000000-0004-0000-0100-000034000000}"/>
    <hyperlink ref="D29:K29" location="'Table 18'!A1" display="Reasons for Voluntary Liquidations" xr:uid="{00000000-0004-0000-0100-000035000000}"/>
    <hyperlink ref="D31:K31" location="'Table 20'!A1" display="Realisations under Voluntary Liquidation" xr:uid="{00000000-0004-0000-0100-000036000000}"/>
    <hyperlink ref="D32:K32" location="'Table 21'!A1" display="Average time for approval of Resolution Plans/Orders for Liquidation" xr:uid="{00000000-0004-0000-0100-000037000000}"/>
    <hyperlink ref="D12:G12" location="'Table 1'!A1" display="Corporate Insolvency Resolution Process" xr:uid="{00000000-0004-0000-0100-00003B000000}"/>
    <hyperlink ref="L13" location="'Table 2'!A1" display="3, 4, 5, 6" xr:uid="{00000000-0004-0000-0100-00003F000000}"/>
    <hyperlink ref="L14" location="'Table 3'!A1" display="'Table 3'!A1" xr:uid="{00000000-0004-0000-0100-000040000000}"/>
    <hyperlink ref="L17" location="'Table 6'!A1" display="'Table 6'!A1" xr:uid="{00000000-0004-0000-0100-000043000000}"/>
    <hyperlink ref="L18" location="'Table 7'!A1" display="9, 10" xr:uid="{00000000-0004-0000-0100-000044000000}"/>
    <hyperlink ref="L22" location="'Table 11'!A1" display="'Table 11'!A1" xr:uid="{00000000-0004-0000-0100-000046000000}"/>
    <hyperlink ref="L27" location="'Table 16'!A1" display="'Table 16'!A1" xr:uid="{00000000-0004-0000-0100-000048000000}"/>
    <hyperlink ref="L28" location="'Table 17'!A1" display="'Table 17'!A1" xr:uid="{00000000-0004-0000-0100-000049000000}"/>
    <hyperlink ref="L29" location="'Table 18'!A1" display="'Table 18'!A1" xr:uid="{00000000-0004-0000-0100-00004A000000}"/>
    <hyperlink ref="L12" location="'Table 1'!A1" display="1, 2" xr:uid="{00000000-0004-0000-0100-00004D000000}"/>
    <hyperlink ref="D15:J15" location="'Table 4'!A1" display="Outcome of CIRPs, initiated Stakeholder-wise, as on December 31, 2020" xr:uid="{00000000-0004-0000-0100-00001D000000}"/>
    <hyperlink ref="D15:I15" location="'Table 4'!A1" display="Outcome of CIRPs, initiated Stakeholder-wise, as on September 30, 2020" xr:uid="{00000000-0004-0000-0100-000002000000}"/>
    <hyperlink ref="D16:F16" location="'Table 8'!A1" display="CIRPs Yielding Resolution" xr:uid="{667BB2F1-27AB-449D-AAFB-61E2FE52E347}"/>
    <hyperlink ref="D17:F17" location="'Table 8'!A1" display="CIRPs Yielding Resolution" xr:uid="{278C742E-6A74-40DF-BE74-6BDDA7226AB2}"/>
    <hyperlink ref="D20:I20" location="'Table 7'!A1" display="CIRPs Ending with Orders for Liquidation till September 30, 2020" xr:uid="{8C323187-9420-418C-9774-ED296D037F8B}"/>
    <hyperlink ref="D20:K20" location="'Table 9'!A1" display="Details of Closed Liquidations" xr:uid="{09D8821C-39EA-43BC-9DB6-A74BC353F55C}"/>
    <hyperlink ref="D18:H18" location="'Table 6'!A1" display="Closure of CIRP by Withdrawal till September 30, 2020" xr:uid="{27E182F4-FDC4-40CC-BD55-CD0C188072D8}"/>
    <hyperlink ref="D18:K18" location="'Table 7'!A1" display="Closure of CIRP by Withdrawal till June 30, 2022" xr:uid="{893CB588-8F4F-49E6-9D42-F11920E4CCE9}"/>
    <hyperlink ref="D19:H19" location="'Table 9'!A1" display="Status of Liquidation Processes as on September 30, 2020" xr:uid="{C4C8723E-F65B-48FF-9E2F-70756D94531B}"/>
    <hyperlink ref="D19:K19" location="'Table 8'!A1" display="Status of Ongoing Liquidations as on June 30, 2022" xr:uid="{A0F0ED07-30DD-4534-950E-FCA5A326B992}"/>
    <hyperlink ref="D12:K12" location="'Table 1'!A1" display="Corporate Insolvency Resolution Process" xr:uid="{C9EC63EF-EF14-48C3-9FD4-2AC49329C66D}"/>
    <hyperlink ref="D13:K13" location="'Table 2'!A1" display="Sectoral Distribution of CIRPs as on June 30, 2022" xr:uid="{4FB9FB38-2ABC-48EC-8C98-63B1072838CB}"/>
    <hyperlink ref="D14:K14" location="'Table 3'!A1" display="Initiation of Corporate Insolvency Resolution Process" xr:uid="{A39CF55A-17D0-4314-8977-0E08B78C0C51}"/>
    <hyperlink ref="D15:K15" location="'Table 4'!A1" display="Outcome of CIRPs, initiated Stakeholder-wise, as on June 30, 2022" xr:uid="{25FA2136-24CF-4C2A-8041-9575EBC07442}"/>
    <hyperlink ref="D16:K16" location="'Table 5'!A1" display="CIRPs Yielding Resolution Plans" xr:uid="{A6E03624-82BE-4371-ADD9-BE99E5641987}"/>
    <hyperlink ref="D17:K17" location="'Table 6'!A1" display="CIRPs Yielded Resolutions: State of CD at the commencement of CIRP" xr:uid="{5E0EC485-3509-47DC-9F40-92816A39C987}"/>
    <hyperlink ref="D21:K21" location="'Table 10'!A1" display="CIRPs Ending with Orders for Liquidation till June 30, 2022" xr:uid="{95B6847C-3E35-4EBD-B7D0-33F2D8762478}"/>
    <hyperlink ref="D22:K22" location="'Table 11'!A1" display="Reasons for Liquidations" xr:uid="{F64D0FD3-C432-4E78-80A6-0694FCB4DA41}"/>
    <hyperlink ref="D23:K23" location="'Table 12'!A1" display="Claims in Liquidation Process" xr:uid="{53476FE6-0953-43A8-9BC6-E3D6B42B0DEF}"/>
    <hyperlink ref="D24" location="'Table 13'!A1" display="Status of ongoing CIRPs as on June 30, 2022" xr:uid="{0E77E677-E2C6-431F-AA58-B198BAF7B5E2}"/>
    <hyperlink ref="D25:K25" location="'Table 14'!A1" display="Twelve Large Accounts" xr:uid="{430D1CCC-8CF2-47F4-B74D-75817B4CF3EB}"/>
    <hyperlink ref="D35" location="'Table 24'!A1" display="Status of filed applications for initiation of insolvency resolution process of personal guarantors" xr:uid="{50C67939-FF4A-436B-A425-AB3542E30DF2}"/>
    <hyperlink ref="L19" location="'Table 8'!A1" display="'Table 8'!A1" xr:uid="{6BF8C04A-50CF-4FA1-AC36-BF8D4F996674}"/>
    <hyperlink ref="L21" location="'Table 10'!A1" display="'Table 10'!A1" xr:uid="{190A7CE0-65AF-44DE-B896-5F3EC0156E88}"/>
    <hyperlink ref="L24" location="'Table 13'!A1" display="'Table 13'!A1" xr:uid="{5A83B4A7-01BE-4FF0-8972-08C6BFCA2D73}"/>
    <hyperlink ref="D50:K50" location="'Table 39'!A1" display="Age profile of RVs as on March 31, 2023" xr:uid="{9C6E96FB-1C1C-4FB3-8334-2BE205F4A303}"/>
    <hyperlink ref="D49" location="'Table 38'!A1" display="Region Wise Registered Valuers as on March 31, 2023" xr:uid="{9E921C7B-BCAA-4D03-8727-D6B1BF7B0900}"/>
    <hyperlink ref="D48" location="'Table 37'!A1" display="Registration of RVs till March 31, 2023" xr:uid="{AFD950B0-FCCA-4293-9A4B-9D7A70F7858A}"/>
    <hyperlink ref="D47" location="'Table 36'!A1" display="Registered Valuers (Entities) as on March 31, 2023" xr:uid="{555FCF5B-6F6A-4274-8467-F26A0780D292}"/>
    <hyperlink ref="D46" location="'Table 35'!A1" display="Registered Valuers as on March 31, 2023" xr:uid="{B366F289-42FE-4046-B153-FEDA5EBD3048}"/>
    <hyperlink ref="D45" location="'Table 34'!A1" display="Details of information with NeSL" xr:uid="{9839AA58-2A18-4D34-8FAE-D27DEED3744E}"/>
    <hyperlink ref="L45" location="'Table 34'!A1" display="'Table 34'!A1" xr:uid="{B09713E9-A676-4D84-B7D8-DF73A807234A}"/>
    <hyperlink ref="D44" location="'Table 33'!A1" display="CPE hours earned by the IPs" xr:uid="{4DC4B569-2FF5-41BC-82E8-AA6B1F89BD28}"/>
    <hyperlink ref="D43" location="'Table 32'!A1" display="Activities by IPAs" xr:uid="{DCCB8562-AD6F-49B7-81E5-BBA49785F625}"/>
    <hyperlink ref="D42" location="'Table 31'!A1" display="IPEs as on March 31, 2023" xr:uid="{35057C0F-A1DE-45DF-AD5E-7937C73DCE9E}"/>
    <hyperlink ref="D40" location="'Table 30'!A1" display="Replacement of IRP with RP as on March 31, 2023" xr:uid="{26D63884-2349-4A8F-9470-36042F4BF55E}"/>
    <hyperlink ref="D38:K38" location="'Table 27'!A1" display="Distribution of IPs as per their Eligibility as on June 30, 2023" xr:uid="{EB5F8234-47AD-456D-9730-BC6FB6006934}"/>
    <hyperlink ref="D40:K40" location="'Table 29'!A1" display="Replacement of IRP with RP as on June 30, 2023" xr:uid="{363FD547-B2F9-425B-BFBB-223CC05FE9F0}"/>
    <hyperlink ref="D41" location="'Table 30'!A1" display="Replacement of IRP with RP as on June 30, 2023" xr:uid="{031B5DBB-6A6B-43AA-80DE-2ADDB1CC4E0F}"/>
    <hyperlink ref="L41" location="'Table 30'!A1" display="'Table 30'!A1" xr:uid="{42DD0069-1AD7-4328-B90E-CA0DF079F7E9}"/>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S10"/>
  <sheetViews>
    <sheetView showGridLines="0" workbookViewId="0">
      <selection activeCell="R2" sqref="R2:S3"/>
    </sheetView>
  </sheetViews>
  <sheetFormatPr defaultRowHeight="15" x14ac:dyDescent="0.25"/>
  <cols>
    <col min="1" max="1" width="2.140625" customWidth="1"/>
    <col min="10" max="10" width="3.85546875" customWidth="1"/>
    <col min="11" max="11" width="1.85546875" customWidth="1"/>
    <col min="12" max="12" width="1.85546875" style="50" customWidth="1"/>
    <col min="13" max="13" width="1.85546875" customWidth="1"/>
    <col min="15" max="15" width="39.42578125" style="19" customWidth="1"/>
    <col min="16" max="16" width="15.140625" customWidth="1"/>
    <col min="17" max="17" width="4" bestFit="1" customWidth="1"/>
    <col min="18" max="19" width="6.5703125" customWidth="1"/>
  </cols>
  <sheetData>
    <row r="2" spans="2:19" ht="15.75" customHeight="1" x14ac:dyDescent="0.25">
      <c r="B2" s="394"/>
      <c r="C2" s="394"/>
      <c r="D2" s="394"/>
      <c r="E2" s="394"/>
      <c r="F2" s="394"/>
      <c r="G2" s="394"/>
      <c r="H2" s="394"/>
      <c r="I2" s="394"/>
      <c r="J2" s="394"/>
      <c r="N2" s="465" t="s">
        <v>415</v>
      </c>
      <c r="O2" s="465"/>
      <c r="P2" s="465"/>
      <c r="R2" s="446" t="s">
        <v>341</v>
      </c>
      <c r="S2" s="446"/>
    </row>
    <row r="3" spans="2:19" x14ac:dyDescent="0.25">
      <c r="N3" s="27"/>
      <c r="O3" s="24"/>
      <c r="P3" s="2"/>
      <c r="R3" s="446"/>
      <c r="S3" s="446"/>
    </row>
    <row r="4" spans="2:19" ht="25.5" x14ac:dyDescent="0.25">
      <c r="N4" s="23" t="s">
        <v>89</v>
      </c>
      <c r="O4" s="23" t="s">
        <v>150</v>
      </c>
      <c r="P4" s="23" t="s">
        <v>151</v>
      </c>
    </row>
    <row r="5" spans="2:19" x14ac:dyDescent="0.25">
      <c r="N5" s="10">
        <v>1</v>
      </c>
      <c r="O5" s="55" t="s">
        <v>152</v>
      </c>
      <c r="P5" s="41">
        <v>1043</v>
      </c>
    </row>
    <row r="6" spans="2:19" x14ac:dyDescent="0.25">
      <c r="N6" s="10">
        <v>2</v>
      </c>
      <c r="O6" s="55" t="s">
        <v>153</v>
      </c>
      <c r="P6" s="41">
        <v>244</v>
      </c>
    </row>
    <row r="7" spans="2:19" x14ac:dyDescent="0.25">
      <c r="N7" s="10">
        <v>3</v>
      </c>
      <c r="O7" s="55" t="s">
        <v>154</v>
      </c>
      <c r="P7" s="41">
        <v>36</v>
      </c>
    </row>
    <row r="8" spans="2:19" ht="25.5" x14ac:dyDescent="0.25">
      <c r="N8" s="28">
        <v>4</v>
      </c>
      <c r="O8" s="55" t="s">
        <v>155</v>
      </c>
      <c r="P8" s="41">
        <v>46</v>
      </c>
    </row>
    <row r="9" spans="2:19" x14ac:dyDescent="0.25">
      <c r="N9" s="10">
        <v>5</v>
      </c>
      <c r="O9" s="55" t="s">
        <v>156</v>
      </c>
      <c r="P9" s="41">
        <v>142</v>
      </c>
    </row>
    <row r="10" spans="2:19" x14ac:dyDescent="0.25">
      <c r="N10" s="482" t="s">
        <v>20</v>
      </c>
      <c r="O10" s="483"/>
      <c r="P10" s="98">
        <v>1511</v>
      </c>
    </row>
  </sheetData>
  <mergeCells count="4">
    <mergeCell ref="N2:P2"/>
    <mergeCell ref="N10:O10"/>
    <mergeCell ref="B2:J2"/>
    <mergeCell ref="R2:S3"/>
  </mergeCells>
  <hyperlinks>
    <hyperlink ref="R2:S3" location="'Table of Contents'!A1" display="Go To Table Of Contents" xr:uid="{00000000-0004-0000-12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12"/>
  <sheetViews>
    <sheetView showGridLines="0" workbookViewId="0">
      <selection activeCell="J2" sqref="J2:K3"/>
    </sheetView>
  </sheetViews>
  <sheetFormatPr defaultRowHeight="15" x14ac:dyDescent="0.25"/>
  <cols>
    <col min="1" max="1" width="1.85546875" customWidth="1"/>
    <col min="2" max="2" width="47" style="19" customWidth="1"/>
    <col min="3" max="3" width="14.5703125" customWidth="1"/>
    <col min="4" max="4" width="15.5703125" customWidth="1"/>
    <col min="5" max="5" width="11" customWidth="1"/>
    <col min="6" max="6" width="13" customWidth="1"/>
    <col min="7" max="7" width="12.7109375" customWidth="1"/>
    <col min="8" max="8" width="10.5703125" customWidth="1"/>
    <col min="9" max="9" width="3.42578125" customWidth="1"/>
    <col min="10" max="11" width="6.42578125" customWidth="1"/>
  </cols>
  <sheetData>
    <row r="1" spans="2:11" ht="11.25" customHeight="1" x14ac:dyDescent="0.25"/>
    <row r="2" spans="2:11" ht="15" customHeight="1" x14ac:dyDescent="0.25">
      <c r="B2" s="436" t="s">
        <v>611</v>
      </c>
      <c r="C2" s="436"/>
      <c r="D2" s="436"/>
      <c r="E2" s="436"/>
      <c r="F2" s="436"/>
      <c r="G2" s="436"/>
      <c r="H2" s="436"/>
      <c r="J2" s="446" t="s">
        <v>341</v>
      </c>
      <c r="K2" s="446"/>
    </row>
    <row r="3" spans="2:11" ht="15" customHeight="1" x14ac:dyDescent="0.25">
      <c r="B3" s="442" t="s">
        <v>109</v>
      </c>
      <c r="C3" s="442"/>
      <c r="D3" s="442"/>
      <c r="E3" s="442"/>
      <c r="F3" s="442"/>
      <c r="G3" s="442"/>
      <c r="H3" s="442"/>
      <c r="J3" s="446"/>
      <c r="K3" s="446"/>
    </row>
    <row r="4" spans="2:11" ht="25.5" x14ac:dyDescent="0.25">
      <c r="B4" s="23" t="s">
        <v>157</v>
      </c>
      <c r="C4" s="23" t="s">
        <v>146</v>
      </c>
      <c r="D4" s="23" t="s">
        <v>449</v>
      </c>
      <c r="E4" s="23" t="s">
        <v>158</v>
      </c>
      <c r="F4" s="23" t="s">
        <v>159</v>
      </c>
      <c r="G4" s="23" t="s">
        <v>160</v>
      </c>
      <c r="H4" s="23" t="s">
        <v>161</v>
      </c>
    </row>
    <row r="5" spans="2:11" ht="20.25" customHeight="1" x14ac:dyDescent="0.25">
      <c r="B5" s="55" t="s">
        <v>448</v>
      </c>
      <c r="C5" s="41">
        <v>1104</v>
      </c>
      <c r="D5" s="86">
        <v>5981</v>
      </c>
      <c r="E5" s="86">
        <v>8188</v>
      </c>
      <c r="F5" s="86">
        <v>102</v>
      </c>
      <c r="G5" s="86">
        <v>102</v>
      </c>
      <c r="H5" s="86">
        <v>7868</v>
      </c>
    </row>
    <row r="6" spans="2:11" ht="18" customHeight="1" x14ac:dyDescent="0.25">
      <c r="B6" s="55" t="s">
        <v>162</v>
      </c>
      <c r="C6" s="86">
        <v>486</v>
      </c>
      <c r="D6" s="86">
        <v>5794</v>
      </c>
      <c r="E6" s="86" t="s">
        <v>609</v>
      </c>
      <c r="F6" s="457" t="s">
        <v>610</v>
      </c>
      <c r="G6" s="457"/>
      <c r="H6" s="457"/>
    </row>
    <row r="7" spans="2:11" s="43" customFormat="1" ht="18.75" customHeight="1" x14ac:dyDescent="0.25">
      <c r="B7" s="96" t="s">
        <v>13</v>
      </c>
      <c r="C7" s="97">
        <v>1590</v>
      </c>
      <c r="D7" s="353">
        <v>11775</v>
      </c>
      <c r="E7" s="353">
        <v>12086</v>
      </c>
      <c r="F7" s="486" t="s">
        <v>610</v>
      </c>
      <c r="G7" s="487"/>
      <c r="H7" s="488"/>
    </row>
    <row r="8" spans="2:11" ht="74.25" customHeight="1" x14ac:dyDescent="0.25">
      <c r="B8" s="440" t="s">
        <v>612</v>
      </c>
      <c r="C8" s="440"/>
      <c r="D8" s="440"/>
      <c r="E8" s="440"/>
      <c r="F8" s="440"/>
      <c r="G8" s="440"/>
      <c r="H8" s="440"/>
    </row>
    <row r="9" spans="2:11" ht="14.25" customHeight="1" x14ac:dyDescent="0.25">
      <c r="B9" s="437"/>
      <c r="C9" s="437"/>
      <c r="D9" s="437"/>
      <c r="E9" s="437"/>
      <c r="F9" s="437"/>
      <c r="G9" s="437"/>
      <c r="H9" s="437"/>
    </row>
    <row r="10" spans="2:11" ht="13.5" customHeight="1" x14ac:dyDescent="0.25">
      <c r="B10" s="437"/>
      <c r="C10" s="437"/>
      <c r="D10" s="437"/>
      <c r="E10" s="437"/>
      <c r="F10" s="437"/>
      <c r="G10" s="437"/>
      <c r="H10" s="437"/>
    </row>
    <row r="11" spans="2:11" ht="15.75" customHeight="1" x14ac:dyDescent="0.25">
      <c r="B11" s="484"/>
      <c r="C11" s="485"/>
      <c r="D11" s="485"/>
      <c r="E11" s="485"/>
      <c r="F11" s="485"/>
      <c r="G11" s="485"/>
      <c r="H11" s="485"/>
    </row>
    <row r="12" spans="2:11" x14ac:dyDescent="0.25">
      <c r="B12" s="484"/>
      <c r="C12" s="485"/>
      <c r="D12" s="485"/>
      <c r="E12" s="485"/>
      <c r="F12" s="485"/>
      <c r="G12" s="485"/>
      <c r="H12" s="485"/>
    </row>
  </sheetData>
  <mergeCells count="10">
    <mergeCell ref="B12:H12"/>
    <mergeCell ref="J2:K3"/>
    <mergeCell ref="B9:H9"/>
    <mergeCell ref="B11:H11"/>
    <mergeCell ref="B10:H10"/>
    <mergeCell ref="B2:H2"/>
    <mergeCell ref="B3:H3"/>
    <mergeCell ref="B8:H8"/>
    <mergeCell ref="F6:H6"/>
    <mergeCell ref="F7:H7"/>
  </mergeCells>
  <hyperlinks>
    <hyperlink ref="J2:K3" location="'Table of Contents'!A1" display="Go To Table Of Contents" xr:uid="{00000000-0004-0000-13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73"/>
  <sheetViews>
    <sheetView showGridLines="0" topLeftCell="A27" workbookViewId="0">
      <selection activeCell="E52" sqref="E52"/>
    </sheetView>
  </sheetViews>
  <sheetFormatPr defaultRowHeight="15" x14ac:dyDescent="0.25"/>
  <cols>
    <col min="1" max="1" width="1.85546875" customWidth="1"/>
    <col min="3" max="3" width="44.42578125" style="19" customWidth="1"/>
    <col min="4" max="4" width="17" customWidth="1"/>
    <col min="5" max="5" width="11.7109375" customWidth="1"/>
    <col min="6" max="6" width="12.85546875" customWidth="1"/>
    <col min="7" max="7" width="13.140625" customWidth="1"/>
    <col min="8" max="8" width="16.140625" customWidth="1"/>
    <col min="9" max="9" width="11" customWidth="1"/>
    <col min="10" max="10" width="11.42578125" customWidth="1"/>
    <col min="11" max="11" width="3.5703125" customWidth="1"/>
    <col min="12" max="13" width="6.85546875" customWidth="1"/>
  </cols>
  <sheetData>
    <row r="1" spans="2:13" ht="12" customHeight="1" x14ac:dyDescent="0.25"/>
    <row r="2" spans="2:13" ht="15.75" x14ac:dyDescent="0.25">
      <c r="B2" s="489" t="s">
        <v>416</v>
      </c>
      <c r="C2" s="489"/>
      <c r="D2" s="489"/>
      <c r="E2" s="489"/>
      <c r="F2" s="489"/>
      <c r="G2" s="489"/>
      <c r="H2" s="489"/>
      <c r="I2" s="489"/>
      <c r="J2" s="489"/>
    </row>
    <row r="3" spans="2:13" ht="15" customHeight="1" x14ac:dyDescent="0.25">
      <c r="B3" s="490" t="s">
        <v>109</v>
      </c>
      <c r="C3" s="490"/>
      <c r="D3" s="490"/>
      <c r="E3" s="490"/>
      <c r="F3" s="490"/>
      <c r="G3" s="490"/>
      <c r="H3" s="490"/>
      <c r="I3" s="490"/>
      <c r="J3" s="490"/>
      <c r="L3" s="388" t="s">
        <v>341</v>
      </c>
      <c r="M3" s="388"/>
    </row>
    <row r="4" spans="2:13" ht="25.5" x14ac:dyDescent="0.25">
      <c r="B4" s="23" t="s">
        <v>89</v>
      </c>
      <c r="C4" s="23" t="s">
        <v>163</v>
      </c>
      <c r="D4" s="23" t="s">
        <v>164</v>
      </c>
      <c r="E4" s="23" t="s">
        <v>165</v>
      </c>
      <c r="F4" s="23" t="s">
        <v>166</v>
      </c>
      <c r="G4" s="23" t="s">
        <v>167</v>
      </c>
      <c r="H4" s="23" t="s">
        <v>168</v>
      </c>
      <c r="I4" s="23" t="s">
        <v>169</v>
      </c>
      <c r="J4" s="23" t="s">
        <v>161</v>
      </c>
      <c r="L4" s="388"/>
      <c r="M4" s="388"/>
    </row>
    <row r="5" spans="2:13" ht="15" customHeight="1" x14ac:dyDescent="0.25">
      <c r="B5" s="491" t="s">
        <v>613</v>
      </c>
      <c r="C5" s="491"/>
      <c r="D5" s="491"/>
      <c r="E5" s="491"/>
      <c r="F5" s="491"/>
      <c r="G5" s="491"/>
      <c r="H5" s="491"/>
      <c r="I5" s="491"/>
      <c r="J5" s="491"/>
    </row>
    <row r="6" spans="2:13" x14ac:dyDescent="0.25">
      <c r="B6" s="154">
        <v>1</v>
      </c>
      <c r="C6" s="155" t="s">
        <v>615</v>
      </c>
      <c r="D6" s="273">
        <v>43495</v>
      </c>
      <c r="E6" s="271">
        <v>43728</v>
      </c>
      <c r="F6" s="156">
        <v>0.67</v>
      </c>
      <c r="G6" s="156" t="s">
        <v>616</v>
      </c>
      <c r="H6" s="156" t="s">
        <v>616</v>
      </c>
      <c r="I6" s="156">
        <v>0.02</v>
      </c>
      <c r="J6" s="123">
        <v>0.65</v>
      </c>
    </row>
    <row r="7" spans="2:13" x14ac:dyDescent="0.25">
      <c r="B7" s="89">
        <v>2</v>
      </c>
      <c r="C7" s="79" t="s">
        <v>617</v>
      </c>
      <c r="D7" s="274">
        <v>43486</v>
      </c>
      <c r="E7" s="272">
        <v>43859</v>
      </c>
      <c r="F7" s="243">
        <v>0.72</v>
      </c>
      <c r="G7" s="57" t="s">
        <v>616</v>
      </c>
      <c r="H7" s="57" t="s">
        <v>616</v>
      </c>
      <c r="I7" s="57">
        <v>0.03</v>
      </c>
      <c r="J7" s="41">
        <v>0.69</v>
      </c>
    </row>
    <row r="8" spans="2:13" x14ac:dyDescent="0.25">
      <c r="B8" s="89">
        <v>3</v>
      </c>
      <c r="C8" s="79" t="s">
        <v>618</v>
      </c>
      <c r="D8" s="274">
        <v>43545</v>
      </c>
      <c r="E8" s="272">
        <v>44050</v>
      </c>
      <c r="F8" s="57">
        <v>0.83</v>
      </c>
      <c r="G8" s="57" t="s">
        <v>616</v>
      </c>
      <c r="H8" s="57" t="s">
        <v>616</v>
      </c>
      <c r="I8" s="57">
        <v>0.01</v>
      </c>
      <c r="J8" s="41">
        <v>0.82</v>
      </c>
    </row>
    <row r="9" spans="2:13" x14ac:dyDescent="0.25">
      <c r="B9" s="89">
        <v>4</v>
      </c>
      <c r="C9" s="79" t="s">
        <v>619</v>
      </c>
      <c r="D9" s="274">
        <v>43519</v>
      </c>
      <c r="E9" s="272">
        <v>44418</v>
      </c>
      <c r="F9" s="57">
        <v>1.07</v>
      </c>
      <c r="G9" s="243" t="s">
        <v>388</v>
      </c>
      <c r="H9" s="243" t="s">
        <v>388</v>
      </c>
      <c r="I9" s="57">
        <v>0.04</v>
      </c>
      <c r="J9" s="41">
        <v>1.04</v>
      </c>
    </row>
    <row r="10" spans="2:13" x14ac:dyDescent="0.25">
      <c r="B10" s="89">
        <v>5</v>
      </c>
      <c r="C10" s="79" t="s">
        <v>620</v>
      </c>
      <c r="D10" s="274">
        <v>43808</v>
      </c>
      <c r="E10" s="272">
        <v>44809</v>
      </c>
      <c r="F10" s="57">
        <v>0.02</v>
      </c>
      <c r="G10" s="57" t="s">
        <v>388</v>
      </c>
      <c r="H10" s="57" t="s">
        <v>388</v>
      </c>
      <c r="I10" s="57">
        <v>0.01</v>
      </c>
      <c r="J10" s="41">
        <v>0.01</v>
      </c>
    </row>
    <row r="11" spans="2:13" x14ac:dyDescent="0.25">
      <c r="B11" s="89">
        <v>6</v>
      </c>
      <c r="C11" s="79" t="s">
        <v>621</v>
      </c>
      <c r="D11" s="274">
        <v>44498</v>
      </c>
      <c r="E11" s="272">
        <v>44882</v>
      </c>
      <c r="F11" s="243">
        <v>0.02</v>
      </c>
      <c r="G11" s="57" t="s">
        <v>388</v>
      </c>
      <c r="H11" s="57" t="s">
        <v>388</v>
      </c>
      <c r="I11" s="57">
        <v>0.02</v>
      </c>
      <c r="J11" s="41" t="s">
        <v>388</v>
      </c>
    </row>
    <row r="12" spans="2:13" x14ac:dyDescent="0.25">
      <c r="B12" s="89">
        <v>7</v>
      </c>
      <c r="C12" s="79" t="s">
        <v>622</v>
      </c>
      <c r="D12" s="274">
        <v>44419</v>
      </c>
      <c r="E12" s="272">
        <v>44922</v>
      </c>
      <c r="F12" s="243">
        <v>6.03</v>
      </c>
      <c r="G12" s="57">
        <v>0.22</v>
      </c>
      <c r="H12" s="57">
        <v>0.22</v>
      </c>
      <c r="I12" s="57">
        <v>0.19</v>
      </c>
      <c r="J12" s="41">
        <v>5.62</v>
      </c>
    </row>
    <row r="13" spans="2:13" x14ac:dyDescent="0.25">
      <c r="B13" s="89">
        <v>8</v>
      </c>
      <c r="C13" s="79" t="s">
        <v>623</v>
      </c>
      <c r="D13" s="274">
        <v>43840</v>
      </c>
      <c r="E13" s="272">
        <v>44932</v>
      </c>
      <c r="F13" s="57">
        <v>0.28999999999999998</v>
      </c>
      <c r="G13" s="57" t="s">
        <v>388</v>
      </c>
      <c r="H13" s="57" t="s">
        <v>388</v>
      </c>
      <c r="I13" s="57">
        <v>0.02</v>
      </c>
      <c r="J13" s="41">
        <v>0.27</v>
      </c>
    </row>
    <row r="14" spans="2:13" x14ac:dyDescent="0.25">
      <c r="B14" s="89">
        <v>9</v>
      </c>
      <c r="C14" s="79" t="s">
        <v>624</v>
      </c>
      <c r="D14" s="274">
        <v>43147</v>
      </c>
      <c r="E14" s="272">
        <v>44959</v>
      </c>
      <c r="F14" s="57">
        <v>0.33</v>
      </c>
      <c r="G14" s="57" t="s">
        <v>388</v>
      </c>
      <c r="H14" s="57" t="s">
        <v>388</v>
      </c>
      <c r="I14" s="57">
        <v>0.15</v>
      </c>
      <c r="J14" s="41">
        <v>0.18</v>
      </c>
    </row>
    <row r="15" spans="2:13" x14ac:dyDescent="0.25">
      <c r="B15" s="89">
        <v>10</v>
      </c>
      <c r="C15" s="79" t="s">
        <v>625</v>
      </c>
      <c r="D15" s="274">
        <v>44291</v>
      </c>
      <c r="E15" s="272">
        <v>44967</v>
      </c>
      <c r="F15" s="57">
        <v>0.23</v>
      </c>
      <c r="G15" s="57" t="s">
        <v>388</v>
      </c>
      <c r="H15" s="57" t="s">
        <v>388</v>
      </c>
      <c r="I15" s="57">
        <v>0.16</v>
      </c>
      <c r="J15" s="41">
        <v>7.0000000000000007E-2</v>
      </c>
    </row>
    <row r="16" spans="2:13" x14ac:dyDescent="0.25">
      <c r="B16" s="89">
        <v>11</v>
      </c>
      <c r="C16" s="79" t="s">
        <v>626</v>
      </c>
      <c r="D16" s="274">
        <v>43705</v>
      </c>
      <c r="E16" s="272">
        <v>44995</v>
      </c>
      <c r="F16" s="57">
        <v>0.25</v>
      </c>
      <c r="G16" s="57">
        <v>0.01</v>
      </c>
      <c r="H16" s="57">
        <v>0.01</v>
      </c>
      <c r="I16" s="57">
        <v>0.02</v>
      </c>
      <c r="J16" s="41">
        <v>0.21</v>
      </c>
    </row>
    <row r="17" spans="2:10" x14ac:dyDescent="0.25">
      <c r="B17" s="89">
        <v>12</v>
      </c>
      <c r="C17" s="79" t="s">
        <v>627</v>
      </c>
      <c r="D17" s="274">
        <v>44561</v>
      </c>
      <c r="E17" s="272">
        <v>45001</v>
      </c>
      <c r="F17" s="57">
        <v>0.01</v>
      </c>
      <c r="G17" s="57">
        <v>0</v>
      </c>
      <c r="H17" s="57">
        <v>0</v>
      </c>
      <c r="I17" s="57">
        <v>0.01</v>
      </c>
      <c r="J17" s="41" t="s">
        <v>388</v>
      </c>
    </row>
    <row r="18" spans="2:10" x14ac:dyDescent="0.25">
      <c r="B18" s="89">
        <v>13</v>
      </c>
      <c r="C18" s="79" t="s">
        <v>628</v>
      </c>
      <c r="D18" s="274">
        <v>44246</v>
      </c>
      <c r="E18" s="272">
        <v>45001</v>
      </c>
      <c r="F18" s="57">
        <v>0.56999999999999995</v>
      </c>
      <c r="G18" s="57" t="s">
        <v>388</v>
      </c>
      <c r="H18" s="57" t="s">
        <v>388</v>
      </c>
      <c r="I18" s="57">
        <v>0.19</v>
      </c>
      <c r="J18" s="41">
        <v>0.38</v>
      </c>
    </row>
    <row r="19" spans="2:10" x14ac:dyDescent="0.25">
      <c r="B19" s="89">
        <v>14</v>
      </c>
      <c r="C19" s="79" t="s">
        <v>629</v>
      </c>
      <c r="D19" s="274">
        <v>44139</v>
      </c>
      <c r="E19" s="272">
        <v>45016</v>
      </c>
      <c r="F19" s="57">
        <v>2.52</v>
      </c>
      <c r="G19" s="57" t="s">
        <v>388</v>
      </c>
      <c r="H19" s="57" t="s">
        <v>388</v>
      </c>
      <c r="I19" s="57">
        <v>0.71</v>
      </c>
      <c r="J19" s="41">
        <v>1.81</v>
      </c>
    </row>
    <row r="20" spans="2:10" x14ac:dyDescent="0.25">
      <c r="B20" s="89">
        <v>15</v>
      </c>
      <c r="C20" s="79" t="s">
        <v>630</v>
      </c>
      <c r="D20" s="274">
        <v>44905</v>
      </c>
      <c r="E20" s="272">
        <v>45016</v>
      </c>
      <c r="F20" s="57">
        <v>2.96</v>
      </c>
      <c r="G20" s="57" t="s">
        <v>388</v>
      </c>
      <c r="H20" s="57" t="s">
        <v>388</v>
      </c>
      <c r="I20" s="57">
        <v>0.06</v>
      </c>
      <c r="J20" s="41">
        <v>2.89</v>
      </c>
    </row>
    <row r="21" spans="2:10" ht="15" customHeight="1" x14ac:dyDescent="0.25">
      <c r="B21" s="444" t="s">
        <v>631</v>
      </c>
      <c r="C21" s="444"/>
      <c r="D21" s="444"/>
      <c r="E21" s="444"/>
      <c r="F21" s="444"/>
      <c r="G21" s="444"/>
      <c r="H21" s="444"/>
      <c r="I21" s="444"/>
      <c r="J21" s="444"/>
    </row>
    <row r="22" spans="2:10" x14ac:dyDescent="0.25">
      <c r="B22" s="89">
        <v>1</v>
      </c>
      <c r="C22" s="79" t="s">
        <v>632</v>
      </c>
      <c r="D22" s="272">
        <v>44449</v>
      </c>
      <c r="E22" s="272">
        <v>45026</v>
      </c>
      <c r="F22" s="243">
        <v>8.86</v>
      </c>
      <c r="G22" s="57" t="s">
        <v>388</v>
      </c>
      <c r="H22" s="57" t="s">
        <v>616</v>
      </c>
      <c r="I22" s="243">
        <v>0.12</v>
      </c>
      <c r="J22" s="41">
        <v>8.74</v>
      </c>
    </row>
    <row r="23" spans="2:10" x14ac:dyDescent="0.25">
      <c r="B23" s="89">
        <v>2</v>
      </c>
      <c r="C23" s="79" t="s">
        <v>633</v>
      </c>
      <c r="D23" s="274">
        <v>44844</v>
      </c>
      <c r="E23" s="272">
        <v>45026</v>
      </c>
      <c r="F23" s="57">
        <v>0.28000000000000003</v>
      </c>
      <c r="G23" s="57" t="s">
        <v>388</v>
      </c>
      <c r="H23" s="57" t="s">
        <v>616</v>
      </c>
      <c r="I23" s="57">
        <v>0.03</v>
      </c>
      <c r="J23" s="41">
        <v>0.25</v>
      </c>
    </row>
    <row r="24" spans="2:10" x14ac:dyDescent="0.25">
      <c r="B24" s="89">
        <v>3</v>
      </c>
      <c r="C24" s="79" t="s">
        <v>634</v>
      </c>
      <c r="D24" s="274">
        <v>43902</v>
      </c>
      <c r="E24" s="272">
        <v>45028</v>
      </c>
      <c r="F24" s="57">
        <v>0</v>
      </c>
      <c r="G24" s="57" t="s">
        <v>388</v>
      </c>
      <c r="H24" s="57" t="s">
        <v>616</v>
      </c>
      <c r="I24" s="57">
        <v>0</v>
      </c>
      <c r="J24" s="250" t="s">
        <v>616</v>
      </c>
    </row>
    <row r="25" spans="2:10" x14ac:dyDescent="0.25">
      <c r="B25" s="89">
        <v>4</v>
      </c>
      <c r="C25" s="79" t="s">
        <v>635</v>
      </c>
      <c r="D25" s="274">
        <v>44405</v>
      </c>
      <c r="E25" s="272">
        <v>45028</v>
      </c>
      <c r="F25" s="57">
        <v>1.92</v>
      </c>
      <c r="G25" s="57" t="s">
        <v>388</v>
      </c>
      <c r="H25" s="57" t="s">
        <v>616</v>
      </c>
      <c r="I25" s="57">
        <v>7.0000000000000007E-2</v>
      </c>
      <c r="J25" s="41">
        <v>1.85</v>
      </c>
    </row>
    <row r="26" spans="2:10" x14ac:dyDescent="0.25">
      <c r="B26" s="89">
        <v>5</v>
      </c>
      <c r="C26" s="79" t="s">
        <v>636</v>
      </c>
      <c r="D26" s="274">
        <v>44728</v>
      </c>
      <c r="E26" s="272">
        <v>45028</v>
      </c>
      <c r="F26" s="57">
        <v>0.03</v>
      </c>
      <c r="G26" s="57" t="s">
        <v>388</v>
      </c>
      <c r="H26" s="57" t="s">
        <v>616</v>
      </c>
      <c r="I26" s="57">
        <v>0.03</v>
      </c>
      <c r="J26" s="41" t="s">
        <v>616</v>
      </c>
    </row>
    <row r="27" spans="2:10" x14ac:dyDescent="0.25">
      <c r="B27" s="89">
        <v>6</v>
      </c>
      <c r="C27" s="79" t="s">
        <v>637</v>
      </c>
      <c r="D27" s="274">
        <v>44592</v>
      </c>
      <c r="E27" s="272">
        <v>45033</v>
      </c>
      <c r="F27" s="57">
        <v>13.7</v>
      </c>
      <c r="G27" s="57" t="s">
        <v>388</v>
      </c>
      <c r="H27" s="57" t="s">
        <v>616</v>
      </c>
      <c r="I27" s="57">
        <v>7.0000000000000007E-2</v>
      </c>
      <c r="J27" s="41">
        <v>13.63</v>
      </c>
    </row>
    <row r="28" spans="2:10" x14ac:dyDescent="0.25">
      <c r="B28" s="89">
        <v>7</v>
      </c>
      <c r="C28" s="79" t="s">
        <v>638</v>
      </c>
      <c r="D28" s="274">
        <v>43911</v>
      </c>
      <c r="E28" s="272">
        <v>45035</v>
      </c>
      <c r="F28" s="57">
        <v>0.01</v>
      </c>
      <c r="G28" s="57" t="s">
        <v>388</v>
      </c>
      <c r="H28" s="57" t="s">
        <v>616</v>
      </c>
      <c r="I28" s="243">
        <v>0.01</v>
      </c>
      <c r="J28" s="41" t="s">
        <v>616</v>
      </c>
    </row>
    <row r="29" spans="2:10" x14ac:dyDescent="0.25">
      <c r="B29" s="89">
        <v>8</v>
      </c>
      <c r="C29" s="79" t="s">
        <v>639</v>
      </c>
      <c r="D29" s="274">
        <v>44386</v>
      </c>
      <c r="E29" s="272">
        <v>45035</v>
      </c>
      <c r="F29" s="243">
        <v>0.02</v>
      </c>
      <c r="G29" s="57" t="s">
        <v>388</v>
      </c>
      <c r="H29" s="57" t="s">
        <v>616</v>
      </c>
      <c r="I29" s="57">
        <v>0.02</v>
      </c>
      <c r="J29" s="249" t="s">
        <v>616</v>
      </c>
    </row>
    <row r="30" spans="2:10" x14ac:dyDescent="0.25">
      <c r="B30" s="89">
        <v>9</v>
      </c>
      <c r="C30" s="79" t="s">
        <v>640</v>
      </c>
      <c r="D30" s="274">
        <v>44522</v>
      </c>
      <c r="E30" s="272">
        <v>45035</v>
      </c>
      <c r="F30" s="57">
        <v>0.1</v>
      </c>
      <c r="G30" s="57">
        <v>0.03</v>
      </c>
      <c r="H30" s="57">
        <v>0.03</v>
      </c>
      <c r="I30" s="57">
        <v>0.05</v>
      </c>
      <c r="J30" s="41">
        <v>0.02</v>
      </c>
    </row>
    <row r="31" spans="2:10" x14ac:dyDescent="0.25">
      <c r="B31" s="89">
        <v>10</v>
      </c>
      <c r="C31" s="79" t="s">
        <v>641</v>
      </c>
      <c r="D31" s="274">
        <v>44445</v>
      </c>
      <c r="E31" s="272">
        <v>45035</v>
      </c>
      <c r="F31" s="243">
        <v>0.2</v>
      </c>
      <c r="G31" s="57">
        <v>0.01</v>
      </c>
      <c r="H31" s="57">
        <v>0.01</v>
      </c>
      <c r="I31" s="57">
        <v>0.02</v>
      </c>
      <c r="J31" s="41">
        <v>0.17</v>
      </c>
    </row>
    <row r="32" spans="2:10" x14ac:dyDescent="0.25">
      <c r="B32" s="89">
        <v>11</v>
      </c>
      <c r="C32" s="79" t="s">
        <v>642</v>
      </c>
      <c r="D32" s="274">
        <v>44081</v>
      </c>
      <c r="E32" s="272">
        <v>45040</v>
      </c>
      <c r="F32" s="57">
        <v>6.07</v>
      </c>
      <c r="G32" s="57" t="s">
        <v>388</v>
      </c>
      <c r="H32" s="57" t="s">
        <v>616</v>
      </c>
      <c r="I32" s="57">
        <v>0.5</v>
      </c>
      <c r="J32" s="250">
        <v>5.57</v>
      </c>
    </row>
    <row r="33" spans="2:10" x14ac:dyDescent="0.25">
      <c r="B33" s="89">
        <v>12</v>
      </c>
      <c r="C33" s="79" t="s">
        <v>643</v>
      </c>
      <c r="D33" s="274">
        <v>44462</v>
      </c>
      <c r="E33" s="272">
        <v>45042</v>
      </c>
      <c r="F33" s="57">
        <v>0.22</v>
      </c>
      <c r="G33" s="57" t="s">
        <v>388</v>
      </c>
      <c r="H33" s="57" t="s">
        <v>616</v>
      </c>
      <c r="I33" s="57">
        <v>0.02</v>
      </c>
      <c r="J33" s="41">
        <v>0.2</v>
      </c>
    </row>
    <row r="34" spans="2:10" x14ac:dyDescent="0.25">
      <c r="B34" s="89">
        <v>13</v>
      </c>
      <c r="C34" s="79" t="s">
        <v>644</v>
      </c>
      <c r="D34" s="274">
        <v>44879</v>
      </c>
      <c r="E34" s="272">
        <v>45042</v>
      </c>
      <c r="F34" s="57">
        <v>1.97</v>
      </c>
      <c r="G34" s="243" t="s">
        <v>388</v>
      </c>
      <c r="H34" s="243" t="s">
        <v>616</v>
      </c>
      <c r="I34" s="243">
        <v>0.19</v>
      </c>
      <c r="J34" s="41">
        <v>1.78</v>
      </c>
    </row>
    <row r="35" spans="2:10" x14ac:dyDescent="0.25">
      <c r="B35" s="89">
        <v>14</v>
      </c>
      <c r="C35" s="79" t="s">
        <v>645</v>
      </c>
      <c r="D35" s="272">
        <v>44259</v>
      </c>
      <c r="E35" s="272">
        <v>45048</v>
      </c>
      <c r="F35" s="57" t="s">
        <v>388</v>
      </c>
      <c r="G35" s="57" t="s">
        <v>388</v>
      </c>
      <c r="H35" s="57" t="s">
        <v>616</v>
      </c>
      <c r="I35" s="57" t="s">
        <v>646</v>
      </c>
      <c r="J35" s="249" t="s">
        <v>616</v>
      </c>
    </row>
    <row r="36" spans="2:10" x14ac:dyDescent="0.25">
      <c r="B36" s="89">
        <v>15</v>
      </c>
      <c r="C36" s="79" t="s">
        <v>647</v>
      </c>
      <c r="D36" s="274">
        <v>44641</v>
      </c>
      <c r="E36" s="272">
        <v>45049</v>
      </c>
      <c r="F36" s="57">
        <v>8.0399999999999991</v>
      </c>
      <c r="G36" s="57">
        <v>0.01</v>
      </c>
      <c r="H36" s="57">
        <v>0.01</v>
      </c>
      <c r="I36" s="57">
        <v>0.28999999999999998</v>
      </c>
      <c r="J36" s="41">
        <v>7.74</v>
      </c>
    </row>
    <row r="37" spans="2:10" x14ac:dyDescent="0.25">
      <c r="B37" s="89">
        <v>16</v>
      </c>
      <c r="C37" s="79" t="s">
        <v>648</v>
      </c>
      <c r="D37" s="274">
        <v>43865</v>
      </c>
      <c r="E37" s="272">
        <v>45055</v>
      </c>
      <c r="F37" s="57">
        <v>0.93</v>
      </c>
      <c r="G37" s="57" t="s">
        <v>388</v>
      </c>
      <c r="H37" s="57" t="s">
        <v>616</v>
      </c>
      <c r="I37" s="57">
        <v>0.02</v>
      </c>
      <c r="J37" s="41">
        <v>0.91</v>
      </c>
    </row>
    <row r="38" spans="2:10" x14ac:dyDescent="0.25">
      <c r="B38" s="89">
        <v>17</v>
      </c>
      <c r="C38" s="79" t="s">
        <v>649</v>
      </c>
      <c r="D38" s="274">
        <v>43373</v>
      </c>
      <c r="E38" s="272">
        <v>45058</v>
      </c>
      <c r="F38" s="57">
        <v>0.98</v>
      </c>
      <c r="G38" s="243" t="s">
        <v>388</v>
      </c>
      <c r="H38" s="243" t="s">
        <v>616</v>
      </c>
      <c r="I38" s="57">
        <v>0.09</v>
      </c>
      <c r="J38" s="41">
        <v>0.89</v>
      </c>
    </row>
    <row r="39" spans="2:10" x14ac:dyDescent="0.25">
      <c r="B39" s="89">
        <v>18</v>
      </c>
      <c r="C39" s="79" t="s">
        <v>650</v>
      </c>
      <c r="D39" s="274">
        <v>43174</v>
      </c>
      <c r="E39" s="272">
        <v>45062</v>
      </c>
      <c r="F39" s="57">
        <v>0.17</v>
      </c>
      <c r="G39" s="57" t="s">
        <v>388</v>
      </c>
      <c r="H39" s="57" t="s">
        <v>616</v>
      </c>
      <c r="I39" s="57">
        <v>0.05</v>
      </c>
      <c r="J39" s="250">
        <v>0.12</v>
      </c>
    </row>
    <row r="40" spans="2:10" x14ac:dyDescent="0.25">
      <c r="B40" s="89">
        <v>19</v>
      </c>
      <c r="C40" s="79" t="s">
        <v>651</v>
      </c>
      <c r="D40" s="274">
        <v>43745</v>
      </c>
      <c r="E40" s="272">
        <v>45062</v>
      </c>
      <c r="F40" s="243">
        <v>0.17</v>
      </c>
      <c r="G40" s="57" t="s">
        <v>388</v>
      </c>
      <c r="H40" s="57" t="s">
        <v>616</v>
      </c>
      <c r="I40" s="57">
        <v>0.01</v>
      </c>
      <c r="J40" s="41">
        <v>0.15</v>
      </c>
    </row>
    <row r="41" spans="2:10" x14ac:dyDescent="0.25">
      <c r="B41" s="89">
        <v>20</v>
      </c>
      <c r="C41" s="79" t="s">
        <v>652</v>
      </c>
      <c r="D41" s="274">
        <v>43791</v>
      </c>
      <c r="E41" s="272">
        <v>45062</v>
      </c>
      <c r="F41" s="243">
        <v>0.03</v>
      </c>
      <c r="G41" s="243" t="s">
        <v>388</v>
      </c>
      <c r="H41" s="243" t="s">
        <v>646</v>
      </c>
      <c r="I41" s="243">
        <v>0.01</v>
      </c>
      <c r="J41" s="250">
        <v>0.02</v>
      </c>
    </row>
    <row r="42" spans="2:10" x14ac:dyDescent="0.25">
      <c r="B42" s="89">
        <v>21</v>
      </c>
      <c r="C42" s="79" t="s">
        <v>653</v>
      </c>
      <c r="D42" s="274">
        <v>43825</v>
      </c>
      <c r="E42" s="272">
        <v>45062</v>
      </c>
      <c r="F42" s="57">
        <v>3.82</v>
      </c>
      <c r="G42" s="57" t="s">
        <v>388</v>
      </c>
      <c r="H42" s="57" t="s">
        <v>646</v>
      </c>
      <c r="I42" s="57">
        <v>0.8</v>
      </c>
      <c r="J42" s="41">
        <v>3.02</v>
      </c>
    </row>
    <row r="43" spans="2:10" x14ac:dyDescent="0.25">
      <c r="B43" s="89">
        <v>22</v>
      </c>
      <c r="C43" s="79" t="s">
        <v>654</v>
      </c>
      <c r="D43" s="274">
        <v>44204</v>
      </c>
      <c r="E43" s="272">
        <v>45062</v>
      </c>
      <c r="F43" s="57">
        <v>0.01</v>
      </c>
      <c r="G43" s="57" t="s">
        <v>388</v>
      </c>
      <c r="H43" s="57" t="s">
        <v>646</v>
      </c>
      <c r="I43" s="57">
        <v>0.01</v>
      </c>
      <c r="J43" s="41" t="s">
        <v>646</v>
      </c>
    </row>
    <row r="44" spans="2:10" x14ac:dyDescent="0.25">
      <c r="B44" s="89">
        <v>23</v>
      </c>
      <c r="C44" s="79" t="s">
        <v>655</v>
      </c>
      <c r="D44" s="274">
        <v>44271</v>
      </c>
      <c r="E44" s="272">
        <v>45062</v>
      </c>
      <c r="F44" s="243">
        <v>0.55000000000000004</v>
      </c>
      <c r="G44" s="57" t="s">
        <v>388</v>
      </c>
      <c r="H44" s="57" t="s">
        <v>646</v>
      </c>
      <c r="I44" s="57">
        <v>0.14000000000000001</v>
      </c>
      <c r="J44" s="41">
        <v>0.41</v>
      </c>
    </row>
    <row r="45" spans="2:10" x14ac:dyDescent="0.25">
      <c r="B45" s="89">
        <v>24</v>
      </c>
      <c r="C45" s="79" t="s">
        <v>656</v>
      </c>
      <c r="D45" s="274">
        <v>44431</v>
      </c>
      <c r="E45" s="272">
        <v>45062</v>
      </c>
      <c r="F45" s="243">
        <v>17.91</v>
      </c>
      <c r="G45" s="57" t="s">
        <v>388</v>
      </c>
      <c r="H45" s="57" t="s">
        <v>646</v>
      </c>
      <c r="I45" s="57">
        <v>0.05</v>
      </c>
      <c r="J45" s="41">
        <v>17.86</v>
      </c>
    </row>
    <row r="46" spans="2:10" x14ac:dyDescent="0.25">
      <c r="B46" s="89">
        <v>25</v>
      </c>
      <c r="C46" s="79" t="s">
        <v>657</v>
      </c>
      <c r="D46" s="274">
        <v>44533</v>
      </c>
      <c r="E46" s="272">
        <v>45062</v>
      </c>
      <c r="F46" s="243">
        <v>0.99</v>
      </c>
      <c r="G46" s="57" t="s">
        <v>388</v>
      </c>
      <c r="H46" s="57" t="s">
        <v>646</v>
      </c>
      <c r="I46" s="57">
        <v>0.05</v>
      </c>
      <c r="J46" s="41">
        <v>0.94</v>
      </c>
    </row>
    <row r="47" spans="2:10" x14ac:dyDescent="0.25">
      <c r="B47" s="89">
        <v>26</v>
      </c>
      <c r="C47" s="79" t="s">
        <v>658</v>
      </c>
      <c r="D47" s="274">
        <v>44620</v>
      </c>
      <c r="E47" s="272">
        <v>45062</v>
      </c>
      <c r="F47" s="243">
        <v>0.08</v>
      </c>
      <c r="G47" s="57">
        <v>0</v>
      </c>
      <c r="H47" s="57">
        <v>0</v>
      </c>
      <c r="I47" s="57">
        <v>7.0000000000000007E-2</v>
      </c>
      <c r="J47" s="41">
        <v>0</v>
      </c>
    </row>
    <row r="48" spans="2:10" x14ac:dyDescent="0.25">
      <c r="B48" s="89">
        <v>27</v>
      </c>
      <c r="C48" s="79" t="s">
        <v>659</v>
      </c>
      <c r="D48" s="274">
        <v>44697</v>
      </c>
      <c r="E48" s="272">
        <v>45062</v>
      </c>
      <c r="F48" s="243">
        <v>0.14000000000000001</v>
      </c>
      <c r="G48" s="57">
        <v>0</v>
      </c>
      <c r="H48" s="57">
        <v>0</v>
      </c>
      <c r="I48" s="57">
        <v>0.01</v>
      </c>
      <c r="J48" s="41">
        <v>0.13</v>
      </c>
    </row>
    <row r="49" spans="2:10" x14ac:dyDescent="0.25">
      <c r="B49" s="89">
        <v>28</v>
      </c>
      <c r="C49" s="79" t="s">
        <v>660</v>
      </c>
      <c r="D49" s="274">
        <v>44764</v>
      </c>
      <c r="E49" s="272">
        <v>45062</v>
      </c>
      <c r="F49" s="243">
        <v>4.32</v>
      </c>
      <c r="G49" s="57">
        <v>0.05</v>
      </c>
      <c r="H49" s="57">
        <v>0.05</v>
      </c>
      <c r="I49" s="57">
        <v>0.02</v>
      </c>
      <c r="J49" s="41">
        <v>4.25</v>
      </c>
    </row>
    <row r="50" spans="2:10" x14ac:dyDescent="0.25">
      <c r="B50" s="89">
        <v>29</v>
      </c>
      <c r="C50" s="79" t="s">
        <v>661</v>
      </c>
      <c r="D50" s="274">
        <v>44777</v>
      </c>
      <c r="E50" s="272">
        <v>45063</v>
      </c>
      <c r="F50" s="243">
        <v>0.44</v>
      </c>
      <c r="G50" s="57" t="s">
        <v>388</v>
      </c>
      <c r="H50" s="57" t="s">
        <v>646</v>
      </c>
      <c r="I50" s="57">
        <v>0.02</v>
      </c>
      <c r="J50" s="41">
        <v>0.42</v>
      </c>
    </row>
    <row r="51" spans="2:10" x14ac:dyDescent="0.25">
      <c r="B51" s="89">
        <v>30</v>
      </c>
      <c r="C51" s="79" t="s">
        <v>662</v>
      </c>
      <c r="D51" s="274">
        <v>44771</v>
      </c>
      <c r="E51" s="272">
        <v>45063</v>
      </c>
      <c r="F51" s="243">
        <v>2.25</v>
      </c>
      <c r="G51" s="57">
        <v>0</v>
      </c>
      <c r="H51" s="57">
        <v>0</v>
      </c>
      <c r="I51" s="57">
        <v>0.03</v>
      </c>
      <c r="J51" s="41">
        <v>2.2200000000000002</v>
      </c>
    </row>
    <row r="52" spans="2:10" x14ac:dyDescent="0.25">
      <c r="B52" s="89">
        <v>31</v>
      </c>
      <c r="C52" s="79" t="s">
        <v>663</v>
      </c>
      <c r="D52" s="274">
        <v>44048</v>
      </c>
      <c r="E52" s="272">
        <v>45065</v>
      </c>
      <c r="F52" s="243">
        <v>0.25</v>
      </c>
      <c r="G52" s="57">
        <v>0.19</v>
      </c>
      <c r="H52" s="57">
        <v>0.19</v>
      </c>
      <c r="I52" s="57">
        <v>0.06</v>
      </c>
      <c r="J52" s="41" t="s">
        <v>646</v>
      </c>
    </row>
    <row r="53" spans="2:10" x14ac:dyDescent="0.25">
      <c r="B53" s="89">
        <v>32</v>
      </c>
      <c r="C53" s="79" t="s">
        <v>664</v>
      </c>
      <c r="D53" s="274">
        <v>44060</v>
      </c>
      <c r="E53" s="272">
        <v>45065</v>
      </c>
      <c r="F53" s="57">
        <v>0</v>
      </c>
      <c r="G53" s="57" t="s">
        <v>388</v>
      </c>
      <c r="H53" s="57" t="s">
        <v>646</v>
      </c>
      <c r="I53" s="57">
        <v>0</v>
      </c>
      <c r="J53" s="41" t="s">
        <v>646</v>
      </c>
    </row>
    <row r="54" spans="2:10" x14ac:dyDescent="0.25">
      <c r="B54" s="89">
        <v>33</v>
      </c>
      <c r="C54" s="79" t="s">
        <v>665</v>
      </c>
      <c r="D54" s="274">
        <v>44461</v>
      </c>
      <c r="E54" s="272">
        <v>45065</v>
      </c>
      <c r="F54" s="243">
        <v>1.75</v>
      </c>
      <c r="G54" s="57" t="s">
        <v>388</v>
      </c>
      <c r="H54" s="57" t="s">
        <v>646</v>
      </c>
      <c r="I54" s="57">
        <v>7.0000000000000007E-2</v>
      </c>
      <c r="J54" s="41">
        <v>1.68</v>
      </c>
    </row>
    <row r="55" spans="2:10" x14ac:dyDescent="0.25">
      <c r="B55" s="89">
        <v>34</v>
      </c>
      <c r="C55" s="79" t="s">
        <v>666</v>
      </c>
      <c r="D55" s="274">
        <v>43532</v>
      </c>
      <c r="E55" s="272">
        <v>45069</v>
      </c>
      <c r="F55" s="243">
        <v>0.11</v>
      </c>
      <c r="G55" s="57" t="s">
        <v>388</v>
      </c>
      <c r="H55" s="57" t="s">
        <v>646</v>
      </c>
      <c r="I55" s="57">
        <v>0.11</v>
      </c>
      <c r="J55" s="41" t="s">
        <v>646</v>
      </c>
    </row>
    <row r="56" spans="2:10" x14ac:dyDescent="0.25">
      <c r="B56" s="89">
        <v>35</v>
      </c>
      <c r="C56" s="79" t="s">
        <v>667</v>
      </c>
      <c r="D56" s="274">
        <v>44392</v>
      </c>
      <c r="E56" s="272">
        <v>45071</v>
      </c>
      <c r="F56" s="243">
        <v>0.48</v>
      </c>
      <c r="G56" s="57" t="s">
        <v>388</v>
      </c>
      <c r="H56" s="57" t="s">
        <v>646</v>
      </c>
      <c r="I56" s="57">
        <v>0.13</v>
      </c>
      <c r="J56" s="41">
        <v>0.35</v>
      </c>
    </row>
    <row r="57" spans="2:10" x14ac:dyDescent="0.25">
      <c r="B57" s="89">
        <v>36</v>
      </c>
      <c r="C57" s="79" t="s">
        <v>668</v>
      </c>
      <c r="D57" s="274">
        <v>44102</v>
      </c>
      <c r="E57" s="272">
        <v>45083</v>
      </c>
      <c r="F57" s="243">
        <v>1.28</v>
      </c>
      <c r="G57" s="57">
        <v>0.31</v>
      </c>
      <c r="H57" s="57">
        <v>0.31</v>
      </c>
      <c r="I57" s="57">
        <v>0.05</v>
      </c>
      <c r="J57" s="41">
        <v>0.93</v>
      </c>
    </row>
    <row r="58" spans="2:10" x14ac:dyDescent="0.25">
      <c r="B58" s="89">
        <v>37</v>
      </c>
      <c r="C58" s="79" t="s">
        <v>669</v>
      </c>
      <c r="D58" s="274">
        <v>43868</v>
      </c>
      <c r="E58" s="272">
        <v>45089</v>
      </c>
      <c r="F58" s="243">
        <v>0.49</v>
      </c>
      <c r="G58" s="57" t="s">
        <v>388</v>
      </c>
      <c r="H58" s="57" t="s">
        <v>646</v>
      </c>
      <c r="I58" s="57">
        <v>0.13</v>
      </c>
      <c r="J58" s="41">
        <v>0.37</v>
      </c>
    </row>
    <row r="59" spans="2:10" x14ac:dyDescent="0.25">
      <c r="B59" s="89">
        <v>38</v>
      </c>
      <c r="C59" s="79" t="s">
        <v>670</v>
      </c>
      <c r="D59" s="274">
        <v>44400</v>
      </c>
      <c r="E59" s="272">
        <v>45089</v>
      </c>
      <c r="F59" s="243">
        <v>0.04</v>
      </c>
      <c r="G59" s="57">
        <v>0.01</v>
      </c>
      <c r="H59" s="57">
        <v>0.01</v>
      </c>
      <c r="I59" s="57">
        <v>0.03</v>
      </c>
      <c r="J59" s="41" t="s">
        <v>646</v>
      </c>
    </row>
    <row r="60" spans="2:10" x14ac:dyDescent="0.25">
      <c r="B60" s="89">
        <v>39</v>
      </c>
      <c r="C60" s="79" t="s">
        <v>671</v>
      </c>
      <c r="D60" s="274">
        <v>44421</v>
      </c>
      <c r="E60" s="272">
        <v>45091</v>
      </c>
      <c r="F60" s="243">
        <v>2.94</v>
      </c>
      <c r="G60" s="57">
        <v>0.16</v>
      </c>
      <c r="H60" s="57">
        <v>0.16</v>
      </c>
      <c r="I60" s="57">
        <v>0.16</v>
      </c>
      <c r="J60" s="41">
        <v>2.62</v>
      </c>
    </row>
    <row r="61" spans="2:10" x14ac:dyDescent="0.25">
      <c r="B61" s="89">
        <v>40</v>
      </c>
      <c r="C61" s="79" t="s">
        <v>672</v>
      </c>
      <c r="D61" s="274">
        <v>44715</v>
      </c>
      <c r="E61" s="272">
        <v>45093</v>
      </c>
      <c r="F61" s="243">
        <v>2.33</v>
      </c>
      <c r="G61" s="57" t="s">
        <v>388</v>
      </c>
      <c r="H61" s="57" t="s">
        <v>616</v>
      </c>
      <c r="I61" s="57">
        <v>0.06</v>
      </c>
      <c r="J61" s="41">
        <v>2.27</v>
      </c>
    </row>
    <row r="62" spans="2:10" x14ac:dyDescent="0.25">
      <c r="B62" s="89">
        <v>41</v>
      </c>
      <c r="C62" s="79" t="s">
        <v>673</v>
      </c>
      <c r="D62" s="274">
        <v>44440</v>
      </c>
      <c r="E62" s="272">
        <v>45097</v>
      </c>
      <c r="F62" s="243">
        <v>0.02</v>
      </c>
      <c r="G62" s="57" t="s">
        <v>388</v>
      </c>
      <c r="H62" s="57" t="s">
        <v>616</v>
      </c>
      <c r="I62" s="57">
        <v>0.02</v>
      </c>
      <c r="J62" s="41" t="s">
        <v>616</v>
      </c>
    </row>
    <row r="63" spans="2:10" x14ac:dyDescent="0.25">
      <c r="B63" s="89">
        <v>42</v>
      </c>
      <c r="C63" s="79" t="s">
        <v>674</v>
      </c>
      <c r="D63" s="274">
        <v>44834</v>
      </c>
      <c r="E63" s="272">
        <v>45098</v>
      </c>
      <c r="F63" s="243">
        <v>1.04</v>
      </c>
      <c r="G63" s="57">
        <v>0.03</v>
      </c>
      <c r="H63" s="57">
        <v>0.03</v>
      </c>
      <c r="I63" s="57">
        <v>0.05</v>
      </c>
      <c r="J63" s="41">
        <v>0.96</v>
      </c>
    </row>
    <row r="64" spans="2:10" x14ac:dyDescent="0.25">
      <c r="B64" s="89">
        <v>43</v>
      </c>
      <c r="C64" s="79" t="s">
        <v>675</v>
      </c>
      <c r="D64" s="274">
        <v>44645</v>
      </c>
      <c r="E64" s="274">
        <v>45099</v>
      </c>
      <c r="F64" s="79">
        <v>0.49</v>
      </c>
      <c r="G64" s="57" t="s">
        <v>388</v>
      </c>
      <c r="H64" s="57" t="s">
        <v>616</v>
      </c>
      <c r="I64" s="57">
        <v>0.01</v>
      </c>
      <c r="J64" s="57">
        <v>0.48</v>
      </c>
    </row>
    <row r="65" spans="2:10" x14ac:dyDescent="0.25">
      <c r="B65" s="89">
        <v>44</v>
      </c>
      <c r="C65" s="79" t="s">
        <v>676</v>
      </c>
      <c r="D65" s="274">
        <v>44170</v>
      </c>
      <c r="E65" s="274">
        <v>45100</v>
      </c>
      <c r="F65" s="79">
        <v>0.64</v>
      </c>
      <c r="G65" s="57">
        <v>0.02</v>
      </c>
      <c r="H65" s="57">
        <v>0.02</v>
      </c>
      <c r="I65" s="57">
        <v>0.18</v>
      </c>
      <c r="J65" s="57">
        <v>0.44</v>
      </c>
    </row>
    <row r="66" spans="2:10" ht="15" customHeight="1" x14ac:dyDescent="0.25">
      <c r="B66" s="424" t="s">
        <v>614</v>
      </c>
      <c r="C66" s="425"/>
      <c r="D66" s="425"/>
      <c r="E66" s="425"/>
      <c r="F66" s="244">
        <v>86.06</v>
      </c>
      <c r="G66" s="245">
        <v>0.83</v>
      </c>
      <c r="H66" s="248">
        <v>0.83</v>
      </c>
      <c r="I66" s="203">
        <v>3.84</v>
      </c>
      <c r="J66" s="248">
        <v>81.39</v>
      </c>
    </row>
    <row r="67" spans="2:10" ht="15" customHeight="1" x14ac:dyDescent="0.25">
      <c r="B67" s="427" t="s">
        <v>532</v>
      </c>
      <c r="C67" s="428"/>
      <c r="D67" s="428"/>
      <c r="E67" s="428"/>
      <c r="F67" s="246">
        <v>4047.8</v>
      </c>
      <c r="G67" s="247">
        <v>37.82</v>
      </c>
      <c r="H67" s="248">
        <v>37.82</v>
      </c>
      <c r="I67" s="248">
        <v>106.59</v>
      </c>
      <c r="J67" s="248">
        <v>3903.31</v>
      </c>
    </row>
    <row r="68" spans="2:10" x14ac:dyDescent="0.25">
      <c r="B68" s="339" t="s">
        <v>450</v>
      </c>
    </row>
    <row r="69" spans="2:10" x14ac:dyDescent="0.25">
      <c r="B69" s="339" t="s">
        <v>677</v>
      </c>
    </row>
    <row r="70" spans="2:10" x14ac:dyDescent="0.25">
      <c r="B70" s="242"/>
    </row>
    <row r="71" spans="2:10" x14ac:dyDescent="0.25">
      <c r="B71" s="242"/>
    </row>
    <row r="72" spans="2:10" x14ac:dyDescent="0.25">
      <c r="B72" s="242"/>
    </row>
    <row r="73" spans="2:10" x14ac:dyDescent="0.25">
      <c r="B73" s="242"/>
    </row>
  </sheetData>
  <mergeCells count="7">
    <mergeCell ref="L3:M4"/>
    <mergeCell ref="B67:E67"/>
    <mergeCell ref="B2:J2"/>
    <mergeCell ref="B3:J3"/>
    <mergeCell ref="B66:E66"/>
    <mergeCell ref="B21:J21"/>
    <mergeCell ref="B5:J5"/>
  </mergeCells>
  <hyperlinks>
    <hyperlink ref="L3:M4" location="'Table of Contents'!A1" display="Go To Table Of Contents" xr:uid="{00000000-0004-0000-14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14"/>
  <sheetViews>
    <sheetView showGridLines="0" workbookViewId="0">
      <selection activeCell="G4" sqref="G4:I4"/>
    </sheetView>
  </sheetViews>
  <sheetFormatPr defaultRowHeight="15" x14ac:dyDescent="0.25"/>
  <cols>
    <col min="1" max="1" width="1.85546875" customWidth="1"/>
    <col min="2" max="2" width="7.42578125" customWidth="1"/>
    <col min="3" max="3" width="54.42578125" style="19" customWidth="1"/>
    <col min="4" max="4" width="12.140625" customWidth="1"/>
    <col min="5" max="6" width="11.28515625" customWidth="1"/>
    <col min="8" max="9" width="10.5703125" customWidth="1"/>
    <col min="11" max="12" width="9.7109375" customWidth="1"/>
    <col min="13" max="13" width="3.140625" customWidth="1"/>
    <col min="14" max="15" width="6.7109375" customWidth="1"/>
  </cols>
  <sheetData>
    <row r="1" spans="1:15" ht="12" customHeight="1" x14ac:dyDescent="0.25"/>
    <row r="2" spans="1:15" x14ac:dyDescent="0.25">
      <c r="B2" s="441" t="s">
        <v>417</v>
      </c>
      <c r="C2" s="441"/>
      <c r="D2" s="441"/>
      <c r="E2" s="441"/>
      <c r="F2" s="441"/>
      <c r="G2" s="266"/>
      <c r="H2" s="266"/>
      <c r="I2" s="266"/>
      <c r="J2" s="266"/>
      <c r="K2" s="266"/>
      <c r="L2" s="266"/>
      <c r="M2" s="2"/>
    </row>
    <row r="3" spans="1:15" ht="15.75" customHeight="1" x14ac:dyDescent="0.25">
      <c r="B3" s="29"/>
      <c r="C3" s="24"/>
      <c r="D3" s="2"/>
      <c r="E3" s="2"/>
      <c r="F3" s="2"/>
      <c r="G3" s="2"/>
      <c r="H3" s="2"/>
      <c r="I3" s="2"/>
      <c r="J3" s="2"/>
      <c r="K3" s="2"/>
      <c r="L3" s="2"/>
      <c r="M3" s="2"/>
      <c r="N3" s="471" t="s">
        <v>341</v>
      </c>
      <c r="O3" s="471"/>
    </row>
    <row r="4" spans="1:15" x14ac:dyDescent="0.25">
      <c r="B4" s="447" t="s">
        <v>89</v>
      </c>
      <c r="C4" s="447" t="s">
        <v>170</v>
      </c>
      <c r="D4" s="493" t="s">
        <v>418</v>
      </c>
      <c r="E4" s="493"/>
      <c r="F4" s="493"/>
      <c r="G4" s="493" t="s">
        <v>678</v>
      </c>
      <c r="H4" s="493"/>
      <c r="I4" s="493"/>
      <c r="J4" s="493" t="s">
        <v>679</v>
      </c>
      <c r="K4" s="493"/>
      <c r="L4" s="493"/>
      <c r="M4" s="2"/>
      <c r="N4" s="471"/>
      <c r="O4" s="471"/>
    </row>
    <row r="5" spans="1:15" x14ac:dyDescent="0.25">
      <c r="B5" s="448"/>
      <c r="C5" s="448" t="s">
        <v>170</v>
      </c>
      <c r="D5" s="494" t="s">
        <v>171</v>
      </c>
      <c r="E5" s="496" t="s">
        <v>172</v>
      </c>
      <c r="F5" s="496"/>
      <c r="G5" s="494" t="s">
        <v>171</v>
      </c>
      <c r="H5" s="496" t="s">
        <v>172</v>
      </c>
      <c r="I5" s="496"/>
      <c r="J5" s="494" t="s">
        <v>171</v>
      </c>
      <c r="K5" s="496" t="s">
        <v>172</v>
      </c>
      <c r="L5" s="496"/>
      <c r="M5" s="2"/>
    </row>
    <row r="6" spans="1:15" ht="24" customHeight="1" x14ac:dyDescent="0.25">
      <c r="B6" s="492"/>
      <c r="C6" s="492"/>
      <c r="D6" s="495"/>
      <c r="E6" s="30" t="s">
        <v>173</v>
      </c>
      <c r="F6" s="30" t="s">
        <v>174</v>
      </c>
      <c r="G6" s="495"/>
      <c r="H6" s="30" t="s">
        <v>173</v>
      </c>
      <c r="I6" s="30" t="s">
        <v>174</v>
      </c>
      <c r="J6" s="495"/>
      <c r="K6" s="30" t="s">
        <v>173</v>
      </c>
      <c r="L6" s="30" t="s">
        <v>174</v>
      </c>
      <c r="M6" s="2"/>
    </row>
    <row r="7" spans="1:15" x14ac:dyDescent="0.25">
      <c r="B7" s="497" t="s">
        <v>175</v>
      </c>
      <c r="C7" s="497"/>
      <c r="D7" s="443"/>
      <c r="E7" s="443"/>
      <c r="F7" s="443"/>
      <c r="G7" s="443"/>
      <c r="H7" s="443"/>
      <c r="I7" s="443"/>
      <c r="J7" s="443"/>
      <c r="K7" s="443"/>
      <c r="L7" s="443"/>
      <c r="M7" s="133"/>
    </row>
    <row r="8" spans="1:15" x14ac:dyDescent="0.25">
      <c r="B8" s="7">
        <v>1</v>
      </c>
      <c r="C8" s="18" t="s">
        <v>176</v>
      </c>
      <c r="D8" s="236">
        <v>496</v>
      </c>
      <c r="E8" s="236">
        <v>533</v>
      </c>
      <c r="F8" s="236">
        <v>450</v>
      </c>
      <c r="G8" s="236">
        <v>682</v>
      </c>
      <c r="H8" s="236">
        <v>616</v>
      </c>
      <c r="I8" s="236">
        <v>509</v>
      </c>
      <c r="J8" s="236">
        <v>38</v>
      </c>
      <c r="K8" s="236">
        <v>926</v>
      </c>
      <c r="L8" s="236">
        <v>750</v>
      </c>
      <c r="M8" s="86"/>
    </row>
    <row r="9" spans="1:15" x14ac:dyDescent="0.25">
      <c r="B9" s="7">
        <v>2</v>
      </c>
      <c r="C9" s="18" t="s">
        <v>177</v>
      </c>
      <c r="D9" s="119">
        <v>1626</v>
      </c>
      <c r="E9" s="119">
        <v>414</v>
      </c>
      <c r="F9" s="119" t="s">
        <v>14</v>
      </c>
      <c r="G9" s="119">
        <v>2034</v>
      </c>
      <c r="H9" s="119">
        <v>456</v>
      </c>
      <c r="I9" s="119" t="s">
        <v>14</v>
      </c>
      <c r="J9" s="119">
        <v>86</v>
      </c>
      <c r="K9" s="119">
        <v>601</v>
      </c>
      <c r="L9" s="119" t="s">
        <v>14</v>
      </c>
      <c r="M9" s="86"/>
    </row>
    <row r="10" spans="1:15" x14ac:dyDescent="0.25">
      <c r="B10" s="498" t="s">
        <v>178</v>
      </c>
      <c r="C10" s="498"/>
      <c r="D10" s="499"/>
      <c r="E10" s="499"/>
      <c r="F10" s="499"/>
      <c r="G10" s="499"/>
      <c r="H10" s="499"/>
      <c r="I10" s="499"/>
      <c r="J10" s="499"/>
      <c r="K10" s="499"/>
      <c r="L10" s="499"/>
      <c r="M10" s="133"/>
    </row>
    <row r="11" spans="1:15" x14ac:dyDescent="0.25">
      <c r="A11" s="120"/>
      <c r="B11" s="121">
        <v>3</v>
      </c>
      <c r="C11" s="122" t="s">
        <v>179</v>
      </c>
      <c r="D11" s="123">
        <v>405</v>
      </c>
      <c r="E11" s="123">
        <v>487</v>
      </c>
      <c r="F11" s="123" t="s">
        <v>14</v>
      </c>
      <c r="G11" s="123">
        <v>533</v>
      </c>
      <c r="H11" s="123">
        <v>530</v>
      </c>
      <c r="I11" s="123" t="s">
        <v>14</v>
      </c>
      <c r="J11" s="123">
        <v>22</v>
      </c>
      <c r="K11" s="123">
        <v>709</v>
      </c>
      <c r="L11" s="123" t="s">
        <v>14</v>
      </c>
      <c r="M11" s="41"/>
    </row>
    <row r="12" spans="1:15" x14ac:dyDescent="0.25">
      <c r="B12" s="7">
        <v>4</v>
      </c>
      <c r="C12" s="18" t="s">
        <v>180</v>
      </c>
      <c r="D12" s="41">
        <v>712</v>
      </c>
      <c r="E12" s="41">
        <v>426</v>
      </c>
      <c r="F12" s="41" t="s">
        <v>14</v>
      </c>
      <c r="G12" s="41">
        <v>1037</v>
      </c>
      <c r="H12" s="41">
        <v>410</v>
      </c>
      <c r="I12" s="41" t="s">
        <v>14</v>
      </c>
      <c r="J12" s="41">
        <v>67</v>
      </c>
      <c r="K12" s="41">
        <v>384</v>
      </c>
      <c r="L12" s="41" t="s">
        <v>14</v>
      </c>
      <c r="M12" s="41"/>
    </row>
    <row r="13" spans="1:15" x14ac:dyDescent="0.25">
      <c r="B13" s="7">
        <v>5</v>
      </c>
      <c r="C13" s="18" t="s">
        <v>181</v>
      </c>
      <c r="D13" s="41">
        <v>235</v>
      </c>
      <c r="E13" s="41">
        <v>511</v>
      </c>
      <c r="F13" s="41" t="s">
        <v>14</v>
      </c>
      <c r="G13" s="41">
        <v>314</v>
      </c>
      <c r="H13" s="41">
        <v>585</v>
      </c>
      <c r="I13" s="41" t="s">
        <v>14</v>
      </c>
      <c r="J13" s="41">
        <v>24</v>
      </c>
      <c r="K13" s="41">
        <v>893</v>
      </c>
      <c r="L13" s="41" t="s">
        <v>14</v>
      </c>
      <c r="M13" s="41"/>
    </row>
    <row r="14" spans="1:15" x14ac:dyDescent="0.25">
      <c r="A14" s="124"/>
      <c r="B14" s="80">
        <v>6</v>
      </c>
      <c r="C14" s="81" t="s">
        <v>182</v>
      </c>
      <c r="D14" s="125">
        <v>355</v>
      </c>
      <c r="E14" s="125">
        <v>582</v>
      </c>
      <c r="F14" s="125" t="s">
        <v>14</v>
      </c>
      <c r="G14" s="125">
        <v>527</v>
      </c>
      <c r="H14" s="125">
        <v>650</v>
      </c>
      <c r="I14" s="125" t="s">
        <v>14</v>
      </c>
      <c r="J14" s="125">
        <v>44</v>
      </c>
      <c r="K14" s="125">
        <v>754</v>
      </c>
      <c r="L14" s="125" t="s">
        <v>14</v>
      </c>
      <c r="M14" s="41"/>
    </row>
  </sheetData>
  <mergeCells count="15">
    <mergeCell ref="N3:O4"/>
    <mergeCell ref="J5:J6"/>
    <mergeCell ref="K5:L5"/>
    <mergeCell ref="B7:L7"/>
    <mergeCell ref="B10:L10"/>
    <mergeCell ref="J4:L4"/>
    <mergeCell ref="B2:F2"/>
    <mergeCell ref="B4:B6"/>
    <mergeCell ref="C4:C6"/>
    <mergeCell ref="D4:F4"/>
    <mergeCell ref="G4:I4"/>
    <mergeCell ref="D5:D6"/>
    <mergeCell ref="E5:F5"/>
    <mergeCell ref="G5:G6"/>
    <mergeCell ref="H5:I5"/>
  </mergeCells>
  <hyperlinks>
    <hyperlink ref="N3:O4" location="'Table of Contents'!A1" display="Go To Table Of Contents" xr:uid="{00000000-0004-0000-15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19"/>
  <sheetViews>
    <sheetView showGridLines="0" workbookViewId="0">
      <selection activeCell="H2" sqref="H2:I3"/>
    </sheetView>
  </sheetViews>
  <sheetFormatPr defaultRowHeight="15" x14ac:dyDescent="0.25"/>
  <cols>
    <col min="1" max="1" width="1.85546875" customWidth="1"/>
    <col min="2" max="2" width="16.85546875" style="19" customWidth="1"/>
    <col min="3" max="3" width="17.7109375" customWidth="1"/>
    <col min="4" max="4" width="17.5703125" customWidth="1"/>
    <col min="5" max="5" width="15.7109375" customWidth="1"/>
    <col min="6" max="6" width="15.28515625" customWidth="1"/>
    <col min="7" max="7" width="4" customWidth="1"/>
    <col min="8" max="9" width="6.28515625" customWidth="1"/>
  </cols>
  <sheetData>
    <row r="1" spans="2:9" ht="12.75" customHeight="1" x14ac:dyDescent="0.25"/>
    <row r="2" spans="2:9" ht="15" customHeight="1" x14ac:dyDescent="0.25">
      <c r="B2" s="500" t="s">
        <v>680</v>
      </c>
      <c r="C2" s="500"/>
      <c r="D2" s="500"/>
      <c r="E2" s="500"/>
      <c r="F2" s="500"/>
      <c r="H2" s="446" t="s">
        <v>341</v>
      </c>
      <c r="I2" s="446"/>
    </row>
    <row r="3" spans="2:9" ht="15" customHeight="1" x14ac:dyDescent="0.25">
      <c r="B3" s="490" t="s">
        <v>183</v>
      </c>
      <c r="C3" s="490"/>
      <c r="D3" s="490"/>
      <c r="E3" s="490"/>
      <c r="F3" s="490"/>
      <c r="H3" s="446"/>
      <c r="I3" s="446"/>
    </row>
    <row r="4" spans="2:9" ht="25.5" x14ac:dyDescent="0.25">
      <c r="B4" s="15" t="s">
        <v>184</v>
      </c>
      <c r="C4" s="15" t="s">
        <v>185</v>
      </c>
      <c r="D4" s="15" t="s">
        <v>186</v>
      </c>
      <c r="E4" s="15" t="s">
        <v>187</v>
      </c>
      <c r="F4" s="15" t="s">
        <v>188</v>
      </c>
    </row>
    <row r="5" spans="2:9" x14ac:dyDescent="0.25">
      <c r="B5" s="501" t="s">
        <v>189</v>
      </c>
      <c r="C5" s="501"/>
      <c r="D5" s="501"/>
      <c r="E5" s="501"/>
      <c r="F5" s="501"/>
    </row>
    <row r="6" spans="2:9" x14ac:dyDescent="0.25">
      <c r="B6" s="157" t="s">
        <v>249</v>
      </c>
      <c r="C6" s="252">
        <v>0</v>
      </c>
      <c r="D6" s="158">
        <v>476.26</v>
      </c>
      <c r="E6" s="158">
        <v>0.21</v>
      </c>
      <c r="F6" s="158">
        <v>476.05</v>
      </c>
    </row>
    <row r="7" spans="2:9" x14ac:dyDescent="0.25">
      <c r="B7" s="55" t="s">
        <v>302</v>
      </c>
      <c r="C7" s="104">
        <v>476.05</v>
      </c>
      <c r="D7" s="104">
        <v>116.18</v>
      </c>
      <c r="E7" s="251">
        <v>0</v>
      </c>
      <c r="F7" s="104">
        <v>592.23</v>
      </c>
    </row>
    <row r="8" spans="2:9" x14ac:dyDescent="0.25">
      <c r="B8" s="55" t="s">
        <v>376</v>
      </c>
      <c r="C8" s="104">
        <v>592.23</v>
      </c>
      <c r="D8" s="104">
        <v>25.93</v>
      </c>
      <c r="E8" s="251">
        <v>4.84</v>
      </c>
      <c r="F8" s="104">
        <v>613.32000000000005</v>
      </c>
    </row>
    <row r="9" spans="2:9" x14ac:dyDescent="0.25">
      <c r="B9" s="55" t="s">
        <v>681</v>
      </c>
      <c r="C9" s="104">
        <v>613.32000000000005</v>
      </c>
      <c r="D9" s="104">
        <v>596.1</v>
      </c>
      <c r="E9" s="251">
        <v>0</v>
      </c>
      <c r="F9" s="104">
        <v>1209.42</v>
      </c>
    </row>
    <row r="10" spans="2:9" x14ac:dyDescent="0.25">
      <c r="B10" s="55" t="s">
        <v>486</v>
      </c>
      <c r="C10" s="104">
        <v>1209.42</v>
      </c>
      <c r="D10" s="104">
        <v>144.83000000000001</v>
      </c>
      <c r="E10" s="251">
        <v>9.26</v>
      </c>
      <c r="F10" s="251">
        <v>1344.99</v>
      </c>
    </row>
    <row r="11" spans="2:9" x14ac:dyDescent="0.25">
      <c r="B11" s="444" t="s">
        <v>190</v>
      </c>
      <c r="C11" s="444"/>
      <c r="D11" s="444"/>
      <c r="E11" s="444"/>
      <c r="F11" s="444"/>
    </row>
    <row r="12" spans="2:9" x14ac:dyDescent="0.25">
      <c r="B12" s="159" t="s">
        <v>249</v>
      </c>
      <c r="C12" s="251">
        <v>0</v>
      </c>
      <c r="D12" s="251">
        <v>109.7</v>
      </c>
      <c r="E12" s="251">
        <v>0</v>
      </c>
      <c r="F12" s="251">
        <v>109.7</v>
      </c>
    </row>
    <row r="13" spans="2:9" x14ac:dyDescent="0.25">
      <c r="B13" s="160" t="s">
        <v>302</v>
      </c>
      <c r="C13" s="251">
        <v>109.7</v>
      </c>
      <c r="D13" s="251">
        <v>112.06</v>
      </c>
      <c r="E13" s="251">
        <v>0</v>
      </c>
      <c r="F13" s="251">
        <v>221.76</v>
      </c>
    </row>
    <row r="14" spans="2:9" x14ac:dyDescent="0.25">
      <c r="B14" s="55" t="s">
        <v>376</v>
      </c>
      <c r="C14" s="251">
        <v>221.76</v>
      </c>
      <c r="D14" s="251">
        <v>127.94</v>
      </c>
      <c r="E14" s="251">
        <v>0.03</v>
      </c>
      <c r="F14" s="251">
        <v>349.67</v>
      </c>
    </row>
    <row r="15" spans="2:9" x14ac:dyDescent="0.25">
      <c r="B15" s="55" t="s">
        <v>681</v>
      </c>
      <c r="C15" s="251">
        <v>349.67</v>
      </c>
      <c r="D15" s="251">
        <v>241.29</v>
      </c>
      <c r="E15" s="251">
        <v>10.42</v>
      </c>
      <c r="F15" s="251">
        <v>580.54</v>
      </c>
    </row>
    <row r="16" spans="2:9" x14ac:dyDescent="0.25">
      <c r="B16" s="55" t="s">
        <v>486</v>
      </c>
      <c r="C16" s="340">
        <v>580.54</v>
      </c>
      <c r="D16" s="340">
        <v>92.57</v>
      </c>
      <c r="E16" s="251">
        <v>0</v>
      </c>
      <c r="F16" s="340">
        <v>673.11</v>
      </c>
    </row>
    <row r="17" spans="2:7" x14ac:dyDescent="0.25">
      <c r="B17" s="484"/>
      <c r="C17" s="484"/>
      <c r="D17" s="484"/>
      <c r="E17" s="484"/>
      <c r="F17" s="484"/>
      <c r="G17" s="484"/>
    </row>
    <row r="18" spans="2:7" ht="30.75" customHeight="1" x14ac:dyDescent="0.25">
      <c r="B18" s="484"/>
      <c r="C18" s="484"/>
      <c r="D18" s="484"/>
      <c r="E18" s="484"/>
      <c r="F18" s="484"/>
      <c r="G18" s="484"/>
    </row>
    <row r="19" spans="2:7" x14ac:dyDescent="0.25">
      <c r="B19" s="334"/>
      <c r="C19" s="335"/>
      <c r="D19" s="335"/>
      <c r="E19" s="335"/>
      <c r="F19" s="335"/>
      <c r="G19" s="335"/>
    </row>
  </sheetData>
  <mergeCells count="6">
    <mergeCell ref="H2:I3"/>
    <mergeCell ref="B17:G18"/>
    <mergeCell ref="B2:F2"/>
    <mergeCell ref="B3:F3"/>
    <mergeCell ref="B5:F5"/>
    <mergeCell ref="B11:F11"/>
  </mergeCells>
  <hyperlinks>
    <hyperlink ref="H2:I3" location="'Table of Contents'!A1" display="Go To Table Of Contents" xr:uid="{00000000-0004-0000-16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O16"/>
  <sheetViews>
    <sheetView showGridLines="0" workbookViewId="0">
      <selection activeCell="L2" sqref="L2:M3"/>
    </sheetView>
  </sheetViews>
  <sheetFormatPr defaultRowHeight="15" x14ac:dyDescent="0.25"/>
  <cols>
    <col min="1" max="1" width="1.85546875" customWidth="1"/>
    <col min="2" max="2" width="13.85546875" style="19" customWidth="1"/>
    <col min="4" max="4" width="10.85546875" customWidth="1"/>
    <col min="6" max="6" width="10.42578125" bestFit="1" customWidth="1"/>
    <col min="8" max="8" width="9.42578125" bestFit="1" customWidth="1"/>
    <col min="11" max="11" width="3.7109375" customWidth="1"/>
    <col min="12" max="13" width="6.7109375" customWidth="1"/>
  </cols>
  <sheetData>
    <row r="1" spans="2:15" ht="12" customHeight="1" x14ac:dyDescent="0.25"/>
    <row r="2" spans="2:15" ht="15" customHeight="1" x14ac:dyDescent="0.25">
      <c r="B2" s="502" t="s">
        <v>419</v>
      </c>
      <c r="C2" s="502"/>
      <c r="D2" s="502"/>
      <c r="E2" s="502"/>
      <c r="F2" s="502"/>
      <c r="G2" s="502"/>
      <c r="H2" s="502"/>
      <c r="I2" s="502"/>
      <c r="J2" s="502"/>
      <c r="L2" s="446" t="s">
        <v>341</v>
      </c>
      <c r="M2" s="446"/>
    </row>
    <row r="3" spans="2:15" x14ac:dyDescent="0.25">
      <c r="B3" s="503" t="s">
        <v>88</v>
      </c>
      <c r="C3" s="503"/>
      <c r="D3" s="503"/>
      <c r="E3" s="503"/>
      <c r="F3" s="503"/>
      <c r="G3" s="503"/>
      <c r="H3" s="503"/>
      <c r="I3" s="503"/>
      <c r="J3" s="503"/>
      <c r="L3" s="446"/>
      <c r="M3" s="446"/>
    </row>
    <row r="4" spans="2:15" ht="17.25" customHeight="1" x14ac:dyDescent="0.25">
      <c r="B4" s="453" t="s">
        <v>138</v>
      </c>
      <c r="C4" s="453" t="s">
        <v>191</v>
      </c>
      <c r="D4" s="453"/>
      <c r="E4" s="453"/>
      <c r="F4" s="453"/>
      <c r="G4" s="453" t="s">
        <v>20</v>
      </c>
      <c r="H4" s="453"/>
      <c r="I4" s="453" t="s">
        <v>192</v>
      </c>
      <c r="J4" s="453"/>
    </row>
    <row r="5" spans="2:15" ht="28.5" customHeight="1" x14ac:dyDescent="0.25">
      <c r="B5" s="453"/>
      <c r="C5" s="453" t="s">
        <v>193</v>
      </c>
      <c r="D5" s="453"/>
      <c r="E5" s="453" t="s">
        <v>194</v>
      </c>
      <c r="F5" s="453"/>
      <c r="G5" s="453"/>
      <c r="H5" s="453"/>
      <c r="I5" s="453"/>
      <c r="J5" s="453"/>
    </row>
    <row r="6" spans="2:15" ht="27" customHeight="1" x14ac:dyDescent="0.25">
      <c r="B6" s="447"/>
      <c r="C6" s="95" t="s">
        <v>99</v>
      </c>
      <c r="D6" s="95" t="s">
        <v>195</v>
      </c>
      <c r="E6" s="95" t="s">
        <v>99</v>
      </c>
      <c r="F6" s="95" t="s">
        <v>195</v>
      </c>
      <c r="G6" s="95" t="s">
        <v>99</v>
      </c>
      <c r="H6" s="95" t="s">
        <v>195</v>
      </c>
      <c r="I6" s="95" t="s">
        <v>196</v>
      </c>
      <c r="J6" s="95" t="s">
        <v>197</v>
      </c>
    </row>
    <row r="7" spans="2:15" x14ac:dyDescent="0.25">
      <c r="B7" s="46" t="s">
        <v>249</v>
      </c>
      <c r="C7" s="41">
        <v>3</v>
      </c>
      <c r="D7" s="41">
        <v>49.66</v>
      </c>
      <c r="E7" s="41">
        <v>21</v>
      </c>
      <c r="F7" s="41">
        <v>3289.85</v>
      </c>
      <c r="G7" s="41">
        <v>24</v>
      </c>
      <c r="H7" s="41">
        <v>3339.51</v>
      </c>
      <c r="I7" s="41">
        <v>23</v>
      </c>
      <c r="J7" s="41">
        <v>1</v>
      </c>
    </row>
    <row r="8" spans="2:15" x14ac:dyDescent="0.25">
      <c r="B8" s="46" t="s">
        <v>302</v>
      </c>
      <c r="C8" s="41">
        <v>23</v>
      </c>
      <c r="D8" s="41">
        <v>2485.94</v>
      </c>
      <c r="E8" s="41">
        <v>239</v>
      </c>
      <c r="F8" s="41">
        <v>37632.83</v>
      </c>
      <c r="G8" s="41">
        <v>262</v>
      </c>
      <c r="H8" s="250">
        <v>40118.769999999997</v>
      </c>
      <c r="I8" s="41">
        <v>256</v>
      </c>
      <c r="J8" s="41">
        <v>6</v>
      </c>
    </row>
    <row r="9" spans="2:15" x14ac:dyDescent="0.25">
      <c r="B9" s="46" t="s">
        <v>376</v>
      </c>
      <c r="C9" s="41">
        <v>85</v>
      </c>
      <c r="D9" s="250">
        <v>3397.57</v>
      </c>
      <c r="E9" s="41">
        <v>858</v>
      </c>
      <c r="F9" s="250">
        <v>62659.17</v>
      </c>
      <c r="G9" s="41">
        <v>943</v>
      </c>
      <c r="H9" s="250">
        <v>66056.740000000005</v>
      </c>
      <c r="I9" s="41">
        <v>928</v>
      </c>
      <c r="J9" s="41">
        <v>15</v>
      </c>
    </row>
    <row r="10" spans="2:15" x14ac:dyDescent="0.25">
      <c r="B10" s="46" t="s">
        <v>485</v>
      </c>
      <c r="C10" s="41">
        <v>65</v>
      </c>
      <c r="D10" s="41">
        <v>10387.34</v>
      </c>
      <c r="E10" s="41">
        <v>645</v>
      </c>
      <c r="F10" s="41">
        <v>35716.42</v>
      </c>
      <c r="G10" s="41">
        <v>710</v>
      </c>
      <c r="H10" s="41">
        <v>46103.76</v>
      </c>
      <c r="I10" s="41">
        <v>710</v>
      </c>
      <c r="J10" s="41">
        <v>0</v>
      </c>
    </row>
    <row r="11" spans="2:15" x14ac:dyDescent="0.25">
      <c r="B11" s="46" t="s">
        <v>486</v>
      </c>
      <c r="C11" s="41">
        <v>32</v>
      </c>
      <c r="D11" s="41">
        <v>1300.21</v>
      </c>
      <c r="E11" s="41">
        <v>68</v>
      </c>
      <c r="F11" s="41">
        <v>2505.75</v>
      </c>
      <c r="G11" s="41">
        <v>100</v>
      </c>
      <c r="H11" s="250">
        <v>3805.96</v>
      </c>
      <c r="I11" s="41">
        <v>100</v>
      </c>
      <c r="J11" s="41">
        <v>0</v>
      </c>
    </row>
    <row r="12" spans="2:15" x14ac:dyDescent="0.25">
      <c r="B12" s="202" t="s">
        <v>20</v>
      </c>
      <c r="C12" s="203">
        <v>208</v>
      </c>
      <c r="D12" s="203">
        <v>17620.72</v>
      </c>
      <c r="E12" s="203">
        <v>1831</v>
      </c>
      <c r="F12" s="248">
        <v>141804.01999999999</v>
      </c>
      <c r="G12" s="203">
        <v>2039</v>
      </c>
      <c r="H12" s="248">
        <v>159424.74</v>
      </c>
      <c r="I12" s="203">
        <v>2017</v>
      </c>
      <c r="J12" s="203">
        <v>22</v>
      </c>
      <c r="O12" s="1"/>
    </row>
    <row r="13" spans="2:15" x14ac:dyDescent="0.25">
      <c r="B13" s="160" t="s">
        <v>434</v>
      </c>
      <c r="C13" s="161"/>
      <c r="D13" s="161"/>
      <c r="E13" s="161"/>
      <c r="F13" s="161"/>
      <c r="G13" s="1"/>
      <c r="H13" s="1"/>
      <c r="I13" s="1"/>
      <c r="J13" s="1"/>
    </row>
    <row r="14" spans="2:15" x14ac:dyDescent="0.25">
      <c r="B14" s="160" t="s">
        <v>390</v>
      </c>
      <c r="C14" s="161"/>
      <c r="D14" s="161"/>
      <c r="E14" s="161"/>
      <c r="F14" s="161"/>
      <c r="G14" s="1"/>
      <c r="H14" s="1"/>
      <c r="I14" s="1"/>
      <c r="J14" s="1"/>
    </row>
    <row r="15" spans="2:15" x14ac:dyDescent="0.25">
      <c r="B15" s="293" t="s">
        <v>682</v>
      </c>
      <c r="C15" s="162"/>
      <c r="D15" s="162"/>
      <c r="E15" s="162"/>
      <c r="F15" s="162"/>
    </row>
    <row r="16" spans="2:15" x14ac:dyDescent="0.25">
      <c r="B16" s="267"/>
    </row>
  </sheetData>
  <mergeCells count="9">
    <mergeCell ref="L2:M3"/>
    <mergeCell ref="B2:J2"/>
    <mergeCell ref="B3:J3"/>
    <mergeCell ref="B4:B6"/>
    <mergeCell ref="C4:F4"/>
    <mergeCell ref="G4:H5"/>
    <mergeCell ref="I4:J5"/>
    <mergeCell ref="C5:D5"/>
    <mergeCell ref="E5:F5"/>
  </mergeCells>
  <hyperlinks>
    <hyperlink ref="L2:M3" location="'Table of Contents'!A1" display="Go To Table Of Contents" xr:uid="{00000000-0004-0000-1700-000000000000}"/>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B06-5E39-4404-A7F6-D8FC306CED5B}">
  <dimension ref="B1:N15"/>
  <sheetViews>
    <sheetView showGridLines="0" workbookViewId="0">
      <selection activeCell="K2" sqref="K2:L3"/>
    </sheetView>
  </sheetViews>
  <sheetFormatPr defaultRowHeight="15" x14ac:dyDescent="0.25"/>
  <cols>
    <col min="1" max="1" width="1.85546875" customWidth="1"/>
    <col min="2" max="2" width="16.7109375" style="19"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2:14" ht="12" customHeight="1" x14ac:dyDescent="0.25"/>
    <row r="2" spans="2:14" ht="15" customHeight="1" x14ac:dyDescent="0.25">
      <c r="B2" s="502" t="s">
        <v>426</v>
      </c>
      <c r="C2" s="502"/>
      <c r="D2" s="502"/>
      <c r="E2" s="502"/>
      <c r="F2" s="502"/>
      <c r="G2" s="502"/>
      <c r="H2" s="502"/>
      <c r="I2" s="502"/>
      <c r="K2" s="446" t="s">
        <v>341</v>
      </c>
      <c r="L2" s="446"/>
    </row>
    <row r="3" spans="2:14" x14ac:dyDescent="0.25">
      <c r="B3" s="503"/>
      <c r="C3" s="503"/>
      <c r="D3" s="503"/>
      <c r="E3" s="503"/>
      <c r="F3" s="503"/>
      <c r="G3" s="503"/>
      <c r="H3" s="503"/>
      <c r="I3" s="503"/>
      <c r="K3" s="446"/>
      <c r="L3" s="446"/>
    </row>
    <row r="4" spans="2:14" ht="17.25" customHeight="1" x14ac:dyDescent="0.25">
      <c r="B4" s="453" t="s">
        <v>138</v>
      </c>
      <c r="C4" s="447" t="s">
        <v>421</v>
      </c>
      <c r="D4" s="449" t="s">
        <v>420</v>
      </c>
      <c r="E4" s="451"/>
      <c r="F4" s="447" t="s">
        <v>453</v>
      </c>
      <c r="G4" s="449" t="s">
        <v>424</v>
      </c>
      <c r="H4" s="451"/>
      <c r="I4" s="447" t="s">
        <v>425</v>
      </c>
    </row>
    <row r="5" spans="2:14" ht="29.25" customHeight="1" x14ac:dyDescent="0.25">
      <c r="B5" s="453"/>
      <c r="C5" s="492"/>
      <c r="D5" s="15" t="s">
        <v>422</v>
      </c>
      <c r="E5" s="15" t="s">
        <v>423</v>
      </c>
      <c r="F5" s="492"/>
      <c r="G5" s="15" t="s">
        <v>422</v>
      </c>
      <c r="H5" s="15" t="s">
        <v>423</v>
      </c>
      <c r="I5" s="492"/>
    </row>
    <row r="6" spans="2:14" x14ac:dyDescent="0.25">
      <c r="B6" s="46" t="s">
        <v>249</v>
      </c>
      <c r="C6" s="41">
        <v>24</v>
      </c>
      <c r="D6" s="41">
        <v>0</v>
      </c>
      <c r="E6" s="41">
        <v>0</v>
      </c>
      <c r="F6" s="41">
        <v>2</v>
      </c>
      <c r="G6" s="41">
        <v>0</v>
      </c>
      <c r="H6" s="41">
        <v>0</v>
      </c>
      <c r="I6" s="41">
        <v>0</v>
      </c>
    </row>
    <row r="7" spans="2:14" x14ac:dyDescent="0.25">
      <c r="B7" s="46" t="s">
        <v>302</v>
      </c>
      <c r="C7" s="41">
        <v>262</v>
      </c>
      <c r="D7" s="41">
        <v>6</v>
      </c>
      <c r="E7" s="41">
        <v>1</v>
      </c>
      <c r="F7" s="41">
        <v>35</v>
      </c>
      <c r="G7" s="41">
        <v>2</v>
      </c>
      <c r="H7" s="41">
        <v>1</v>
      </c>
      <c r="I7" s="41">
        <v>9</v>
      </c>
    </row>
    <row r="8" spans="2:14" x14ac:dyDescent="0.25">
      <c r="B8" s="46" t="s">
        <v>376</v>
      </c>
      <c r="C8" s="41">
        <v>943</v>
      </c>
      <c r="D8" s="41">
        <v>15</v>
      </c>
      <c r="E8" s="41">
        <v>12</v>
      </c>
      <c r="F8" s="41">
        <v>384</v>
      </c>
      <c r="G8" s="41">
        <v>0</v>
      </c>
      <c r="H8" s="41">
        <v>7</v>
      </c>
      <c r="I8" s="41">
        <v>30</v>
      </c>
    </row>
    <row r="9" spans="2:14" x14ac:dyDescent="0.25">
      <c r="B9" s="46" t="s">
        <v>485</v>
      </c>
      <c r="C9" s="41">
        <v>710</v>
      </c>
      <c r="D9" s="41">
        <v>16</v>
      </c>
      <c r="E9" s="41">
        <v>25</v>
      </c>
      <c r="F9" s="41">
        <v>442</v>
      </c>
      <c r="G9" s="41">
        <v>12</v>
      </c>
      <c r="H9" s="41">
        <v>19</v>
      </c>
      <c r="I9" s="41">
        <v>187</v>
      </c>
    </row>
    <row r="10" spans="2:14" x14ac:dyDescent="0.25">
      <c r="B10" s="46" t="s">
        <v>486</v>
      </c>
      <c r="C10" s="41">
        <v>100</v>
      </c>
      <c r="D10" s="41">
        <v>0</v>
      </c>
      <c r="E10" s="41">
        <v>0</v>
      </c>
      <c r="F10" s="41">
        <v>27</v>
      </c>
      <c r="G10" s="41">
        <v>2</v>
      </c>
      <c r="H10" s="41">
        <v>9</v>
      </c>
      <c r="I10" s="41">
        <v>27</v>
      </c>
    </row>
    <row r="11" spans="2:14" x14ac:dyDescent="0.25">
      <c r="B11" s="202" t="s">
        <v>20</v>
      </c>
      <c r="C11" s="203">
        <v>2039</v>
      </c>
      <c r="D11" s="203">
        <v>37</v>
      </c>
      <c r="E11" s="203">
        <v>38</v>
      </c>
      <c r="F11" s="203">
        <v>890</v>
      </c>
      <c r="G11" s="203">
        <v>16</v>
      </c>
      <c r="H11" s="203">
        <v>36</v>
      </c>
      <c r="I11" s="203">
        <v>253</v>
      </c>
      <c r="N11" s="1"/>
    </row>
    <row r="12" spans="2:14" x14ac:dyDescent="0.25">
      <c r="B12" s="24" t="s">
        <v>454</v>
      </c>
      <c r="C12" s="161"/>
      <c r="D12" s="161"/>
      <c r="E12" s="161"/>
      <c r="F12" s="161"/>
      <c r="G12" s="1"/>
      <c r="H12" s="1"/>
      <c r="I12" s="1"/>
    </row>
    <row r="13" spans="2:14" x14ac:dyDescent="0.25">
      <c r="B13" s="24"/>
      <c r="C13" s="161"/>
      <c r="D13" s="161"/>
      <c r="E13" s="161"/>
      <c r="F13" s="161"/>
      <c r="G13" s="1"/>
      <c r="H13" s="1"/>
      <c r="I13" s="1"/>
    </row>
    <row r="14" spans="2:14" x14ac:dyDescent="0.25">
      <c r="B14" s="267"/>
      <c r="C14" s="162"/>
      <c r="D14" s="162"/>
      <c r="E14" s="162"/>
      <c r="F14" s="162"/>
    </row>
    <row r="15" spans="2:14" x14ac:dyDescent="0.25">
      <c r="B15" s="267"/>
    </row>
  </sheetData>
  <mergeCells count="9">
    <mergeCell ref="K2:L3"/>
    <mergeCell ref="B3:I3"/>
    <mergeCell ref="B4:B5"/>
    <mergeCell ref="D4:E4"/>
    <mergeCell ref="F4:F5"/>
    <mergeCell ref="C4:C5"/>
    <mergeCell ref="G4:H4"/>
    <mergeCell ref="I4:I5"/>
    <mergeCell ref="B2:I2"/>
  </mergeCells>
  <hyperlinks>
    <hyperlink ref="K2:L3" location="'Table of Contents'!A1" display="Go To Table Of Contents" xr:uid="{22F1978F-9534-42D8-943F-5D47A8233C99}"/>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6"/>
  <sheetViews>
    <sheetView showGridLines="0" workbookViewId="0">
      <selection activeCell="M2" sqref="M2:N3"/>
    </sheetView>
  </sheetViews>
  <sheetFormatPr defaultRowHeight="15" x14ac:dyDescent="0.25"/>
  <cols>
    <col min="1" max="1" width="1.85546875" style="50" customWidth="1"/>
    <col min="2" max="2" width="1.85546875" customWidth="1"/>
    <col min="3" max="3" width="28.140625" style="19" customWidth="1"/>
    <col min="10" max="10" width="9.42578125" customWidth="1"/>
    <col min="12" max="12" width="3.7109375" customWidth="1"/>
    <col min="13" max="14" width="7" customWidth="1"/>
  </cols>
  <sheetData>
    <row r="1" spans="3:14" ht="11.25" customHeight="1" x14ac:dyDescent="0.25"/>
    <row r="2" spans="3:14" ht="15" customHeight="1" x14ac:dyDescent="0.25">
      <c r="C2" s="502" t="s">
        <v>751</v>
      </c>
      <c r="D2" s="502"/>
      <c r="E2" s="502"/>
      <c r="F2" s="502"/>
      <c r="G2" s="502"/>
      <c r="H2" s="502"/>
      <c r="I2" s="502"/>
      <c r="J2" s="502"/>
      <c r="K2" s="502"/>
      <c r="M2" s="446" t="s">
        <v>341</v>
      </c>
      <c r="N2" s="446"/>
    </row>
    <row r="3" spans="3:14" x14ac:dyDescent="0.25">
      <c r="C3" s="503" t="s">
        <v>1</v>
      </c>
      <c r="D3" s="503"/>
      <c r="E3" s="503"/>
      <c r="F3" s="503"/>
      <c r="G3" s="503"/>
      <c r="H3" s="503"/>
      <c r="I3" s="503"/>
      <c r="J3" s="503"/>
      <c r="K3" s="503"/>
      <c r="M3" s="446"/>
      <c r="N3" s="446"/>
    </row>
    <row r="4" spans="3:14" x14ac:dyDescent="0.25">
      <c r="C4" s="453" t="s">
        <v>198</v>
      </c>
      <c r="D4" s="453" t="s">
        <v>199</v>
      </c>
      <c r="E4" s="453"/>
      <c r="F4" s="453"/>
      <c r="G4" s="453"/>
      <c r="H4" s="453" t="s">
        <v>228</v>
      </c>
      <c r="I4" s="453"/>
      <c r="J4" s="453"/>
      <c r="K4" s="453"/>
    </row>
    <row r="5" spans="3:14" x14ac:dyDescent="0.25">
      <c r="C5" s="453"/>
      <c r="D5" s="23" t="s">
        <v>455</v>
      </c>
      <c r="E5" s="23" t="s">
        <v>200</v>
      </c>
      <c r="F5" s="23" t="s">
        <v>201</v>
      </c>
      <c r="G5" s="23" t="s">
        <v>20</v>
      </c>
      <c r="H5" s="23" t="s">
        <v>455</v>
      </c>
      <c r="I5" s="23" t="s">
        <v>200</v>
      </c>
      <c r="J5" s="23" t="s">
        <v>201</v>
      </c>
      <c r="K5" s="23" t="s">
        <v>20</v>
      </c>
    </row>
    <row r="6" spans="3:14" x14ac:dyDescent="0.25">
      <c r="C6" s="55" t="s">
        <v>202</v>
      </c>
      <c r="D6" s="41">
        <v>489</v>
      </c>
      <c r="E6" s="41">
        <v>290</v>
      </c>
      <c r="F6" s="41">
        <v>95</v>
      </c>
      <c r="G6" s="41">
        <v>874</v>
      </c>
      <c r="H6" s="41">
        <v>279</v>
      </c>
      <c r="I6" s="41">
        <v>175</v>
      </c>
      <c r="J6" s="41">
        <v>62</v>
      </c>
      <c r="K6" s="41">
        <v>516</v>
      </c>
    </row>
    <row r="7" spans="3:14" x14ac:dyDescent="0.25">
      <c r="C7" s="55" t="s">
        <v>203</v>
      </c>
      <c r="D7" s="41">
        <v>501</v>
      </c>
      <c r="E7" s="41">
        <v>214</v>
      </c>
      <c r="F7" s="41">
        <v>76</v>
      </c>
      <c r="G7" s="41">
        <v>791</v>
      </c>
      <c r="H7" s="41">
        <v>263</v>
      </c>
      <c r="I7" s="41">
        <v>119</v>
      </c>
      <c r="J7" s="41">
        <v>42</v>
      </c>
      <c r="K7" s="41">
        <v>424</v>
      </c>
    </row>
    <row r="8" spans="3:14" x14ac:dyDescent="0.25">
      <c r="C8" s="55" t="s">
        <v>204</v>
      </c>
      <c r="D8" s="41">
        <v>426</v>
      </c>
      <c r="E8" s="41">
        <v>151</v>
      </c>
      <c r="F8" s="41">
        <v>40</v>
      </c>
      <c r="G8" s="41">
        <v>617</v>
      </c>
      <c r="H8" s="41">
        <v>242</v>
      </c>
      <c r="I8" s="41">
        <v>76</v>
      </c>
      <c r="J8" s="41">
        <v>27</v>
      </c>
      <c r="K8" s="41">
        <v>345</v>
      </c>
    </row>
    <row r="9" spans="3:14" x14ac:dyDescent="0.25">
      <c r="C9" s="55" t="s">
        <v>205</v>
      </c>
      <c r="D9" s="41">
        <v>363</v>
      </c>
      <c r="E9" s="41">
        <v>131</v>
      </c>
      <c r="F9" s="41">
        <v>51</v>
      </c>
      <c r="G9" s="41">
        <v>545</v>
      </c>
      <c r="H9" s="41">
        <v>227</v>
      </c>
      <c r="I9" s="41">
        <v>75</v>
      </c>
      <c r="J9" s="41">
        <v>23</v>
      </c>
      <c r="K9" s="41">
        <v>325</v>
      </c>
    </row>
    <row r="10" spans="3:14" x14ac:dyDescent="0.25">
      <c r="C10" s="55" t="s">
        <v>206</v>
      </c>
      <c r="D10" s="41">
        <v>156</v>
      </c>
      <c r="E10" s="41">
        <v>90</v>
      </c>
      <c r="F10" s="41">
        <v>20</v>
      </c>
      <c r="G10" s="41">
        <v>266</v>
      </c>
      <c r="H10" s="41">
        <v>88</v>
      </c>
      <c r="I10" s="41">
        <v>46</v>
      </c>
      <c r="J10" s="41">
        <v>14</v>
      </c>
      <c r="K10" s="41">
        <v>148</v>
      </c>
    </row>
    <row r="11" spans="3:14" x14ac:dyDescent="0.25">
      <c r="C11" s="55" t="s">
        <v>207</v>
      </c>
      <c r="D11" s="41">
        <v>437</v>
      </c>
      <c r="E11" s="41">
        <v>233</v>
      </c>
      <c r="F11" s="41">
        <v>88</v>
      </c>
      <c r="G11" s="41">
        <v>758</v>
      </c>
      <c r="H11" s="41">
        <v>215</v>
      </c>
      <c r="I11" s="41">
        <v>130</v>
      </c>
      <c r="J11" s="41">
        <v>60</v>
      </c>
      <c r="K11" s="41">
        <v>405</v>
      </c>
    </row>
    <row r="12" spans="3:14" x14ac:dyDescent="0.25">
      <c r="C12" s="55" t="s">
        <v>208</v>
      </c>
      <c r="D12" s="41">
        <v>232</v>
      </c>
      <c r="E12" s="41">
        <v>43</v>
      </c>
      <c r="F12" s="41">
        <v>26</v>
      </c>
      <c r="G12" s="41">
        <v>301</v>
      </c>
      <c r="H12" s="41">
        <v>151</v>
      </c>
      <c r="I12" s="41">
        <v>24</v>
      </c>
      <c r="J12" s="41">
        <v>14</v>
      </c>
      <c r="K12" s="41">
        <v>189</v>
      </c>
    </row>
    <row r="13" spans="3:14" x14ac:dyDescent="0.25">
      <c r="C13" s="55" t="s">
        <v>209</v>
      </c>
      <c r="D13" s="41">
        <v>79</v>
      </c>
      <c r="E13" s="41">
        <v>31</v>
      </c>
      <c r="F13" s="41">
        <v>11</v>
      </c>
      <c r="G13" s="41">
        <v>121</v>
      </c>
      <c r="H13" s="41">
        <v>45</v>
      </c>
      <c r="I13" s="41">
        <v>17</v>
      </c>
      <c r="J13" s="41">
        <v>7</v>
      </c>
      <c r="K13" s="41">
        <v>69</v>
      </c>
    </row>
    <row r="14" spans="3:14" x14ac:dyDescent="0.25">
      <c r="C14" s="202" t="s">
        <v>439</v>
      </c>
      <c r="D14" s="203">
        <v>2683</v>
      </c>
      <c r="E14" s="203">
        <v>1183</v>
      </c>
      <c r="F14" s="203">
        <v>407</v>
      </c>
      <c r="G14" s="203">
        <v>4273</v>
      </c>
      <c r="H14" s="203">
        <v>1510</v>
      </c>
      <c r="I14" s="203">
        <v>662</v>
      </c>
      <c r="J14" s="203">
        <v>249</v>
      </c>
      <c r="K14" s="203">
        <v>2421</v>
      </c>
    </row>
    <row r="15" spans="3:14" x14ac:dyDescent="0.25">
      <c r="C15" s="202" t="s">
        <v>440</v>
      </c>
      <c r="D15" s="203">
        <v>31</v>
      </c>
      <c r="E15" s="203">
        <v>12</v>
      </c>
      <c r="F15" s="203">
        <v>14</v>
      </c>
      <c r="G15" s="203">
        <v>57</v>
      </c>
      <c r="H15" s="203">
        <v>29</v>
      </c>
      <c r="I15" s="203">
        <v>10</v>
      </c>
      <c r="J15" s="203">
        <v>10</v>
      </c>
      <c r="K15" s="203">
        <v>49</v>
      </c>
    </row>
    <row r="16" spans="3:14" x14ac:dyDescent="0.25">
      <c r="C16" s="202" t="s">
        <v>441</v>
      </c>
      <c r="D16" s="203">
        <v>2714</v>
      </c>
      <c r="E16" s="203">
        <v>1195</v>
      </c>
      <c r="F16" s="203">
        <v>421</v>
      </c>
      <c r="G16" s="203">
        <v>4330</v>
      </c>
      <c r="H16" s="203">
        <v>1539</v>
      </c>
      <c r="I16" s="203">
        <v>672</v>
      </c>
      <c r="J16" s="203">
        <v>259</v>
      </c>
      <c r="K16" s="203">
        <v>2470</v>
      </c>
    </row>
  </sheetData>
  <mergeCells count="6">
    <mergeCell ref="M2:N3"/>
    <mergeCell ref="C2:K2"/>
    <mergeCell ref="C3:K3"/>
    <mergeCell ref="C4:C5"/>
    <mergeCell ref="D4:G4"/>
    <mergeCell ref="H4:K4"/>
  </mergeCells>
  <hyperlinks>
    <hyperlink ref="M2:N3" location="'Table of Contents'!A1" display="Go To Table Of Contents" xr:uid="{00000000-0004-0000-1800-000000000000}"/>
  </hyperlinks>
  <pageMargins left="0.7" right="0.7" top="0.75" bottom="0.75" header="0.3" footer="0.3"/>
  <pageSetup orientation="portrait" horizontalDpi="90" verticalDpi="9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K19"/>
  <sheetViews>
    <sheetView showGridLines="0" workbookViewId="0">
      <selection activeCell="J2" sqref="J2:K3"/>
    </sheetView>
  </sheetViews>
  <sheetFormatPr defaultRowHeight="15" x14ac:dyDescent="0.25"/>
  <cols>
    <col min="1" max="1" width="1.85546875" customWidth="1"/>
    <col min="2" max="2" width="20.85546875" style="19" customWidth="1"/>
    <col min="3" max="3" width="12.42578125" customWidth="1"/>
    <col min="4" max="4" width="13.42578125" customWidth="1"/>
    <col min="5" max="5" width="16" customWidth="1"/>
    <col min="6" max="6" width="15.5703125" customWidth="1"/>
    <col min="8" max="8" width="12.7109375" customWidth="1"/>
    <col min="9" max="9" width="2.28515625" customWidth="1"/>
    <col min="10" max="11" width="6.85546875" customWidth="1"/>
  </cols>
  <sheetData>
    <row r="1" spans="2:11" ht="12" customHeight="1" x14ac:dyDescent="0.25"/>
    <row r="2" spans="2:11" ht="15" customHeight="1" x14ac:dyDescent="0.25">
      <c r="B2" s="441" t="s">
        <v>750</v>
      </c>
      <c r="C2" s="441"/>
      <c r="D2" s="441"/>
      <c r="E2" s="441"/>
      <c r="F2" s="441"/>
      <c r="G2" s="441"/>
      <c r="H2" s="441"/>
      <c r="J2" s="446" t="s">
        <v>341</v>
      </c>
      <c r="K2" s="446"/>
    </row>
    <row r="3" spans="2:11" x14ac:dyDescent="0.25">
      <c r="B3" s="33"/>
      <c r="C3" s="32"/>
      <c r="D3" s="32"/>
      <c r="E3" s="2"/>
      <c r="F3" s="2"/>
      <c r="G3" s="2"/>
      <c r="H3" s="3" t="s">
        <v>1</v>
      </c>
      <c r="J3" s="446"/>
      <c r="K3" s="446"/>
    </row>
    <row r="4" spans="2:11" x14ac:dyDescent="0.25">
      <c r="B4" s="453" t="s">
        <v>210</v>
      </c>
      <c r="C4" s="447" t="s">
        <v>211</v>
      </c>
      <c r="D4" s="447" t="s">
        <v>212</v>
      </c>
      <c r="E4" s="453" t="s">
        <v>213</v>
      </c>
      <c r="F4" s="453"/>
      <c r="G4" s="453"/>
      <c r="H4" s="447" t="s">
        <v>214</v>
      </c>
    </row>
    <row r="5" spans="2:11" ht="25.5" x14ac:dyDescent="0.25">
      <c r="B5" s="447"/>
      <c r="C5" s="448"/>
      <c r="D5" s="448"/>
      <c r="E5" s="23" t="s">
        <v>215</v>
      </c>
      <c r="F5" s="23" t="s">
        <v>394</v>
      </c>
      <c r="G5" s="23" t="s">
        <v>216</v>
      </c>
      <c r="H5" s="448"/>
    </row>
    <row r="6" spans="2:11" x14ac:dyDescent="0.25">
      <c r="B6" s="84" t="s">
        <v>442</v>
      </c>
      <c r="C6" s="41">
        <v>0</v>
      </c>
      <c r="D6" s="41">
        <v>977</v>
      </c>
      <c r="E6" s="41">
        <v>0</v>
      </c>
      <c r="F6" s="41">
        <v>0</v>
      </c>
      <c r="G6" s="41">
        <v>0</v>
      </c>
      <c r="H6" s="41">
        <v>977</v>
      </c>
    </row>
    <row r="7" spans="2:11" x14ac:dyDescent="0.25">
      <c r="B7" s="94" t="s">
        <v>217</v>
      </c>
      <c r="C7" s="41">
        <v>0</v>
      </c>
      <c r="D7" s="41">
        <v>96</v>
      </c>
      <c r="E7" s="41">
        <v>0</v>
      </c>
      <c r="F7" s="41">
        <v>0</v>
      </c>
      <c r="G7" s="41">
        <v>0</v>
      </c>
      <c r="H7" s="41">
        <v>96</v>
      </c>
    </row>
    <row r="8" spans="2:11" x14ac:dyDescent="0.25">
      <c r="B8" s="49" t="s">
        <v>11</v>
      </c>
      <c r="C8" s="41">
        <v>96</v>
      </c>
      <c r="D8" s="41">
        <v>1716</v>
      </c>
      <c r="E8" s="41">
        <v>0</v>
      </c>
      <c r="F8" s="41">
        <v>0</v>
      </c>
      <c r="G8" s="41">
        <v>0</v>
      </c>
      <c r="H8" s="41">
        <v>1812</v>
      </c>
    </row>
    <row r="9" spans="2:11" x14ac:dyDescent="0.25">
      <c r="B9" s="49" t="s">
        <v>12</v>
      </c>
      <c r="C9" s="41">
        <v>1812</v>
      </c>
      <c r="D9" s="41">
        <v>648</v>
      </c>
      <c r="E9" s="41">
        <v>4</v>
      </c>
      <c r="F9" s="41">
        <v>0</v>
      </c>
      <c r="G9" s="41">
        <v>0</v>
      </c>
      <c r="H9" s="41">
        <v>2456</v>
      </c>
    </row>
    <row r="10" spans="2:11" x14ac:dyDescent="0.25">
      <c r="B10" s="44" t="s">
        <v>249</v>
      </c>
      <c r="C10" s="41">
        <v>2456</v>
      </c>
      <c r="D10" s="41">
        <v>554</v>
      </c>
      <c r="E10" s="41">
        <v>0</v>
      </c>
      <c r="F10" s="41">
        <v>1</v>
      </c>
      <c r="G10" s="41">
        <v>5</v>
      </c>
      <c r="H10" s="41">
        <v>3004</v>
      </c>
    </row>
    <row r="11" spans="2:11" x14ac:dyDescent="0.25">
      <c r="B11" s="44" t="s">
        <v>302</v>
      </c>
      <c r="C11" s="41">
        <v>3004</v>
      </c>
      <c r="D11" s="41">
        <v>506</v>
      </c>
      <c r="E11" s="41">
        <v>0</v>
      </c>
      <c r="F11" s="41">
        <v>1</v>
      </c>
      <c r="G11" s="41">
        <v>5</v>
      </c>
      <c r="H11" s="41">
        <v>3504</v>
      </c>
    </row>
    <row r="12" spans="2:11" x14ac:dyDescent="0.25">
      <c r="B12" s="44" t="s">
        <v>376</v>
      </c>
      <c r="C12" s="41">
        <v>3504</v>
      </c>
      <c r="D12" s="41">
        <v>549</v>
      </c>
      <c r="E12" s="41">
        <v>1</v>
      </c>
      <c r="F12" s="41">
        <v>0</v>
      </c>
      <c r="G12" s="41">
        <v>8</v>
      </c>
      <c r="H12" s="41">
        <v>4044</v>
      </c>
    </row>
    <row r="13" spans="2:11" x14ac:dyDescent="0.25">
      <c r="B13" s="46" t="s">
        <v>485</v>
      </c>
      <c r="C13" s="41">
        <v>4044</v>
      </c>
      <c r="D13" s="41">
        <v>209</v>
      </c>
      <c r="E13" s="41">
        <v>2</v>
      </c>
      <c r="F13" s="41">
        <v>0</v>
      </c>
      <c r="G13" s="41">
        <v>5</v>
      </c>
      <c r="H13" s="41">
        <v>4246</v>
      </c>
    </row>
    <row r="14" spans="2:11" x14ac:dyDescent="0.25">
      <c r="B14" s="46" t="s">
        <v>486</v>
      </c>
      <c r="C14" s="41">
        <v>4246</v>
      </c>
      <c r="D14" s="41">
        <v>27</v>
      </c>
      <c r="E14" s="41">
        <v>0</v>
      </c>
      <c r="F14" s="41">
        <v>0</v>
      </c>
      <c r="G14" s="41">
        <v>0</v>
      </c>
      <c r="H14" s="41">
        <v>4273</v>
      </c>
    </row>
    <row r="15" spans="2:11" x14ac:dyDescent="0.25">
      <c r="B15" s="227" t="s">
        <v>439</v>
      </c>
      <c r="C15" s="228" t="s">
        <v>14</v>
      </c>
      <c r="D15" s="228">
        <v>4305</v>
      </c>
      <c r="E15" s="228">
        <v>7</v>
      </c>
      <c r="F15" s="228">
        <v>2</v>
      </c>
      <c r="G15" s="228">
        <v>23</v>
      </c>
      <c r="H15" s="228">
        <v>4273</v>
      </c>
    </row>
    <row r="16" spans="2:11" x14ac:dyDescent="0.25">
      <c r="B16" s="227" t="s">
        <v>440</v>
      </c>
      <c r="C16" s="228">
        <v>0</v>
      </c>
      <c r="D16" s="228">
        <v>57</v>
      </c>
      <c r="E16" s="228">
        <v>0</v>
      </c>
      <c r="F16" s="228">
        <v>0</v>
      </c>
      <c r="G16" s="228">
        <v>0</v>
      </c>
      <c r="H16" s="228">
        <v>57</v>
      </c>
    </row>
    <row r="17" spans="2:8" x14ac:dyDescent="0.25">
      <c r="B17" s="227" t="s">
        <v>441</v>
      </c>
      <c r="C17" s="228" t="s">
        <v>14</v>
      </c>
      <c r="D17" s="228">
        <v>4362</v>
      </c>
      <c r="E17" s="228">
        <v>7</v>
      </c>
      <c r="F17" s="228">
        <v>2</v>
      </c>
      <c r="G17" s="228">
        <v>23</v>
      </c>
      <c r="H17" s="228">
        <v>4330</v>
      </c>
    </row>
    <row r="18" spans="2:8" ht="18.75" customHeight="1" x14ac:dyDescent="0.25">
      <c r="B18" s="160" t="s">
        <v>427</v>
      </c>
      <c r="C18" s="24"/>
      <c r="D18" s="24"/>
      <c r="E18" s="24"/>
      <c r="F18" s="24"/>
      <c r="G18" s="24"/>
      <c r="H18" s="2"/>
    </row>
    <row r="19" spans="2:8" x14ac:dyDescent="0.25">
      <c r="B19" s="24"/>
      <c r="C19" s="2"/>
      <c r="D19" s="2"/>
      <c r="E19" s="2"/>
      <c r="F19" s="2"/>
      <c r="G19" s="2"/>
      <c r="H19" s="2"/>
    </row>
  </sheetData>
  <mergeCells count="7">
    <mergeCell ref="J2:K3"/>
    <mergeCell ref="B2:H2"/>
    <mergeCell ref="B4:B5"/>
    <mergeCell ref="C4:C5"/>
    <mergeCell ref="D4:D5"/>
    <mergeCell ref="E4:G4"/>
    <mergeCell ref="H4:H5"/>
  </mergeCells>
  <hyperlinks>
    <hyperlink ref="J2:K3" location="'Table of Contents'!A1" display="Go To Table Of Contents" xr:uid="{00000000-0004-0000-19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13"/>
  <sheetViews>
    <sheetView showGridLines="0" workbookViewId="0">
      <selection activeCell="G2" sqref="G2:H3"/>
    </sheetView>
  </sheetViews>
  <sheetFormatPr defaultRowHeight="15" x14ac:dyDescent="0.25"/>
  <cols>
    <col min="1" max="1" width="1.85546875" customWidth="1"/>
    <col min="2" max="2" width="33.42578125" style="19" customWidth="1"/>
    <col min="3" max="5" width="13.7109375" customWidth="1"/>
    <col min="6" max="6" width="4.42578125" customWidth="1"/>
    <col min="7" max="8" width="6.140625" customWidth="1"/>
  </cols>
  <sheetData>
    <row r="1" spans="2:8" ht="11.25" customHeight="1" x14ac:dyDescent="0.25"/>
    <row r="2" spans="2:8" ht="15" customHeight="1" x14ac:dyDescent="0.25">
      <c r="B2" s="441" t="s">
        <v>749</v>
      </c>
      <c r="C2" s="441"/>
      <c r="D2" s="441"/>
      <c r="E2" s="441"/>
      <c r="G2" s="446" t="s">
        <v>341</v>
      </c>
      <c r="H2" s="446"/>
    </row>
    <row r="3" spans="2:8" ht="15.75" x14ac:dyDescent="0.25">
      <c r="B3" s="34"/>
      <c r="C3" s="1"/>
      <c r="D3" s="1"/>
      <c r="E3" s="1"/>
      <c r="G3" s="446"/>
      <c r="H3" s="446"/>
    </row>
    <row r="4" spans="2:8" x14ac:dyDescent="0.25">
      <c r="B4" s="35" t="s">
        <v>218</v>
      </c>
      <c r="C4" s="504" t="s">
        <v>219</v>
      </c>
      <c r="D4" s="504"/>
      <c r="E4" s="504"/>
    </row>
    <row r="5" spans="2:8" x14ac:dyDescent="0.25">
      <c r="B5" s="47"/>
      <c r="C5" s="35" t="s">
        <v>220</v>
      </c>
      <c r="D5" s="23" t="s">
        <v>221</v>
      </c>
      <c r="E5" s="23" t="s">
        <v>20</v>
      </c>
    </row>
    <row r="6" spans="2:8" x14ac:dyDescent="0.25">
      <c r="B6" s="48" t="s">
        <v>222</v>
      </c>
      <c r="C6" s="41">
        <v>2138</v>
      </c>
      <c r="D6" s="41">
        <v>209</v>
      </c>
      <c r="E6" s="41">
        <v>2347</v>
      </c>
    </row>
    <row r="7" spans="2:8" x14ac:dyDescent="0.25">
      <c r="B7" s="48" t="s">
        <v>223</v>
      </c>
      <c r="C7" s="41">
        <v>591</v>
      </c>
      <c r="D7" s="41">
        <v>131</v>
      </c>
      <c r="E7" s="41">
        <v>722</v>
      </c>
    </row>
    <row r="8" spans="2:8" x14ac:dyDescent="0.25">
      <c r="B8" s="48" t="s">
        <v>224</v>
      </c>
      <c r="C8" s="41">
        <v>185</v>
      </c>
      <c r="D8" s="41">
        <v>19</v>
      </c>
      <c r="E8" s="41">
        <v>204</v>
      </c>
    </row>
    <row r="9" spans="2:8" x14ac:dyDescent="0.25">
      <c r="B9" s="48" t="s">
        <v>225</v>
      </c>
      <c r="C9" s="41">
        <v>231</v>
      </c>
      <c r="D9" s="41">
        <v>33</v>
      </c>
      <c r="E9" s="41">
        <v>264</v>
      </c>
    </row>
    <row r="10" spans="2:8" x14ac:dyDescent="0.25">
      <c r="B10" s="48" t="s">
        <v>226</v>
      </c>
      <c r="C10" s="41">
        <v>673</v>
      </c>
      <c r="D10" s="41">
        <v>33</v>
      </c>
      <c r="E10" s="41">
        <v>706</v>
      </c>
    </row>
    <row r="11" spans="2:8" x14ac:dyDescent="0.25">
      <c r="B11" s="2" t="s">
        <v>369</v>
      </c>
      <c r="C11" s="41">
        <v>27</v>
      </c>
      <c r="D11" s="41">
        <v>3</v>
      </c>
      <c r="E11" s="118">
        <v>30</v>
      </c>
    </row>
    <row r="12" spans="2:8" x14ac:dyDescent="0.25">
      <c r="B12" s="229" t="s">
        <v>20</v>
      </c>
      <c r="C12" s="230">
        <v>3845</v>
      </c>
      <c r="D12" s="230">
        <v>428</v>
      </c>
      <c r="E12" s="230">
        <v>4273</v>
      </c>
    </row>
    <row r="13" spans="2:8" x14ac:dyDescent="0.25">
      <c r="B13" s="336"/>
    </row>
  </sheetData>
  <mergeCells count="3">
    <mergeCell ref="B2:E2"/>
    <mergeCell ref="C4:E4"/>
    <mergeCell ref="G2:H3"/>
  </mergeCells>
  <hyperlinks>
    <hyperlink ref="G2:H3" location="'Table of Contents'!A1" display="Go To Table Of Contents" xr:uid="{00000000-0004-0000-1A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V61"/>
  <sheetViews>
    <sheetView showGridLines="0" zoomScaleNormal="100" workbookViewId="0">
      <selection activeCell="V2" sqref="V2:V3"/>
    </sheetView>
  </sheetViews>
  <sheetFormatPr defaultRowHeight="15" x14ac:dyDescent="0.25"/>
  <cols>
    <col min="1" max="1" width="1.7109375" customWidth="1"/>
    <col min="2" max="2" width="19.28515625" customWidth="1"/>
    <col min="3" max="3" width="17.28515625" customWidth="1"/>
    <col min="4" max="4" width="32.5703125" customWidth="1"/>
    <col min="5" max="5" width="2.28515625" customWidth="1"/>
    <col min="9" max="9" width="35.140625" customWidth="1"/>
    <col min="10" max="10" width="1.7109375" customWidth="1"/>
    <col min="11" max="11" width="1.85546875" style="51" customWidth="1"/>
    <col min="12" max="12" width="1.85546875" customWidth="1"/>
    <col min="13" max="13" width="14.140625" style="19" customWidth="1"/>
    <col min="14" max="14" width="12.85546875" customWidth="1"/>
    <col min="15" max="15" width="12.5703125" customWidth="1"/>
    <col min="16" max="16" width="14.28515625" customWidth="1"/>
    <col min="17" max="17" width="14.7109375" customWidth="1"/>
    <col min="18" max="18" width="13.28515625" customWidth="1"/>
    <col min="19" max="19" width="14.85546875" customWidth="1"/>
    <col min="20" max="20" width="12.85546875" customWidth="1"/>
    <col min="21" max="21" width="2.42578125" customWidth="1"/>
    <col min="22" max="22" width="12.5703125" customWidth="1"/>
  </cols>
  <sheetData>
    <row r="1" spans="2:22" ht="12" customHeight="1" x14ac:dyDescent="0.25"/>
    <row r="2" spans="2:22" ht="15.75" x14ac:dyDescent="0.25">
      <c r="B2" s="394"/>
      <c r="C2" s="394"/>
      <c r="D2" s="394"/>
      <c r="F2" s="394"/>
      <c r="G2" s="394"/>
      <c r="H2" s="394"/>
      <c r="I2" s="394"/>
      <c r="J2" s="85"/>
      <c r="M2" s="395" t="s">
        <v>0</v>
      </c>
      <c r="N2" s="395"/>
      <c r="O2" s="395"/>
      <c r="P2" s="395"/>
      <c r="Q2" s="395"/>
      <c r="R2" s="395"/>
      <c r="S2" s="395"/>
      <c r="T2" s="395"/>
      <c r="V2" s="388" t="s">
        <v>341</v>
      </c>
    </row>
    <row r="3" spans="2:22" ht="19.5" customHeight="1" x14ac:dyDescent="0.25">
      <c r="M3" s="24"/>
      <c r="N3" s="2"/>
      <c r="O3" s="2"/>
      <c r="P3" s="2"/>
      <c r="Q3" s="2"/>
      <c r="R3" s="2"/>
      <c r="S3" s="2"/>
      <c r="T3" s="3" t="s">
        <v>1</v>
      </c>
      <c r="V3" s="388"/>
    </row>
    <row r="4" spans="2:22" ht="15" customHeight="1" x14ac:dyDescent="0.25">
      <c r="M4" s="389" t="s">
        <v>2</v>
      </c>
      <c r="N4" s="390" t="s">
        <v>3</v>
      </c>
      <c r="O4" s="390" t="s">
        <v>4</v>
      </c>
      <c r="P4" s="390" t="s">
        <v>365</v>
      </c>
      <c r="Q4" s="390"/>
      <c r="R4" s="390"/>
      <c r="S4" s="390"/>
      <c r="T4" s="390" t="s">
        <v>5</v>
      </c>
    </row>
    <row r="5" spans="2:22" ht="40.5" x14ac:dyDescent="0.25">
      <c r="M5" s="389"/>
      <c r="N5" s="391"/>
      <c r="O5" s="391"/>
      <c r="P5" s="6" t="s">
        <v>6</v>
      </c>
      <c r="Q5" s="6" t="s">
        <v>7</v>
      </c>
      <c r="R5" s="6" t="s">
        <v>8</v>
      </c>
      <c r="S5" s="6" t="s">
        <v>9</v>
      </c>
      <c r="T5" s="391"/>
    </row>
    <row r="6" spans="2:22" x14ac:dyDescent="0.25">
      <c r="M6" s="31" t="s">
        <v>10</v>
      </c>
      <c r="N6" s="4">
        <v>0</v>
      </c>
      <c r="O6" s="4">
        <v>37</v>
      </c>
      <c r="P6" s="4">
        <v>1</v>
      </c>
      <c r="Q6" s="4">
        <v>0</v>
      </c>
      <c r="R6" s="4">
        <v>0</v>
      </c>
      <c r="S6" s="4">
        <v>0</v>
      </c>
      <c r="T6" s="4">
        <v>36</v>
      </c>
    </row>
    <row r="7" spans="2:22" x14ac:dyDescent="0.25">
      <c r="M7" s="38" t="s">
        <v>11</v>
      </c>
      <c r="N7" s="5">
        <v>36</v>
      </c>
      <c r="O7" s="5">
        <v>707</v>
      </c>
      <c r="P7" s="5">
        <v>95</v>
      </c>
      <c r="Q7" s="5">
        <v>0</v>
      </c>
      <c r="R7" s="5">
        <v>19</v>
      </c>
      <c r="S7" s="5">
        <v>91</v>
      </c>
      <c r="T7" s="5">
        <v>538</v>
      </c>
    </row>
    <row r="8" spans="2:22" x14ac:dyDescent="0.25">
      <c r="M8" s="31" t="s">
        <v>12</v>
      </c>
      <c r="N8" s="4">
        <v>538</v>
      </c>
      <c r="O8" s="4">
        <v>1157</v>
      </c>
      <c r="P8" s="4">
        <v>155</v>
      </c>
      <c r="Q8" s="4">
        <v>97</v>
      </c>
      <c r="R8" s="4">
        <v>77</v>
      </c>
      <c r="S8" s="4">
        <v>304</v>
      </c>
      <c r="T8" s="4">
        <v>1062</v>
      </c>
    </row>
    <row r="9" spans="2:22" x14ac:dyDescent="0.25">
      <c r="M9" s="31" t="s">
        <v>249</v>
      </c>
      <c r="N9" s="4">
        <v>1062</v>
      </c>
      <c r="O9" s="4">
        <v>1989</v>
      </c>
      <c r="P9" s="4">
        <v>346</v>
      </c>
      <c r="Q9" s="4">
        <v>216</v>
      </c>
      <c r="R9" s="4">
        <v>134</v>
      </c>
      <c r="S9" s="4">
        <v>540</v>
      </c>
      <c r="T9" s="86">
        <v>1815</v>
      </c>
    </row>
    <row r="10" spans="2:22" x14ac:dyDescent="0.25">
      <c r="M10" s="31" t="s">
        <v>302</v>
      </c>
      <c r="N10" s="5">
        <v>1815</v>
      </c>
      <c r="O10" s="5">
        <v>537</v>
      </c>
      <c r="P10" s="5">
        <v>89</v>
      </c>
      <c r="Q10" s="5">
        <v>162</v>
      </c>
      <c r="R10" s="5">
        <v>120</v>
      </c>
      <c r="S10" s="5">
        <v>350</v>
      </c>
      <c r="T10" s="5">
        <v>1631</v>
      </c>
    </row>
    <row r="11" spans="2:22" x14ac:dyDescent="0.25">
      <c r="M11" s="31" t="s">
        <v>376</v>
      </c>
      <c r="N11" s="5">
        <v>1631</v>
      </c>
      <c r="O11" s="5">
        <v>890</v>
      </c>
      <c r="P11" s="5">
        <v>117</v>
      </c>
      <c r="Q11" s="5">
        <v>180</v>
      </c>
      <c r="R11" s="5">
        <v>146</v>
      </c>
      <c r="S11" s="5">
        <v>341</v>
      </c>
      <c r="T11" s="5">
        <v>1737</v>
      </c>
    </row>
    <row r="12" spans="2:22" x14ac:dyDescent="0.25">
      <c r="M12" s="31" t="s">
        <v>485</v>
      </c>
      <c r="N12" s="5">
        <v>1737</v>
      </c>
      <c r="O12" s="5">
        <v>1260</v>
      </c>
      <c r="P12" s="5">
        <v>170</v>
      </c>
      <c r="Q12" s="5">
        <v>200</v>
      </c>
      <c r="R12" s="5">
        <v>186</v>
      </c>
      <c r="S12" s="5">
        <v>408</v>
      </c>
      <c r="T12" s="5">
        <v>2033</v>
      </c>
    </row>
    <row r="13" spans="2:22" x14ac:dyDescent="0.25">
      <c r="M13" s="31" t="s">
        <v>486</v>
      </c>
      <c r="N13" s="5">
        <v>2033</v>
      </c>
      <c r="O13" s="5">
        <v>238</v>
      </c>
      <c r="P13" s="5">
        <v>32</v>
      </c>
      <c r="Q13" s="5">
        <v>42</v>
      </c>
      <c r="R13" s="5">
        <v>38</v>
      </c>
      <c r="S13" s="5">
        <v>86</v>
      </c>
      <c r="T13" s="5">
        <v>2073</v>
      </c>
    </row>
    <row r="14" spans="2:22" x14ac:dyDescent="0.25">
      <c r="M14" s="255" t="s">
        <v>13</v>
      </c>
      <c r="N14" s="256" t="s">
        <v>14</v>
      </c>
      <c r="O14" s="256">
        <v>6815</v>
      </c>
      <c r="P14" s="256">
        <v>1005</v>
      </c>
      <c r="Q14" s="256">
        <v>897</v>
      </c>
      <c r="R14" s="256">
        <v>720</v>
      </c>
      <c r="S14" s="256">
        <v>2120</v>
      </c>
      <c r="T14" s="256">
        <v>2073</v>
      </c>
    </row>
    <row r="15" spans="2:22" ht="42.75" customHeight="1" x14ac:dyDescent="0.25">
      <c r="M15" s="396" t="s">
        <v>487</v>
      </c>
      <c r="N15" s="396"/>
      <c r="O15" s="396"/>
      <c r="P15" s="396"/>
      <c r="Q15" s="313"/>
      <c r="R15" s="313"/>
      <c r="S15" s="313"/>
      <c r="T15" s="314"/>
    </row>
    <row r="16" spans="2:22" x14ac:dyDescent="0.25">
      <c r="M16" s="392"/>
      <c r="N16" s="392"/>
      <c r="O16" s="392"/>
      <c r="P16" s="392"/>
      <c r="Q16" s="392"/>
      <c r="R16" s="392"/>
      <c r="S16" s="315"/>
      <c r="T16" s="315"/>
    </row>
    <row r="17" spans="13:22" ht="15" customHeight="1" x14ac:dyDescent="0.25">
      <c r="M17" s="393"/>
      <c r="N17" s="393"/>
      <c r="O17" s="393"/>
      <c r="P17" s="393"/>
      <c r="Q17" s="393"/>
      <c r="R17" s="393"/>
      <c r="S17" s="393"/>
      <c r="T17" s="393"/>
    </row>
    <row r="19" spans="13:22" x14ac:dyDescent="0.25">
      <c r="M19" s="82"/>
      <c r="N19" s="83"/>
      <c r="O19" s="83"/>
      <c r="P19" s="83"/>
      <c r="Q19" s="83"/>
      <c r="R19" s="83"/>
      <c r="S19" s="83"/>
      <c r="T19" s="83"/>
    </row>
    <row r="20" spans="13:22" ht="15" customHeight="1" x14ac:dyDescent="0.25">
      <c r="M20" s="82"/>
      <c r="N20" s="82"/>
      <c r="O20" s="82"/>
      <c r="P20" s="82"/>
      <c r="Q20" s="82"/>
      <c r="R20" s="82"/>
      <c r="S20" s="82"/>
      <c r="T20" s="82"/>
      <c r="U20" s="171"/>
      <c r="V20" s="171"/>
    </row>
    <row r="21" spans="13:22" ht="15" customHeight="1" x14ac:dyDescent="0.25">
      <c r="M21" s="82"/>
      <c r="N21" s="82"/>
      <c r="O21" s="82"/>
      <c r="P21" s="82"/>
      <c r="Q21" s="82"/>
      <c r="R21" s="82"/>
      <c r="S21" s="82"/>
      <c r="T21" s="82"/>
      <c r="U21" s="171"/>
      <c r="V21" s="171"/>
    </row>
    <row r="22" spans="13:22" x14ac:dyDescent="0.25">
      <c r="M22" s="82"/>
      <c r="N22" s="82"/>
      <c r="O22" s="82"/>
      <c r="P22" s="82"/>
      <c r="Q22" s="82"/>
      <c r="R22" s="82"/>
      <c r="S22" s="82"/>
      <c r="T22" s="82"/>
      <c r="U22" s="171">
        <f>1514/3247*100</f>
        <v>46.627656298121344</v>
      </c>
      <c r="V22" s="171"/>
    </row>
    <row r="23" spans="13:22" x14ac:dyDescent="0.25">
      <c r="M23" s="82"/>
      <c r="N23" s="82"/>
      <c r="O23" s="82"/>
      <c r="P23" s="82"/>
      <c r="Q23" s="82"/>
      <c r="R23" s="82"/>
      <c r="S23" s="82"/>
      <c r="T23" s="82"/>
      <c r="U23" s="171" t="s">
        <v>9</v>
      </c>
      <c r="V23" s="171"/>
    </row>
    <row r="24" spans="13:22" x14ac:dyDescent="0.25">
      <c r="M24" s="82"/>
      <c r="N24" s="82"/>
      <c r="O24" s="82"/>
      <c r="P24" s="82"/>
      <c r="Q24" s="82"/>
      <c r="R24" s="82"/>
      <c r="S24" s="82"/>
      <c r="T24" s="82"/>
      <c r="U24" s="172">
        <v>46.627656298121344</v>
      </c>
      <c r="V24" s="171"/>
    </row>
    <row r="25" spans="13:22" x14ac:dyDescent="0.25">
      <c r="M25" s="82"/>
      <c r="N25" s="82"/>
      <c r="O25" s="82"/>
      <c r="P25" s="82"/>
      <c r="Q25" s="82"/>
      <c r="R25" s="82"/>
      <c r="S25" s="82"/>
      <c r="T25" s="82"/>
      <c r="U25" s="171"/>
      <c r="V25" s="171"/>
    </row>
    <row r="26" spans="13:22" x14ac:dyDescent="0.25">
      <c r="M26" s="82"/>
      <c r="N26" s="82"/>
      <c r="O26" s="82"/>
      <c r="P26" s="82"/>
      <c r="Q26" s="82"/>
      <c r="R26" s="82"/>
      <c r="S26" s="82"/>
      <c r="T26" s="82"/>
      <c r="U26" s="171"/>
      <c r="V26" s="171"/>
    </row>
    <row r="27" spans="13:22" x14ac:dyDescent="0.25">
      <c r="M27" s="82"/>
      <c r="N27" s="82"/>
      <c r="O27" s="82"/>
      <c r="P27" s="82"/>
      <c r="Q27" s="82"/>
      <c r="R27" s="82"/>
      <c r="S27" s="82"/>
      <c r="T27" s="82"/>
      <c r="U27" s="171"/>
      <c r="V27" s="171"/>
    </row>
    <row r="28" spans="13:22" x14ac:dyDescent="0.25">
      <c r="M28" s="82"/>
      <c r="N28" s="82"/>
      <c r="O28" s="82"/>
      <c r="P28" s="82"/>
      <c r="Q28" s="82"/>
      <c r="R28" s="82"/>
      <c r="S28" s="82"/>
      <c r="T28" s="82"/>
      <c r="U28" s="171"/>
      <c r="V28" s="171"/>
    </row>
    <row r="29" spans="13:22" x14ac:dyDescent="0.25">
      <c r="M29" s="82"/>
      <c r="N29" s="82"/>
      <c r="O29" s="82"/>
      <c r="P29" s="82"/>
      <c r="Q29" s="82"/>
      <c r="R29" s="82"/>
      <c r="S29" s="82"/>
      <c r="T29" s="82"/>
      <c r="U29" s="171"/>
      <c r="V29" s="171"/>
    </row>
    <row r="30" spans="13:22" x14ac:dyDescent="0.25">
      <c r="M30" s="82"/>
      <c r="N30" s="82"/>
      <c r="O30" s="82"/>
      <c r="P30" s="82"/>
      <c r="Q30" s="82"/>
      <c r="R30" s="82"/>
      <c r="S30" s="82"/>
      <c r="T30" s="82"/>
      <c r="U30" s="171"/>
      <c r="V30" s="171"/>
    </row>
    <row r="31" spans="13:22" x14ac:dyDescent="0.25">
      <c r="M31" s="82"/>
      <c r="N31" s="82"/>
      <c r="O31" s="82"/>
      <c r="P31" s="82"/>
      <c r="Q31" s="82"/>
      <c r="R31" s="82"/>
      <c r="S31" s="82"/>
      <c r="T31" s="82"/>
      <c r="U31" s="171"/>
      <c r="V31" s="171"/>
    </row>
    <row r="32" spans="13:22" x14ac:dyDescent="0.25">
      <c r="M32" s="82"/>
      <c r="N32" s="82"/>
      <c r="O32" s="82"/>
      <c r="P32" s="82"/>
      <c r="Q32" s="82"/>
      <c r="R32" s="82"/>
      <c r="S32" s="82"/>
      <c r="T32" s="82"/>
      <c r="U32" s="171"/>
      <c r="V32" s="171"/>
    </row>
    <row r="33" spans="13:22" x14ac:dyDescent="0.25">
      <c r="M33" s="82"/>
      <c r="N33" s="82"/>
      <c r="O33" s="82"/>
      <c r="P33" s="82"/>
      <c r="Q33" s="82"/>
      <c r="R33" s="82"/>
      <c r="S33" s="82"/>
      <c r="T33" s="82"/>
      <c r="U33" s="171"/>
      <c r="V33" s="171"/>
    </row>
    <row r="34" spans="13:22" x14ac:dyDescent="0.25">
      <c r="M34" s="82"/>
      <c r="N34" s="82"/>
      <c r="O34" s="82"/>
      <c r="P34" s="82"/>
      <c r="Q34" s="82"/>
      <c r="R34" s="82"/>
      <c r="S34" s="82"/>
      <c r="T34" s="82"/>
      <c r="U34" s="171"/>
      <c r="V34" s="171"/>
    </row>
    <row r="35" spans="13:22" x14ac:dyDescent="0.25">
      <c r="M35" s="82"/>
      <c r="N35" s="82"/>
      <c r="O35" s="82"/>
      <c r="P35" s="82"/>
      <c r="Q35" s="82"/>
      <c r="R35" s="82"/>
      <c r="S35" s="82"/>
      <c r="T35" s="82"/>
      <c r="U35" s="171"/>
      <c r="V35" s="171"/>
    </row>
    <row r="36" spans="13:22" x14ac:dyDescent="0.25">
      <c r="M36" s="82"/>
      <c r="N36" s="82"/>
      <c r="O36" s="82"/>
      <c r="P36" s="82"/>
      <c r="Q36" s="82"/>
      <c r="R36" s="82"/>
      <c r="S36" s="82"/>
      <c r="T36" s="82"/>
      <c r="U36" s="171"/>
      <c r="V36" s="171"/>
    </row>
    <row r="37" spans="13:22" x14ac:dyDescent="0.25">
      <c r="M37" s="82"/>
      <c r="N37" s="82"/>
      <c r="O37" s="82"/>
      <c r="P37" s="82"/>
      <c r="Q37" s="82"/>
      <c r="R37" s="82"/>
      <c r="S37" s="82"/>
      <c r="T37" s="82"/>
      <c r="U37" s="171"/>
      <c r="V37" s="171"/>
    </row>
    <row r="38" spans="13:22" x14ac:dyDescent="0.25">
      <c r="M38" s="82"/>
      <c r="N38" s="82"/>
      <c r="O38" s="82"/>
      <c r="P38" s="82"/>
      <c r="Q38" s="82"/>
      <c r="R38" s="82"/>
      <c r="S38" s="82"/>
      <c r="T38" s="82"/>
      <c r="U38" s="171"/>
      <c r="V38" s="171"/>
    </row>
    <row r="39" spans="13:22" x14ac:dyDescent="0.25">
      <c r="M39" s="82"/>
      <c r="N39" s="82"/>
      <c r="O39" s="82"/>
      <c r="P39" s="82"/>
      <c r="Q39" s="82"/>
      <c r="R39" s="82"/>
      <c r="S39" s="82"/>
      <c r="T39" s="82"/>
      <c r="U39" s="171"/>
      <c r="V39" s="171"/>
    </row>
    <row r="40" spans="13:22" x14ac:dyDescent="0.25">
      <c r="M40" s="82"/>
      <c r="N40" s="82"/>
      <c r="O40" s="82"/>
      <c r="P40" s="82"/>
      <c r="Q40" s="82"/>
      <c r="R40" s="82"/>
      <c r="S40" s="82"/>
      <c r="T40" s="82"/>
      <c r="U40" s="171"/>
      <c r="V40" s="171"/>
    </row>
    <row r="41" spans="13:22" x14ac:dyDescent="0.25">
      <c r="M41" s="82"/>
      <c r="N41" s="82"/>
      <c r="O41" s="82"/>
      <c r="P41" s="82"/>
      <c r="Q41" s="82"/>
      <c r="R41" s="82"/>
      <c r="S41" s="82"/>
      <c r="T41" s="82"/>
      <c r="U41" s="171"/>
      <c r="V41" s="171"/>
    </row>
    <row r="42" spans="13:22" x14ac:dyDescent="0.25">
      <c r="M42" s="82"/>
      <c r="N42" s="82"/>
      <c r="O42" s="82"/>
      <c r="P42" s="82"/>
      <c r="Q42" s="82"/>
      <c r="R42" s="82"/>
      <c r="S42" s="82"/>
      <c r="T42" s="82"/>
      <c r="U42" s="171"/>
      <c r="V42" s="171"/>
    </row>
    <row r="43" spans="13:22" x14ac:dyDescent="0.25">
      <c r="M43" s="238"/>
      <c r="N43" s="237"/>
      <c r="O43" s="237"/>
      <c r="P43" s="237"/>
      <c r="Q43" s="237"/>
      <c r="R43" s="237"/>
      <c r="S43" s="237"/>
      <c r="T43" s="237"/>
      <c r="U43" s="171"/>
      <c r="V43" s="171"/>
    </row>
    <row r="44" spans="13:22" x14ac:dyDescent="0.25">
      <c r="M44" s="170"/>
      <c r="N44" s="171"/>
      <c r="O44" s="171"/>
      <c r="P44" s="171"/>
      <c r="Q44" s="171"/>
      <c r="R44" s="171"/>
      <c r="S44" s="171"/>
      <c r="T44" s="171"/>
      <c r="U44" s="171"/>
      <c r="V44" s="171"/>
    </row>
    <row r="45" spans="13:22" x14ac:dyDescent="0.25">
      <c r="M45" s="170"/>
      <c r="N45" s="171"/>
      <c r="O45" s="171"/>
      <c r="P45" s="171"/>
      <c r="Q45" s="171"/>
      <c r="R45" s="171"/>
      <c r="S45" s="171"/>
      <c r="T45" s="171"/>
      <c r="U45" s="171"/>
      <c r="V45" s="171"/>
    </row>
    <row r="46" spans="13:22" x14ac:dyDescent="0.25">
      <c r="M46" s="170"/>
      <c r="N46" s="171"/>
      <c r="O46" s="171"/>
      <c r="P46" s="171"/>
      <c r="Q46" s="171"/>
      <c r="R46" s="171"/>
      <c r="S46" s="171"/>
      <c r="T46" s="171"/>
      <c r="U46" s="171"/>
      <c r="V46" s="171"/>
    </row>
    <row r="47" spans="13:22" x14ac:dyDescent="0.25">
      <c r="M47" s="170"/>
      <c r="N47" s="171"/>
      <c r="O47" s="171"/>
      <c r="P47" s="171"/>
      <c r="Q47" s="171"/>
      <c r="R47" s="171"/>
      <c r="S47" s="171"/>
      <c r="T47" s="171"/>
      <c r="U47" s="171"/>
      <c r="V47" s="171"/>
    </row>
    <row r="48" spans="13:22" x14ac:dyDescent="0.25">
      <c r="M48" s="170"/>
      <c r="N48" s="171"/>
      <c r="O48" s="171"/>
      <c r="P48" s="171"/>
      <c r="Q48" s="171"/>
      <c r="R48" s="171"/>
      <c r="S48" s="171"/>
      <c r="T48" s="171"/>
      <c r="U48" s="171"/>
      <c r="V48" s="171"/>
    </row>
    <row r="49" spans="13:22" x14ac:dyDescent="0.25">
      <c r="M49" s="170"/>
      <c r="N49" s="171"/>
      <c r="O49" s="171"/>
      <c r="P49" s="171"/>
      <c r="Q49" s="171"/>
      <c r="R49" s="171"/>
      <c r="S49" s="171"/>
      <c r="T49" s="171"/>
      <c r="U49" s="171"/>
      <c r="V49" s="171"/>
    </row>
    <row r="50" spans="13:22" x14ac:dyDescent="0.25">
      <c r="M50" s="170"/>
      <c r="N50" s="171"/>
      <c r="O50" s="171"/>
      <c r="P50" s="171"/>
      <c r="Q50" s="171"/>
      <c r="R50" s="171"/>
      <c r="S50" s="171"/>
      <c r="T50" s="171"/>
      <c r="U50" s="171"/>
      <c r="V50" s="171"/>
    </row>
    <row r="51" spans="13:22" x14ac:dyDescent="0.25">
      <c r="M51" s="170"/>
      <c r="N51" s="171"/>
      <c r="O51" s="171"/>
      <c r="P51" s="171"/>
      <c r="Q51" s="171"/>
      <c r="R51" s="171"/>
      <c r="S51" s="171"/>
      <c r="T51" s="171"/>
      <c r="U51" s="171"/>
      <c r="V51" s="171"/>
    </row>
    <row r="52" spans="13:22" x14ac:dyDescent="0.25">
      <c r="M52" s="170"/>
      <c r="N52" s="171"/>
      <c r="O52" s="171"/>
      <c r="P52" s="171"/>
      <c r="Q52" s="171"/>
      <c r="R52" s="171"/>
      <c r="S52" s="171"/>
      <c r="T52" s="171"/>
      <c r="U52" s="171"/>
      <c r="V52" s="171"/>
    </row>
    <row r="53" spans="13:22" x14ac:dyDescent="0.25">
      <c r="M53" s="170"/>
      <c r="N53" s="171"/>
      <c r="O53" s="171"/>
      <c r="P53" s="171"/>
      <c r="Q53" s="171"/>
      <c r="R53" s="171"/>
      <c r="S53" s="171"/>
      <c r="T53" s="171"/>
      <c r="U53" s="171"/>
      <c r="V53" s="171"/>
    </row>
    <row r="54" spans="13:22" x14ac:dyDescent="0.25">
      <c r="M54" s="170"/>
      <c r="N54" s="171"/>
      <c r="O54" s="171"/>
      <c r="P54" s="171"/>
      <c r="Q54" s="171"/>
      <c r="R54" s="171"/>
      <c r="S54" s="171"/>
      <c r="T54" s="171"/>
      <c r="U54" s="171"/>
      <c r="V54" s="171"/>
    </row>
    <row r="55" spans="13:22" x14ac:dyDescent="0.25">
      <c r="M55" s="170"/>
      <c r="N55" s="171"/>
      <c r="O55" s="171"/>
      <c r="P55" s="171"/>
      <c r="Q55" s="171"/>
      <c r="R55" s="171"/>
      <c r="S55" s="171"/>
      <c r="T55" s="171"/>
      <c r="U55" s="171"/>
      <c r="V55" s="171"/>
    </row>
    <row r="56" spans="13:22" x14ac:dyDescent="0.25">
      <c r="M56" s="170"/>
      <c r="N56" s="171"/>
      <c r="O56" s="171"/>
      <c r="P56" s="171"/>
      <c r="Q56" s="171"/>
      <c r="R56" s="171"/>
      <c r="S56" s="171"/>
      <c r="T56" s="171"/>
      <c r="U56" s="171"/>
      <c r="V56" s="171"/>
    </row>
    <row r="57" spans="13:22" x14ac:dyDescent="0.25">
      <c r="M57" s="170"/>
      <c r="N57" s="171"/>
      <c r="O57" s="171"/>
      <c r="P57" s="171"/>
      <c r="Q57" s="171"/>
      <c r="R57" s="171"/>
      <c r="S57" s="171"/>
      <c r="T57" s="171"/>
      <c r="U57" s="171"/>
      <c r="V57" s="171"/>
    </row>
    <row r="58" spans="13:22" x14ac:dyDescent="0.25">
      <c r="M58" s="170"/>
      <c r="N58" s="171"/>
      <c r="O58" s="171"/>
      <c r="P58" s="171"/>
      <c r="Q58" s="171"/>
      <c r="R58" s="171"/>
      <c r="S58" s="171"/>
      <c r="T58" s="171"/>
      <c r="U58" s="171"/>
      <c r="V58" s="171"/>
    </row>
    <row r="59" spans="13:22" x14ac:dyDescent="0.25">
      <c r="M59" s="170"/>
      <c r="N59" s="171"/>
      <c r="O59" s="171"/>
      <c r="P59" s="171"/>
      <c r="Q59" s="171"/>
      <c r="R59" s="171"/>
      <c r="S59" s="171"/>
      <c r="T59" s="171"/>
      <c r="U59" s="171"/>
      <c r="V59" s="171"/>
    </row>
    <row r="60" spans="13:22" x14ac:dyDescent="0.25">
      <c r="M60" s="170"/>
      <c r="N60" s="171"/>
      <c r="O60" s="171"/>
      <c r="P60" s="171"/>
      <c r="Q60" s="171"/>
      <c r="R60" s="171"/>
      <c r="S60" s="171"/>
      <c r="T60" s="171"/>
      <c r="U60" s="171"/>
      <c r="V60" s="171"/>
    </row>
    <row r="61" spans="13:22" x14ac:dyDescent="0.25">
      <c r="M61" s="170"/>
      <c r="N61" s="171"/>
      <c r="O61" s="171"/>
      <c r="P61" s="171"/>
      <c r="Q61" s="171"/>
      <c r="R61" s="171"/>
      <c r="S61" s="171"/>
      <c r="T61" s="171"/>
      <c r="U61" s="171"/>
      <c r="V61" s="171"/>
    </row>
  </sheetData>
  <mergeCells count="12">
    <mergeCell ref="M16:R16"/>
    <mergeCell ref="M17:T17"/>
    <mergeCell ref="B2:D2"/>
    <mergeCell ref="F2:I2"/>
    <mergeCell ref="M2:T2"/>
    <mergeCell ref="M15:P15"/>
    <mergeCell ref="V2:V3"/>
    <mergeCell ref="M4:M5"/>
    <mergeCell ref="N4:N5"/>
    <mergeCell ref="O4:O5"/>
    <mergeCell ref="P4:S4"/>
    <mergeCell ref="T4:T5"/>
  </mergeCells>
  <hyperlinks>
    <hyperlink ref="V2:V3" location="'Table of Contents'!A1" display="Go to Table of Contents" xr:uid="{00000000-0004-0000-0200-000000000000}"/>
  </hyperlink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M17"/>
  <sheetViews>
    <sheetView showGridLines="0" workbookViewId="0">
      <selection activeCell="L2" sqref="L2:M3"/>
    </sheetView>
  </sheetViews>
  <sheetFormatPr defaultRowHeight="15" x14ac:dyDescent="0.25"/>
  <cols>
    <col min="1" max="1" width="1.85546875" customWidth="1"/>
    <col min="2" max="2" width="16.85546875" customWidth="1"/>
    <col min="3" max="10" width="12.85546875" customWidth="1"/>
    <col min="11" max="11" width="3.5703125" customWidth="1"/>
    <col min="12" max="13" width="6.7109375" customWidth="1"/>
  </cols>
  <sheetData>
    <row r="2" spans="2:13" ht="15" customHeight="1" x14ac:dyDescent="0.25">
      <c r="B2" s="432" t="s">
        <v>748</v>
      </c>
      <c r="C2" s="432"/>
      <c r="D2" s="432"/>
      <c r="E2" s="432"/>
      <c r="F2" s="432"/>
      <c r="G2" s="432"/>
      <c r="H2" s="432"/>
      <c r="I2" s="432"/>
      <c r="J2" s="432"/>
      <c r="L2" s="446" t="s">
        <v>341</v>
      </c>
      <c r="M2" s="446"/>
    </row>
    <row r="3" spans="2:13" x14ac:dyDescent="0.25">
      <c r="B3" s="506" t="s">
        <v>1</v>
      </c>
      <c r="C3" s="506"/>
      <c r="D3" s="506"/>
      <c r="E3" s="506"/>
      <c r="F3" s="506"/>
      <c r="G3" s="506"/>
      <c r="H3" s="506"/>
      <c r="I3" s="506"/>
      <c r="J3" s="506"/>
      <c r="L3" s="446"/>
      <c r="M3" s="446"/>
    </row>
    <row r="4" spans="2:13" x14ac:dyDescent="0.25">
      <c r="B4" s="507" t="s">
        <v>227</v>
      </c>
      <c r="C4" s="447" t="s">
        <v>199</v>
      </c>
      <c r="D4" s="447"/>
      <c r="E4" s="447"/>
      <c r="F4" s="447"/>
      <c r="G4" s="447" t="s">
        <v>228</v>
      </c>
      <c r="H4" s="447"/>
      <c r="I4" s="447"/>
      <c r="J4" s="447"/>
    </row>
    <row r="5" spans="2:13" ht="18" customHeight="1" x14ac:dyDescent="0.25">
      <c r="B5" s="508"/>
      <c r="C5" s="23" t="s">
        <v>455</v>
      </c>
      <c r="D5" s="23" t="s">
        <v>200</v>
      </c>
      <c r="E5" s="23" t="s">
        <v>201</v>
      </c>
      <c r="F5" s="23" t="s">
        <v>20</v>
      </c>
      <c r="G5" s="23" t="s">
        <v>455</v>
      </c>
      <c r="H5" s="23" t="s">
        <v>200</v>
      </c>
      <c r="I5" s="23" t="s">
        <v>201</v>
      </c>
      <c r="J5" s="23" t="s">
        <v>20</v>
      </c>
    </row>
    <row r="6" spans="2:13" x14ac:dyDescent="0.25">
      <c r="B6" s="56" t="s">
        <v>361</v>
      </c>
      <c r="C6" s="41">
        <v>13</v>
      </c>
      <c r="D6" s="41">
        <v>9</v>
      </c>
      <c r="E6" s="41">
        <v>0</v>
      </c>
      <c r="F6" s="41">
        <v>22</v>
      </c>
      <c r="G6" s="41">
        <v>9</v>
      </c>
      <c r="H6" s="41">
        <v>3</v>
      </c>
      <c r="I6" s="41">
        <v>0</v>
      </c>
      <c r="J6" s="41">
        <v>12</v>
      </c>
    </row>
    <row r="7" spans="2:13" x14ac:dyDescent="0.25">
      <c r="B7" s="56" t="s">
        <v>296</v>
      </c>
      <c r="C7" s="41">
        <v>232</v>
      </c>
      <c r="D7" s="41">
        <v>68</v>
      </c>
      <c r="E7" s="41">
        <v>18</v>
      </c>
      <c r="F7" s="41">
        <v>318</v>
      </c>
      <c r="G7" s="41">
        <v>149</v>
      </c>
      <c r="H7" s="41">
        <v>47</v>
      </c>
      <c r="I7" s="41">
        <v>11</v>
      </c>
      <c r="J7" s="41">
        <v>207</v>
      </c>
    </row>
    <row r="8" spans="2:13" x14ac:dyDescent="0.25">
      <c r="B8" s="56" t="s">
        <v>229</v>
      </c>
      <c r="C8" s="41">
        <v>945</v>
      </c>
      <c r="D8" s="41">
        <v>377</v>
      </c>
      <c r="E8" s="41">
        <v>55</v>
      </c>
      <c r="F8" s="41">
        <v>1377</v>
      </c>
      <c r="G8" s="41">
        <v>555</v>
      </c>
      <c r="H8" s="41">
        <v>225</v>
      </c>
      <c r="I8" s="41">
        <v>31</v>
      </c>
      <c r="J8" s="41">
        <v>811</v>
      </c>
    </row>
    <row r="9" spans="2:13" x14ac:dyDescent="0.25">
      <c r="B9" s="56" t="s">
        <v>230</v>
      </c>
      <c r="C9" s="41">
        <v>807</v>
      </c>
      <c r="D9" s="41">
        <v>338</v>
      </c>
      <c r="E9" s="41">
        <v>100</v>
      </c>
      <c r="F9" s="41">
        <v>1245</v>
      </c>
      <c r="G9" s="41">
        <v>454</v>
      </c>
      <c r="H9" s="41">
        <v>200</v>
      </c>
      <c r="I9" s="41">
        <v>70</v>
      </c>
      <c r="J9" s="41">
        <v>724</v>
      </c>
    </row>
    <row r="10" spans="2:13" x14ac:dyDescent="0.25">
      <c r="B10" s="56" t="s">
        <v>231</v>
      </c>
      <c r="C10" s="41">
        <v>627</v>
      </c>
      <c r="D10" s="41">
        <v>339</v>
      </c>
      <c r="E10" s="41">
        <v>212</v>
      </c>
      <c r="F10" s="41">
        <v>1178</v>
      </c>
      <c r="G10" s="41">
        <v>343</v>
      </c>
      <c r="H10" s="41">
        <v>187</v>
      </c>
      <c r="I10" s="41">
        <v>137</v>
      </c>
      <c r="J10" s="41">
        <v>667</v>
      </c>
    </row>
    <row r="11" spans="2:13" x14ac:dyDescent="0.25">
      <c r="B11" s="56" t="s">
        <v>232</v>
      </c>
      <c r="C11" s="41">
        <v>56</v>
      </c>
      <c r="D11" s="41">
        <v>46</v>
      </c>
      <c r="E11" s="41">
        <v>19</v>
      </c>
      <c r="F11" s="41">
        <v>121</v>
      </c>
      <c r="G11" s="41" t="s">
        <v>14</v>
      </c>
      <c r="H11" s="41" t="s">
        <v>14</v>
      </c>
      <c r="I11" s="41" t="s">
        <v>14</v>
      </c>
      <c r="J11" s="41" t="s">
        <v>14</v>
      </c>
    </row>
    <row r="12" spans="2:13" x14ac:dyDescent="0.25">
      <c r="B12" s="56" t="s">
        <v>233</v>
      </c>
      <c r="C12" s="41">
        <v>2</v>
      </c>
      <c r="D12" s="41">
        <v>6</v>
      </c>
      <c r="E12" s="41">
        <v>3</v>
      </c>
      <c r="F12" s="41">
        <v>11</v>
      </c>
      <c r="G12" s="41" t="s">
        <v>14</v>
      </c>
      <c r="H12" s="41" t="s">
        <v>14</v>
      </c>
      <c r="I12" s="41" t="s">
        <v>14</v>
      </c>
      <c r="J12" s="41" t="s">
        <v>14</v>
      </c>
    </row>
    <row r="13" spans="2:13" x14ac:dyDescent="0.25">
      <c r="B13" s="56" t="s">
        <v>234</v>
      </c>
      <c r="C13" s="41">
        <v>1</v>
      </c>
      <c r="D13" s="41">
        <v>0</v>
      </c>
      <c r="E13" s="41">
        <v>0</v>
      </c>
      <c r="F13" s="41">
        <v>1</v>
      </c>
      <c r="G13" s="41" t="s">
        <v>14</v>
      </c>
      <c r="H13" s="41" t="s">
        <v>14</v>
      </c>
      <c r="I13" s="41" t="s">
        <v>14</v>
      </c>
      <c r="J13" s="41" t="s">
        <v>14</v>
      </c>
    </row>
    <row r="14" spans="2:13" x14ac:dyDescent="0.25">
      <c r="B14" s="202" t="s">
        <v>443</v>
      </c>
      <c r="C14" s="203">
        <v>2683</v>
      </c>
      <c r="D14" s="203">
        <v>1183</v>
      </c>
      <c r="E14" s="203">
        <v>407</v>
      </c>
      <c r="F14" s="203">
        <v>4273</v>
      </c>
      <c r="G14" s="203">
        <v>1510</v>
      </c>
      <c r="H14" s="203">
        <v>662</v>
      </c>
      <c r="I14" s="203">
        <v>249</v>
      </c>
      <c r="J14" s="203">
        <v>2421</v>
      </c>
    </row>
    <row r="15" spans="2:13" ht="22.5" customHeight="1" x14ac:dyDescent="0.25">
      <c r="B15" s="445" t="s">
        <v>456</v>
      </c>
      <c r="C15" s="505"/>
      <c r="D15" s="505"/>
      <c r="E15" s="505"/>
      <c r="F15" s="505"/>
      <c r="G15" s="505"/>
    </row>
    <row r="16" spans="2:13" x14ac:dyDescent="0.25">
      <c r="B16" s="505"/>
      <c r="C16" s="505"/>
      <c r="D16" s="505"/>
      <c r="E16" s="505"/>
      <c r="F16" s="505"/>
      <c r="G16" s="505"/>
    </row>
    <row r="17" spans="2:7" x14ac:dyDescent="0.25">
      <c r="B17" s="505"/>
      <c r="C17" s="505"/>
      <c r="D17" s="505"/>
      <c r="E17" s="505"/>
      <c r="F17" s="505"/>
      <c r="G17" s="505"/>
    </row>
  </sheetData>
  <mergeCells count="9">
    <mergeCell ref="B17:G17"/>
    <mergeCell ref="B15:G15"/>
    <mergeCell ref="B16:G16"/>
    <mergeCell ref="L2:M3"/>
    <mergeCell ref="B2:J2"/>
    <mergeCell ref="B3:J3"/>
    <mergeCell ref="B4:B5"/>
    <mergeCell ref="C4:F4"/>
    <mergeCell ref="G4:J4"/>
  </mergeCells>
  <hyperlinks>
    <hyperlink ref="L2:M3" location="'Table of Contents'!A1" display="Go To Table Of Contents" xr:uid="{00000000-0004-0000-1B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27B92-8574-497E-A540-33D6F52DBFA3}">
  <dimension ref="B2:G44"/>
  <sheetViews>
    <sheetView showGridLines="0" topLeftCell="A19" workbookViewId="0">
      <selection activeCell="F2" sqref="F2:G3"/>
    </sheetView>
  </sheetViews>
  <sheetFormatPr defaultRowHeight="15" x14ac:dyDescent="0.25"/>
  <cols>
    <col min="1" max="1" width="1.85546875" customWidth="1"/>
    <col min="2" max="2" width="16.85546875" customWidth="1"/>
    <col min="3" max="3" width="47.28515625" customWidth="1"/>
    <col min="4" max="4" width="12.85546875" customWidth="1"/>
    <col min="5" max="5" width="3.5703125" customWidth="1"/>
    <col min="6" max="7" width="6.7109375" customWidth="1"/>
  </cols>
  <sheetData>
    <row r="2" spans="2:7" ht="15" customHeight="1" x14ac:dyDescent="0.25">
      <c r="B2" s="432" t="s">
        <v>737</v>
      </c>
      <c r="C2" s="432"/>
      <c r="D2" s="432"/>
      <c r="F2" s="446" t="s">
        <v>341</v>
      </c>
      <c r="G2" s="446"/>
    </row>
    <row r="3" spans="2:7" x14ac:dyDescent="0.25">
      <c r="B3" s="506"/>
      <c r="C3" s="506"/>
      <c r="D3" s="506"/>
      <c r="F3" s="446"/>
      <c r="G3" s="446"/>
    </row>
    <row r="4" spans="2:7" x14ac:dyDescent="0.25">
      <c r="B4" s="332" t="s">
        <v>736</v>
      </c>
      <c r="C4" s="23" t="s">
        <v>735</v>
      </c>
      <c r="D4" s="23" t="s">
        <v>219</v>
      </c>
    </row>
    <row r="5" spans="2:7" x14ac:dyDescent="0.25">
      <c r="B5" s="367" t="s">
        <v>202</v>
      </c>
      <c r="C5" s="366" t="s">
        <v>734</v>
      </c>
      <c r="D5" s="363">
        <v>85</v>
      </c>
    </row>
    <row r="6" spans="2:7" x14ac:dyDescent="0.25">
      <c r="B6" s="362" t="s">
        <v>733</v>
      </c>
      <c r="C6" s="361" t="s">
        <v>732</v>
      </c>
      <c r="D6" s="360">
        <v>36</v>
      </c>
    </row>
    <row r="7" spans="2:7" x14ac:dyDescent="0.25">
      <c r="B7" s="356"/>
      <c r="C7" s="84" t="s">
        <v>731</v>
      </c>
      <c r="D7" s="355"/>
    </row>
    <row r="8" spans="2:7" x14ac:dyDescent="0.25">
      <c r="B8" s="359"/>
      <c r="C8" s="358" t="s">
        <v>730</v>
      </c>
      <c r="D8" s="357"/>
    </row>
    <row r="9" spans="2:7" x14ac:dyDescent="0.25">
      <c r="B9" s="356" t="s">
        <v>729</v>
      </c>
      <c r="C9" s="84" t="s">
        <v>728</v>
      </c>
      <c r="D9" s="355">
        <v>20</v>
      </c>
    </row>
    <row r="10" spans="2:7" x14ac:dyDescent="0.25">
      <c r="B10" s="356"/>
      <c r="C10" s="84" t="s">
        <v>727</v>
      </c>
      <c r="D10" s="355"/>
    </row>
    <row r="11" spans="2:7" x14ac:dyDescent="0.25">
      <c r="B11" s="365" t="s">
        <v>726</v>
      </c>
      <c r="C11" s="364" t="s">
        <v>725</v>
      </c>
      <c r="D11" s="363">
        <v>4</v>
      </c>
    </row>
    <row r="12" spans="2:7" x14ac:dyDescent="0.25">
      <c r="B12" s="356" t="s">
        <v>724</v>
      </c>
      <c r="C12" s="84" t="s">
        <v>723</v>
      </c>
      <c r="D12" s="355">
        <v>12</v>
      </c>
    </row>
    <row r="13" spans="2:7" x14ac:dyDescent="0.25">
      <c r="B13" s="362" t="s">
        <v>722</v>
      </c>
      <c r="C13" s="361" t="s">
        <v>721</v>
      </c>
      <c r="D13" s="360">
        <v>41</v>
      </c>
    </row>
    <row r="14" spans="2:7" x14ac:dyDescent="0.25">
      <c r="B14" s="356"/>
      <c r="C14" s="84" t="s">
        <v>720</v>
      </c>
      <c r="D14" s="355"/>
    </row>
    <row r="15" spans="2:7" x14ac:dyDescent="0.25">
      <c r="B15" s="356"/>
      <c r="C15" s="84" t="s">
        <v>719</v>
      </c>
      <c r="D15" s="355"/>
    </row>
    <row r="16" spans="2:7" x14ac:dyDescent="0.25">
      <c r="B16" s="356"/>
      <c r="C16" s="84" t="s">
        <v>718</v>
      </c>
      <c r="D16" s="355"/>
    </row>
    <row r="17" spans="2:4" x14ac:dyDescent="0.25">
      <c r="B17" s="356"/>
      <c r="C17" s="84" t="s">
        <v>717</v>
      </c>
      <c r="D17" s="355"/>
    </row>
    <row r="18" spans="2:4" x14ac:dyDescent="0.25">
      <c r="B18" s="359"/>
      <c r="C18" s="358" t="s">
        <v>716</v>
      </c>
      <c r="D18" s="357"/>
    </row>
    <row r="19" spans="2:4" x14ac:dyDescent="0.25">
      <c r="B19" s="356" t="s">
        <v>715</v>
      </c>
      <c r="C19" s="84" t="s">
        <v>714</v>
      </c>
      <c r="D19" s="355">
        <v>5</v>
      </c>
    </row>
    <row r="20" spans="2:4" x14ac:dyDescent="0.25">
      <c r="B20" s="356"/>
      <c r="C20" s="84" t="s">
        <v>713</v>
      </c>
      <c r="D20" s="355"/>
    </row>
    <row r="21" spans="2:4" x14ac:dyDescent="0.25">
      <c r="B21" s="362" t="s">
        <v>206</v>
      </c>
      <c r="C21" s="361" t="s">
        <v>712</v>
      </c>
      <c r="D21" s="360">
        <v>36</v>
      </c>
    </row>
    <row r="22" spans="2:4" x14ac:dyDescent="0.25">
      <c r="B22" s="359"/>
      <c r="C22" s="358" t="s">
        <v>711</v>
      </c>
      <c r="D22" s="357"/>
    </row>
    <row r="23" spans="2:4" x14ac:dyDescent="0.25">
      <c r="B23" s="362" t="s">
        <v>710</v>
      </c>
      <c r="C23" s="361" t="s">
        <v>709</v>
      </c>
      <c r="D23" s="360">
        <v>2</v>
      </c>
    </row>
    <row r="24" spans="2:4" x14ac:dyDescent="0.25">
      <c r="B24" s="356"/>
      <c r="C24" s="84" t="s">
        <v>708</v>
      </c>
      <c r="D24" s="355"/>
    </row>
    <row r="25" spans="2:4" x14ac:dyDescent="0.25">
      <c r="B25" s="356"/>
      <c r="C25" s="84" t="s">
        <v>707</v>
      </c>
      <c r="D25" s="355"/>
    </row>
    <row r="26" spans="2:4" x14ac:dyDescent="0.25">
      <c r="B26" s="356"/>
      <c r="C26" s="84" t="s">
        <v>706</v>
      </c>
      <c r="D26" s="355"/>
    </row>
    <row r="27" spans="2:4" x14ac:dyDescent="0.25">
      <c r="B27" s="356"/>
      <c r="C27" s="84" t="s">
        <v>705</v>
      </c>
      <c r="D27" s="355"/>
    </row>
    <row r="28" spans="2:4" x14ac:dyDescent="0.25">
      <c r="B28" s="356"/>
      <c r="C28" s="84" t="s">
        <v>704</v>
      </c>
      <c r="D28" s="355"/>
    </row>
    <row r="29" spans="2:4" x14ac:dyDescent="0.25">
      <c r="B29" s="356"/>
      <c r="C29" s="84" t="s">
        <v>703</v>
      </c>
      <c r="D29" s="355"/>
    </row>
    <row r="30" spans="2:4" x14ac:dyDescent="0.25">
      <c r="B30" s="359"/>
      <c r="C30" s="358" t="s">
        <v>702</v>
      </c>
      <c r="D30" s="357"/>
    </row>
    <row r="31" spans="2:4" x14ac:dyDescent="0.25">
      <c r="B31" s="356" t="s">
        <v>701</v>
      </c>
      <c r="C31" s="84" t="s">
        <v>700</v>
      </c>
      <c r="D31" s="355">
        <v>23</v>
      </c>
    </row>
    <row r="32" spans="2:4" x14ac:dyDescent="0.25">
      <c r="B32" s="365" t="s">
        <v>699</v>
      </c>
      <c r="C32" s="364" t="s">
        <v>698</v>
      </c>
      <c r="D32" s="363">
        <v>8</v>
      </c>
    </row>
    <row r="33" spans="2:4" x14ac:dyDescent="0.25">
      <c r="B33" s="356" t="s">
        <v>697</v>
      </c>
      <c r="C33" s="84" t="s">
        <v>696</v>
      </c>
      <c r="D33" s="355">
        <v>13</v>
      </c>
    </row>
    <row r="34" spans="2:4" x14ac:dyDescent="0.25">
      <c r="B34" s="362" t="s">
        <v>695</v>
      </c>
      <c r="C34" s="361" t="s">
        <v>694</v>
      </c>
      <c r="D34" s="360">
        <v>10</v>
      </c>
    </row>
    <row r="35" spans="2:4" x14ac:dyDescent="0.25">
      <c r="B35" s="359"/>
      <c r="C35" s="358" t="s">
        <v>693</v>
      </c>
      <c r="D35" s="357"/>
    </row>
    <row r="36" spans="2:4" x14ac:dyDescent="0.25">
      <c r="B36" s="362" t="s">
        <v>692</v>
      </c>
      <c r="C36" s="361" t="s">
        <v>691</v>
      </c>
      <c r="D36" s="360">
        <v>40</v>
      </c>
    </row>
    <row r="37" spans="2:4" x14ac:dyDescent="0.25">
      <c r="B37" s="356"/>
      <c r="C37" s="84" t="s">
        <v>690</v>
      </c>
      <c r="D37" s="355"/>
    </row>
    <row r="38" spans="2:4" x14ac:dyDescent="0.25">
      <c r="B38" s="356"/>
      <c r="C38" s="84" t="s">
        <v>689</v>
      </c>
      <c r="D38" s="355"/>
    </row>
    <row r="39" spans="2:4" x14ac:dyDescent="0.25">
      <c r="B39" s="359"/>
      <c r="C39" s="358" t="s">
        <v>688</v>
      </c>
      <c r="D39" s="357"/>
    </row>
    <row r="40" spans="2:4" x14ac:dyDescent="0.25">
      <c r="B40" s="356" t="s">
        <v>204</v>
      </c>
      <c r="C40" s="84" t="s">
        <v>687</v>
      </c>
      <c r="D40" s="355">
        <v>65</v>
      </c>
    </row>
    <row r="41" spans="2:4" x14ac:dyDescent="0.25">
      <c r="B41" s="356"/>
      <c r="C41" s="84" t="s">
        <v>686</v>
      </c>
      <c r="D41" s="355"/>
    </row>
    <row r="42" spans="2:4" x14ac:dyDescent="0.25">
      <c r="B42" s="511" t="s">
        <v>685</v>
      </c>
      <c r="C42" s="512"/>
      <c r="D42" s="203">
        <v>400</v>
      </c>
    </row>
    <row r="43" spans="2:4" x14ac:dyDescent="0.25">
      <c r="B43" s="509" t="s">
        <v>684</v>
      </c>
      <c r="C43" s="510"/>
      <c r="D43" s="203">
        <v>18</v>
      </c>
    </row>
    <row r="44" spans="2:4" x14ac:dyDescent="0.25">
      <c r="B44" s="509" t="s">
        <v>739</v>
      </c>
      <c r="C44" s="510"/>
      <c r="D44" s="203">
        <v>418</v>
      </c>
    </row>
  </sheetData>
  <mergeCells count="6">
    <mergeCell ref="B44:C44"/>
    <mergeCell ref="B42:C42"/>
    <mergeCell ref="B43:C43"/>
    <mergeCell ref="B2:D2"/>
    <mergeCell ref="F2:G3"/>
    <mergeCell ref="B3:D3"/>
  </mergeCells>
  <hyperlinks>
    <hyperlink ref="F2:G3" location="'Table of Contents'!A1" display="Go To Table Of Contents" xr:uid="{113388C3-6C33-449A-AD52-68D792CB2355}"/>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2"/>
  <sheetViews>
    <sheetView showGridLines="0" workbookViewId="0">
      <selection activeCell="Q2" sqref="Q2:R3"/>
    </sheetView>
  </sheetViews>
  <sheetFormatPr defaultRowHeight="15" x14ac:dyDescent="0.25"/>
  <cols>
    <col min="1" max="1" width="1.85546875" customWidth="1"/>
    <col min="2" max="2" width="9.140625" customWidth="1"/>
    <col min="9" max="9" width="5.5703125" customWidth="1"/>
    <col min="10" max="10" width="1.85546875" customWidth="1"/>
    <col min="11" max="11" width="1.85546875" style="50" customWidth="1"/>
    <col min="12" max="12" width="1.85546875" customWidth="1"/>
    <col min="13" max="13" width="23.42578125" customWidth="1"/>
    <col min="14" max="14" width="20.28515625" customWidth="1"/>
    <col min="15" max="15" width="20.140625" customWidth="1"/>
    <col min="16" max="16" width="6.5703125" bestFit="1" customWidth="1"/>
    <col min="17" max="18" width="6.140625" customWidth="1"/>
  </cols>
  <sheetData>
    <row r="1" spans="2:18" ht="11.25" customHeight="1" x14ac:dyDescent="0.25"/>
    <row r="2" spans="2:18" ht="15.75" customHeight="1" x14ac:dyDescent="0.25">
      <c r="B2" s="394"/>
      <c r="C2" s="394"/>
      <c r="D2" s="394"/>
      <c r="E2" s="394"/>
      <c r="F2" s="394"/>
      <c r="G2" s="394"/>
      <c r="H2" s="394"/>
      <c r="I2" s="394"/>
      <c r="M2" s="432" t="s">
        <v>683</v>
      </c>
      <c r="N2" s="432"/>
      <c r="O2" s="432"/>
      <c r="Q2" s="446" t="s">
        <v>341</v>
      </c>
      <c r="R2" s="446"/>
    </row>
    <row r="3" spans="2:18" x14ac:dyDescent="0.25">
      <c r="M3" s="36"/>
      <c r="Q3" s="446"/>
      <c r="R3" s="446"/>
    </row>
    <row r="4" spans="2:18" ht="19.899999999999999" customHeight="1" x14ac:dyDescent="0.25">
      <c r="M4" s="453" t="s">
        <v>94</v>
      </c>
      <c r="N4" s="513" t="s">
        <v>16</v>
      </c>
      <c r="O4" s="514"/>
    </row>
    <row r="5" spans="2:18" ht="34.9" customHeight="1" x14ac:dyDescent="0.25">
      <c r="M5" s="447"/>
      <c r="N5" s="26" t="s">
        <v>235</v>
      </c>
      <c r="O5" s="26" t="s">
        <v>236</v>
      </c>
      <c r="P5" s="171"/>
      <c r="Q5" s="171"/>
    </row>
    <row r="6" spans="2:18" x14ac:dyDescent="0.25">
      <c r="M6" s="12" t="s">
        <v>85</v>
      </c>
      <c r="N6" s="92">
        <v>140</v>
      </c>
      <c r="O6" s="92">
        <v>372</v>
      </c>
      <c r="P6" s="327"/>
      <c r="Q6" s="291"/>
    </row>
    <row r="7" spans="2:18" x14ac:dyDescent="0.25">
      <c r="M7" s="12" t="s">
        <v>84</v>
      </c>
      <c r="N7" s="92">
        <v>740</v>
      </c>
      <c r="O7" s="92">
        <v>2264</v>
      </c>
      <c r="P7" s="327"/>
      <c r="Q7" s="291"/>
    </row>
    <row r="8" spans="2:18" x14ac:dyDescent="0.25">
      <c r="M8" s="12" t="s">
        <v>83</v>
      </c>
      <c r="N8" s="92">
        <v>542</v>
      </c>
      <c r="O8" s="92">
        <v>2538</v>
      </c>
      <c r="P8" s="327"/>
      <c r="Q8" s="291"/>
    </row>
    <row r="9" spans="2:18" x14ac:dyDescent="0.25">
      <c r="M9" s="231" t="s">
        <v>20</v>
      </c>
      <c r="N9" s="281">
        <v>1422</v>
      </c>
      <c r="O9" s="281">
        <v>5174</v>
      </c>
      <c r="P9" s="327"/>
      <c r="Q9" s="171"/>
    </row>
    <row r="10" spans="2:18" x14ac:dyDescent="0.25">
      <c r="P10" s="171"/>
      <c r="Q10" s="171"/>
    </row>
    <row r="11" spans="2:18" x14ac:dyDescent="0.25">
      <c r="P11" s="171"/>
      <c r="Q11" s="171"/>
    </row>
    <row r="12" spans="2:18" x14ac:dyDescent="0.25">
      <c r="P12" s="171"/>
      <c r="Q12" s="171"/>
    </row>
  </sheetData>
  <mergeCells count="5">
    <mergeCell ref="M2:O2"/>
    <mergeCell ref="M4:M5"/>
    <mergeCell ref="N4:O4"/>
    <mergeCell ref="B2:I2"/>
    <mergeCell ref="Q2:R3"/>
  </mergeCells>
  <hyperlinks>
    <hyperlink ref="Q2:R3" location="'Table of Contents'!A1" display="Go To Table Of Contents" xr:uid="{00000000-0004-0000-1C00-00000000000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H14"/>
  <sheetViews>
    <sheetView showGridLines="0" workbookViewId="0">
      <selection activeCell="G2" sqref="G2:H3"/>
    </sheetView>
  </sheetViews>
  <sheetFormatPr defaultRowHeight="15" x14ac:dyDescent="0.25"/>
  <cols>
    <col min="1" max="1" width="1.85546875" customWidth="1"/>
    <col min="2" max="2" width="23.42578125" style="19" customWidth="1"/>
    <col min="3" max="3" width="14" customWidth="1"/>
    <col min="4" max="4" width="15.28515625" customWidth="1"/>
    <col min="5" max="5" width="13.28515625" customWidth="1"/>
    <col min="6" max="6" width="4.28515625" customWidth="1"/>
    <col min="7" max="8" width="6" customWidth="1"/>
  </cols>
  <sheetData>
    <row r="1" spans="2:8" ht="11.25" customHeight="1" x14ac:dyDescent="0.25"/>
    <row r="2" spans="2:8" ht="15" customHeight="1" x14ac:dyDescent="0.25">
      <c r="B2" s="432" t="s">
        <v>740</v>
      </c>
      <c r="C2" s="432"/>
      <c r="D2" s="432"/>
      <c r="E2" s="432"/>
      <c r="G2" s="446" t="s">
        <v>341</v>
      </c>
      <c r="H2" s="446"/>
    </row>
    <row r="3" spans="2:8" x14ac:dyDescent="0.25">
      <c r="B3" s="24"/>
      <c r="C3" s="2"/>
      <c r="D3" s="2"/>
      <c r="E3" s="2"/>
      <c r="G3" s="446"/>
      <c r="H3" s="446"/>
    </row>
    <row r="4" spans="2:8" x14ac:dyDescent="0.25">
      <c r="B4" s="453" t="s">
        <v>237</v>
      </c>
      <c r="C4" s="453" t="s">
        <v>238</v>
      </c>
      <c r="D4" s="453"/>
      <c r="E4" s="453"/>
    </row>
    <row r="5" spans="2:8" ht="25.5" x14ac:dyDescent="0.25">
      <c r="B5" s="447"/>
      <c r="C5" s="23" t="s">
        <v>239</v>
      </c>
      <c r="D5" s="23" t="s">
        <v>240</v>
      </c>
      <c r="E5" s="23" t="s">
        <v>241</v>
      </c>
    </row>
    <row r="6" spans="2:8" x14ac:dyDescent="0.25">
      <c r="B6" s="42" t="s">
        <v>217</v>
      </c>
      <c r="C6" s="41">
        <v>3</v>
      </c>
      <c r="D6" s="41">
        <v>0</v>
      </c>
      <c r="E6" s="41">
        <v>3</v>
      </c>
    </row>
    <row r="7" spans="2:8" x14ac:dyDescent="0.25">
      <c r="B7" s="42" t="s">
        <v>11</v>
      </c>
      <c r="C7" s="41">
        <v>73</v>
      </c>
      <c r="D7" s="41">
        <v>1</v>
      </c>
      <c r="E7" s="41">
        <v>75</v>
      </c>
    </row>
    <row r="8" spans="2:8" x14ac:dyDescent="0.25">
      <c r="B8" s="42" t="s">
        <v>12</v>
      </c>
      <c r="C8" s="41">
        <v>13</v>
      </c>
      <c r="D8" s="41">
        <v>40</v>
      </c>
      <c r="E8" s="41">
        <v>48</v>
      </c>
    </row>
    <row r="9" spans="2:8" x14ac:dyDescent="0.25">
      <c r="B9" s="42" t="s">
        <v>249</v>
      </c>
      <c r="C9" s="86">
        <v>23</v>
      </c>
      <c r="D9" s="86">
        <v>2</v>
      </c>
      <c r="E9" s="86">
        <v>69</v>
      </c>
    </row>
    <row r="10" spans="2:8" x14ac:dyDescent="0.25">
      <c r="B10" s="42" t="s">
        <v>302</v>
      </c>
      <c r="C10" s="86">
        <v>14</v>
      </c>
      <c r="D10" s="86">
        <v>0</v>
      </c>
      <c r="E10" s="86">
        <v>83</v>
      </c>
    </row>
    <row r="11" spans="2:8" x14ac:dyDescent="0.25">
      <c r="B11" s="42" t="s">
        <v>376</v>
      </c>
      <c r="C11" s="41">
        <v>10</v>
      </c>
      <c r="D11" s="41">
        <v>2</v>
      </c>
      <c r="E11" s="41">
        <v>91</v>
      </c>
    </row>
    <row r="12" spans="2:8" x14ac:dyDescent="0.25">
      <c r="B12" s="46" t="s">
        <v>485</v>
      </c>
      <c r="C12" s="41">
        <v>17</v>
      </c>
      <c r="D12" s="41">
        <v>1</v>
      </c>
      <c r="E12" s="41">
        <v>107</v>
      </c>
    </row>
    <row r="13" spans="2:8" x14ac:dyDescent="0.25">
      <c r="B13" s="46" t="s">
        <v>486</v>
      </c>
      <c r="C13" s="41">
        <v>2</v>
      </c>
      <c r="D13" s="41">
        <v>0</v>
      </c>
      <c r="E13" s="41">
        <v>109</v>
      </c>
    </row>
    <row r="14" spans="2:8" x14ac:dyDescent="0.25">
      <c r="B14" s="202" t="s">
        <v>20</v>
      </c>
      <c r="C14" s="203">
        <v>155</v>
      </c>
      <c r="D14" s="203">
        <v>46</v>
      </c>
      <c r="E14" s="203">
        <v>109</v>
      </c>
    </row>
  </sheetData>
  <mergeCells count="4">
    <mergeCell ref="B2:E2"/>
    <mergeCell ref="B4:B5"/>
    <mergeCell ref="C4:E4"/>
    <mergeCell ref="G2:H3"/>
  </mergeCells>
  <hyperlinks>
    <hyperlink ref="G2:H3" location="'Table of Contents'!A1" display="Go To Table Of Contents" xr:uid="{00000000-0004-0000-1D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2"/>
  <sheetViews>
    <sheetView showGridLines="0" workbookViewId="0">
      <selection activeCell="J2" sqref="J2:K3"/>
    </sheetView>
  </sheetViews>
  <sheetFormatPr defaultRowHeight="15" x14ac:dyDescent="0.25"/>
  <cols>
    <col min="1" max="1" width="1.85546875" customWidth="1"/>
    <col min="2" max="2" width="17" style="19" customWidth="1"/>
    <col min="3" max="3" width="14" bestFit="1" customWidth="1"/>
    <col min="4" max="4" width="11.140625" bestFit="1" customWidth="1"/>
    <col min="5" max="5" width="12.85546875" bestFit="1" customWidth="1"/>
    <col min="6" max="6" width="11.140625" bestFit="1" customWidth="1"/>
    <col min="7" max="7" width="12.140625" bestFit="1" customWidth="1"/>
    <col min="8" max="8" width="11.7109375" bestFit="1" customWidth="1"/>
    <col min="9" max="9" width="3.85546875" customWidth="1"/>
    <col min="10" max="11" width="6" customWidth="1"/>
  </cols>
  <sheetData>
    <row r="1" spans="2:11" ht="11.25" customHeight="1" x14ac:dyDescent="0.25"/>
    <row r="2" spans="2:11" ht="15" customHeight="1" x14ac:dyDescent="0.25">
      <c r="B2" s="432" t="s">
        <v>461</v>
      </c>
      <c r="C2" s="432"/>
      <c r="D2" s="432"/>
      <c r="E2" s="432"/>
      <c r="F2" s="432"/>
      <c r="G2" s="432"/>
      <c r="H2" s="432"/>
      <c r="J2" s="446" t="s">
        <v>341</v>
      </c>
      <c r="K2" s="446"/>
    </row>
    <row r="3" spans="2:11" x14ac:dyDescent="0.25">
      <c r="B3" s="24"/>
      <c r="C3" s="2"/>
      <c r="D3" s="2"/>
      <c r="E3" s="2"/>
      <c r="J3" s="446"/>
      <c r="K3" s="446"/>
    </row>
    <row r="4" spans="2:11" ht="15.6" customHeight="1" x14ac:dyDescent="0.25">
      <c r="B4" s="453" t="s">
        <v>138</v>
      </c>
      <c r="C4" s="469" t="s">
        <v>242</v>
      </c>
      <c r="D4" s="515"/>
      <c r="E4" s="515"/>
      <c r="F4" s="515"/>
      <c r="G4" s="515"/>
      <c r="H4" s="515"/>
    </row>
    <row r="5" spans="2:11" ht="63.75" x14ac:dyDescent="0.25">
      <c r="B5" s="447"/>
      <c r="C5" s="23" t="s">
        <v>243</v>
      </c>
      <c r="D5" s="23" t="s">
        <v>244</v>
      </c>
      <c r="E5" s="23" t="s">
        <v>245</v>
      </c>
      <c r="F5" s="23" t="s">
        <v>246</v>
      </c>
      <c r="G5" s="23" t="s">
        <v>247</v>
      </c>
      <c r="H5" s="23" t="s">
        <v>248</v>
      </c>
    </row>
    <row r="6" spans="2:11" x14ac:dyDescent="0.25">
      <c r="B6" s="45" t="s">
        <v>12</v>
      </c>
      <c r="C6" s="326">
        <v>16</v>
      </c>
      <c r="D6" s="326" t="s">
        <v>391</v>
      </c>
      <c r="E6" s="326">
        <v>7</v>
      </c>
      <c r="F6" s="326">
        <v>100</v>
      </c>
      <c r="G6" s="326">
        <v>4</v>
      </c>
      <c r="H6" s="326">
        <v>11</v>
      </c>
    </row>
    <row r="7" spans="2:11" x14ac:dyDescent="0.25">
      <c r="B7" s="45" t="s">
        <v>249</v>
      </c>
      <c r="C7" s="326">
        <v>11</v>
      </c>
      <c r="D7" s="326">
        <v>30</v>
      </c>
      <c r="E7" s="326">
        <v>9</v>
      </c>
      <c r="F7" s="326">
        <v>157</v>
      </c>
      <c r="G7" s="326">
        <v>9</v>
      </c>
      <c r="H7" s="326">
        <v>127</v>
      </c>
    </row>
    <row r="8" spans="2:11" x14ac:dyDescent="0.25">
      <c r="B8" s="31" t="s">
        <v>302</v>
      </c>
      <c r="C8" s="326">
        <v>14</v>
      </c>
      <c r="D8" s="326">
        <v>193</v>
      </c>
      <c r="E8" s="326">
        <v>66</v>
      </c>
      <c r="F8" s="326">
        <v>102</v>
      </c>
      <c r="G8" s="326">
        <v>42</v>
      </c>
      <c r="H8" s="326">
        <v>102</v>
      </c>
    </row>
    <row r="9" spans="2:11" x14ac:dyDescent="0.25">
      <c r="B9" s="31" t="s">
        <v>376</v>
      </c>
      <c r="C9" s="326">
        <v>13</v>
      </c>
      <c r="D9" s="326">
        <v>133</v>
      </c>
      <c r="E9" s="326">
        <v>56</v>
      </c>
      <c r="F9" s="326">
        <v>81</v>
      </c>
      <c r="G9" s="326">
        <v>23</v>
      </c>
      <c r="H9" s="326">
        <v>12</v>
      </c>
    </row>
    <row r="10" spans="2:11" x14ac:dyDescent="0.25">
      <c r="B10" s="46" t="s">
        <v>485</v>
      </c>
      <c r="C10" s="326">
        <v>15</v>
      </c>
      <c r="D10" s="326">
        <v>231</v>
      </c>
      <c r="E10" s="326">
        <v>104</v>
      </c>
      <c r="F10" s="326">
        <v>192</v>
      </c>
      <c r="G10" s="326">
        <v>85</v>
      </c>
      <c r="H10" s="326">
        <v>125</v>
      </c>
    </row>
    <row r="11" spans="2:11" x14ac:dyDescent="0.25">
      <c r="B11" s="46" t="s">
        <v>486</v>
      </c>
      <c r="C11" s="326">
        <v>1</v>
      </c>
      <c r="D11" s="326">
        <v>45</v>
      </c>
      <c r="E11" s="326">
        <v>15</v>
      </c>
      <c r="F11" s="326">
        <v>28</v>
      </c>
      <c r="G11" s="326">
        <v>21</v>
      </c>
      <c r="H11" s="326">
        <v>37</v>
      </c>
    </row>
    <row r="12" spans="2:11" x14ac:dyDescent="0.25">
      <c r="B12" s="202" t="s">
        <v>20</v>
      </c>
      <c r="C12" s="203">
        <v>70</v>
      </c>
      <c r="D12" s="203">
        <v>632</v>
      </c>
      <c r="E12" s="203">
        <v>257</v>
      </c>
      <c r="F12" s="203">
        <v>660</v>
      </c>
      <c r="G12" s="203">
        <v>184</v>
      </c>
      <c r="H12" s="203">
        <v>414</v>
      </c>
    </row>
  </sheetData>
  <mergeCells count="4">
    <mergeCell ref="B2:H2"/>
    <mergeCell ref="B4:B5"/>
    <mergeCell ref="C4:H4"/>
    <mergeCell ref="J2:K3"/>
  </mergeCells>
  <hyperlinks>
    <hyperlink ref="J2:K3" location="'Table of Contents'!A1" display="Go To Table Of Contents" xr:uid="{00000000-0004-0000-1E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13"/>
  <sheetViews>
    <sheetView showGridLines="0" workbookViewId="0">
      <selection activeCell="H2" sqref="H2:I3"/>
    </sheetView>
  </sheetViews>
  <sheetFormatPr defaultColWidth="8.7109375" defaultRowHeight="14.45" customHeight="1" x14ac:dyDescent="0.25"/>
  <cols>
    <col min="1" max="1" width="1.85546875" style="1" customWidth="1"/>
    <col min="2" max="2" width="33.42578125" style="39" customWidth="1"/>
    <col min="3" max="3" width="11.42578125" style="1" customWidth="1"/>
    <col min="4" max="4" width="10.5703125" style="1" customWidth="1"/>
    <col min="5" max="5" width="11.5703125" style="1" customWidth="1"/>
    <col min="6" max="6" width="11.28515625" style="1" customWidth="1"/>
    <col min="7" max="7" width="3.28515625" style="1" customWidth="1"/>
    <col min="8" max="9" width="6.28515625" style="1" customWidth="1"/>
    <col min="10" max="16384" width="8.7109375" style="1"/>
  </cols>
  <sheetData>
    <row r="2" spans="2:9" ht="14.45" customHeight="1" x14ac:dyDescent="0.25">
      <c r="B2" s="517" t="s">
        <v>460</v>
      </c>
      <c r="C2" s="517"/>
      <c r="D2" s="517"/>
      <c r="E2" s="517"/>
      <c r="F2" s="517"/>
      <c r="H2" s="446" t="s">
        <v>341</v>
      </c>
      <c r="I2" s="446"/>
    </row>
    <row r="3" spans="2:9" ht="14.45" customHeight="1" x14ac:dyDescent="0.25">
      <c r="B3" s="506"/>
      <c r="C3" s="506"/>
      <c r="D3" s="506"/>
      <c r="E3" s="506"/>
      <c r="F3" s="506"/>
      <c r="H3" s="446"/>
      <c r="I3" s="446"/>
    </row>
    <row r="4" spans="2:9" ht="14.45" customHeight="1" x14ac:dyDescent="0.25">
      <c r="B4" s="518" t="s">
        <v>138</v>
      </c>
      <c r="C4" s="520" t="s">
        <v>250</v>
      </c>
      <c r="D4" s="521"/>
      <c r="E4" s="521"/>
      <c r="F4" s="522"/>
    </row>
    <row r="5" spans="2:9" ht="14.45" customHeight="1" x14ac:dyDescent="0.25">
      <c r="B5" s="519"/>
      <c r="C5" s="23" t="s">
        <v>455</v>
      </c>
      <c r="D5" s="37" t="s">
        <v>200</v>
      </c>
      <c r="E5" s="37" t="s">
        <v>201</v>
      </c>
      <c r="F5" s="37" t="s">
        <v>20</v>
      </c>
    </row>
    <row r="6" spans="2:9" ht="14.45" customHeight="1" x14ac:dyDescent="0.25">
      <c r="B6" s="55" t="s">
        <v>249</v>
      </c>
      <c r="C6" s="275">
        <v>1160</v>
      </c>
      <c r="D6" s="275">
        <v>695</v>
      </c>
      <c r="E6" s="276">
        <v>320</v>
      </c>
      <c r="F6" s="41">
        <v>2175</v>
      </c>
    </row>
    <row r="7" spans="2:9" ht="14.45" customHeight="1" x14ac:dyDescent="0.25">
      <c r="B7" s="55" t="s">
        <v>302</v>
      </c>
      <c r="C7" s="275">
        <v>18465</v>
      </c>
      <c r="D7" s="275">
        <v>8746</v>
      </c>
      <c r="E7" s="276">
        <v>4647</v>
      </c>
      <c r="F7" s="41">
        <v>31858</v>
      </c>
    </row>
    <row r="8" spans="2:9" ht="14.45" customHeight="1" x14ac:dyDescent="0.25">
      <c r="B8" s="55" t="s">
        <v>376</v>
      </c>
      <c r="C8" s="275">
        <v>14123</v>
      </c>
      <c r="D8" s="275">
        <v>7890</v>
      </c>
      <c r="E8" s="276">
        <v>3872</v>
      </c>
      <c r="F8" s="41">
        <v>25885</v>
      </c>
    </row>
    <row r="9" spans="2:9" ht="14.45" customHeight="1" x14ac:dyDescent="0.25">
      <c r="B9" s="46" t="s">
        <v>485</v>
      </c>
      <c r="C9" s="275">
        <v>22185</v>
      </c>
      <c r="D9" s="275">
        <v>10732</v>
      </c>
      <c r="E9" s="276">
        <v>3433</v>
      </c>
      <c r="F9" s="41">
        <v>36350</v>
      </c>
    </row>
    <row r="10" spans="2:9" ht="14.45" customHeight="1" x14ac:dyDescent="0.25">
      <c r="B10" s="46" t="s">
        <v>486</v>
      </c>
      <c r="C10" s="275">
        <v>1612</v>
      </c>
      <c r="D10" s="275">
        <v>2726</v>
      </c>
      <c r="E10" s="276">
        <v>661</v>
      </c>
      <c r="F10" s="41">
        <v>4999</v>
      </c>
    </row>
    <row r="11" spans="2:9" ht="14.45" customHeight="1" x14ac:dyDescent="0.25">
      <c r="B11" s="232" t="s">
        <v>20</v>
      </c>
      <c r="C11" s="282">
        <v>57545</v>
      </c>
      <c r="D11" s="282">
        <v>30789</v>
      </c>
      <c r="E11" s="282">
        <v>12933</v>
      </c>
      <c r="F11" s="282">
        <v>101267</v>
      </c>
    </row>
    <row r="12" spans="2:9" ht="14.45" customHeight="1" x14ac:dyDescent="0.25">
      <c r="B12" s="516" t="s">
        <v>444</v>
      </c>
      <c r="C12" s="516"/>
      <c r="D12" s="516"/>
      <c r="E12" s="516"/>
      <c r="F12" s="516"/>
    </row>
    <row r="13" spans="2:9" ht="14.45" customHeight="1" x14ac:dyDescent="0.25">
      <c r="B13" s="232" t="s">
        <v>445</v>
      </c>
      <c r="C13" s="282">
        <v>21.44</v>
      </c>
      <c r="D13" s="282">
        <v>26.03</v>
      </c>
      <c r="E13" s="282">
        <v>31.78</v>
      </c>
      <c r="F13" s="282">
        <v>23.7</v>
      </c>
    </row>
  </sheetData>
  <mergeCells count="6">
    <mergeCell ref="H2:I3"/>
    <mergeCell ref="B12:F12"/>
    <mergeCell ref="B2:F2"/>
    <mergeCell ref="B3:F3"/>
    <mergeCell ref="B4:B5"/>
    <mergeCell ref="C4:F4"/>
  </mergeCells>
  <hyperlinks>
    <hyperlink ref="H2:I3" location="'Table of Contents'!A1" display="Go To Table Of Contents" xr:uid="{00000000-0004-0000-1F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I32"/>
  <sheetViews>
    <sheetView showGridLines="0" workbookViewId="0">
      <selection activeCell="AE2" sqref="AE2:AF3"/>
    </sheetView>
  </sheetViews>
  <sheetFormatPr defaultRowHeight="15" x14ac:dyDescent="0.25"/>
  <cols>
    <col min="1" max="1" width="1.85546875" customWidth="1"/>
    <col min="12" max="12" width="1.85546875" customWidth="1"/>
    <col min="13" max="13" width="1.85546875" style="50" customWidth="1"/>
    <col min="14" max="14" width="1.85546875" customWidth="1"/>
    <col min="15" max="15" width="15.7109375" style="19" bestFit="1" customWidth="1"/>
    <col min="16" max="16" width="7.85546875" bestFit="1" customWidth="1"/>
    <col min="17" max="17" width="6.140625" bestFit="1" customWidth="1"/>
    <col min="18" max="18" width="10" bestFit="1" customWidth="1"/>
    <col min="19" max="19" width="7.85546875" bestFit="1" customWidth="1"/>
    <col min="20" max="20" width="10.28515625" style="19" customWidth="1"/>
    <col min="21" max="21" width="10.85546875" style="19" customWidth="1"/>
    <col min="22" max="22" width="10.5703125" style="19" customWidth="1"/>
    <col min="23" max="23" width="10.5703125" style="19" bestFit="1" customWidth="1"/>
    <col min="24" max="24" width="10" style="19" customWidth="1"/>
    <col min="25" max="25" width="8.7109375" style="19" customWidth="1"/>
    <col min="26" max="26" width="12" style="19" bestFit="1" customWidth="1"/>
    <col min="27" max="27" width="12.28515625" style="19" bestFit="1" customWidth="1"/>
    <col min="28" max="28" width="12" style="19" customWidth="1"/>
    <col min="29" max="29" width="12.42578125" style="19" customWidth="1"/>
    <col min="30" max="30" width="2.85546875" customWidth="1"/>
    <col min="31" max="31" width="6.42578125" customWidth="1"/>
    <col min="32" max="32" width="7.28515625" customWidth="1"/>
    <col min="34" max="34" width="18.5703125" customWidth="1"/>
  </cols>
  <sheetData>
    <row r="2" spans="2:35" ht="15.75" customHeight="1" x14ac:dyDescent="0.25">
      <c r="B2" s="394"/>
      <c r="C2" s="394"/>
      <c r="D2" s="394"/>
      <c r="E2" s="394"/>
      <c r="F2" s="394"/>
      <c r="G2" s="394"/>
      <c r="H2" s="394"/>
      <c r="I2" s="394"/>
      <c r="J2" s="394"/>
      <c r="K2" s="394"/>
      <c r="O2" s="417" t="s">
        <v>459</v>
      </c>
      <c r="P2" s="417"/>
      <c r="Q2" s="417"/>
      <c r="R2" s="417"/>
      <c r="S2" s="417"/>
      <c r="T2" s="417"/>
      <c r="U2" s="417"/>
      <c r="V2" s="417"/>
      <c r="W2" s="417"/>
      <c r="X2" s="417"/>
      <c r="Y2" s="417"/>
      <c r="Z2" s="417"/>
      <c r="AA2" s="417"/>
      <c r="AB2" s="417"/>
      <c r="AC2" s="417"/>
      <c r="AE2" s="446" t="s">
        <v>341</v>
      </c>
      <c r="AF2" s="446"/>
    </row>
    <row r="3" spans="2:35" ht="15" customHeight="1" x14ac:dyDescent="0.25">
      <c r="O3" s="525" t="s">
        <v>251</v>
      </c>
      <c r="P3" s="525"/>
      <c r="Q3" s="525"/>
      <c r="R3" s="525"/>
      <c r="S3" s="525"/>
      <c r="T3" s="525"/>
      <c r="U3" s="525"/>
      <c r="V3" s="525"/>
      <c r="W3" s="525"/>
      <c r="X3" s="525"/>
      <c r="Y3" s="525"/>
      <c r="Z3" s="525"/>
      <c r="AA3" s="525"/>
      <c r="AB3" s="525"/>
      <c r="AC3" s="525"/>
      <c r="AE3" s="446"/>
      <c r="AF3" s="446"/>
    </row>
    <row r="4" spans="2:35" ht="48" customHeight="1" x14ac:dyDescent="0.25">
      <c r="O4" s="453" t="s">
        <v>252</v>
      </c>
      <c r="P4" s="453" t="s">
        <v>253</v>
      </c>
      <c r="Q4" s="453"/>
      <c r="R4" s="453" t="s">
        <v>254</v>
      </c>
      <c r="S4" s="453"/>
      <c r="T4" s="453" t="s">
        <v>255</v>
      </c>
      <c r="U4" s="453"/>
      <c r="V4" s="453" t="s">
        <v>256</v>
      </c>
      <c r="W4" s="453"/>
      <c r="X4" s="474" t="s">
        <v>257</v>
      </c>
      <c r="Y4" s="526"/>
      <c r="Z4" s="15" t="s">
        <v>258</v>
      </c>
      <c r="AA4" s="469" t="s">
        <v>259</v>
      </c>
      <c r="AB4" s="515"/>
      <c r="AC4" s="469" t="s">
        <v>260</v>
      </c>
    </row>
    <row r="5" spans="2:35" ht="27.75" customHeight="1" x14ac:dyDescent="0.25">
      <c r="O5" s="447"/>
      <c r="P5" s="23" t="s">
        <v>261</v>
      </c>
      <c r="Q5" s="23" t="s">
        <v>262</v>
      </c>
      <c r="R5" s="23" t="s">
        <v>261</v>
      </c>
      <c r="S5" s="23" t="s">
        <v>262</v>
      </c>
      <c r="T5" s="23" t="s">
        <v>261</v>
      </c>
      <c r="U5" s="23" t="s">
        <v>262</v>
      </c>
      <c r="V5" s="23" t="s">
        <v>261</v>
      </c>
      <c r="W5" s="23" t="s">
        <v>262</v>
      </c>
      <c r="X5" s="23" t="s">
        <v>261</v>
      </c>
      <c r="Y5" s="23" t="s">
        <v>262</v>
      </c>
      <c r="Z5" s="23" t="s">
        <v>263</v>
      </c>
      <c r="AA5" s="23" t="s">
        <v>319</v>
      </c>
      <c r="AB5" s="23" t="s">
        <v>348</v>
      </c>
      <c r="AC5" s="469"/>
    </row>
    <row r="6" spans="2:35" x14ac:dyDescent="0.25">
      <c r="O6" s="126" t="s">
        <v>12</v>
      </c>
      <c r="P6" s="278">
        <v>173</v>
      </c>
      <c r="Q6" s="277" t="s">
        <v>14</v>
      </c>
      <c r="R6" s="277">
        <v>114</v>
      </c>
      <c r="S6" s="277">
        <v>169</v>
      </c>
      <c r="T6" s="277">
        <v>1266445</v>
      </c>
      <c r="U6" s="277">
        <v>230</v>
      </c>
      <c r="V6" s="277">
        <v>1955230</v>
      </c>
      <c r="W6" s="277">
        <v>316</v>
      </c>
      <c r="X6" s="277">
        <v>4114988</v>
      </c>
      <c r="Y6" s="277">
        <v>16224</v>
      </c>
      <c r="Z6" s="277">
        <v>15148</v>
      </c>
      <c r="AA6" s="277">
        <v>13799</v>
      </c>
      <c r="AB6" s="370">
        <v>48428</v>
      </c>
      <c r="AC6" s="277">
        <v>54</v>
      </c>
    </row>
    <row r="7" spans="2:35" x14ac:dyDescent="0.25">
      <c r="O7" s="213" t="s">
        <v>249</v>
      </c>
      <c r="P7" s="105">
        <v>267</v>
      </c>
      <c r="Q7" s="105" t="s">
        <v>14</v>
      </c>
      <c r="R7" s="105">
        <v>381</v>
      </c>
      <c r="S7" s="105">
        <v>543</v>
      </c>
      <c r="T7" s="105">
        <v>6551739</v>
      </c>
      <c r="U7" s="105">
        <v>6191</v>
      </c>
      <c r="V7" s="105">
        <v>9417317</v>
      </c>
      <c r="W7" s="105">
        <v>167719</v>
      </c>
      <c r="X7" s="105">
        <v>7873689</v>
      </c>
      <c r="Y7" s="105">
        <v>31910</v>
      </c>
      <c r="Z7" s="279">
        <v>73332</v>
      </c>
      <c r="AA7" s="279">
        <v>109726</v>
      </c>
      <c r="AB7" s="279">
        <v>118428</v>
      </c>
      <c r="AC7" s="279">
        <v>240075</v>
      </c>
    </row>
    <row r="8" spans="2:35" x14ac:dyDescent="0.25">
      <c r="O8" s="285" t="s">
        <v>302</v>
      </c>
      <c r="P8" s="277">
        <v>289</v>
      </c>
      <c r="Q8" s="277" t="s">
        <v>14</v>
      </c>
      <c r="R8" s="277">
        <v>621</v>
      </c>
      <c r="S8" s="277">
        <v>675</v>
      </c>
      <c r="T8" s="277">
        <v>8988348</v>
      </c>
      <c r="U8" s="277">
        <v>9066</v>
      </c>
      <c r="V8" s="277">
        <v>14565545</v>
      </c>
      <c r="W8" s="277">
        <v>292206</v>
      </c>
      <c r="X8" s="277">
        <v>13195075</v>
      </c>
      <c r="Y8" s="277">
        <v>36770</v>
      </c>
      <c r="Z8" s="277">
        <v>139980</v>
      </c>
      <c r="AA8" s="277">
        <v>283839</v>
      </c>
      <c r="AB8" s="277">
        <v>499957</v>
      </c>
      <c r="AC8" s="279">
        <v>442584</v>
      </c>
    </row>
    <row r="9" spans="2:35" x14ac:dyDescent="0.25">
      <c r="O9" s="285" t="s">
        <v>376</v>
      </c>
      <c r="P9" s="277">
        <v>347</v>
      </c>
      <c r="Q9" s="277" t="s">
        <v>14</v>
      </c>
      <c r="R9" s="277">
        <v>692</v>
      </c>
      <c r="S9" s="277">
        <v>779</v>
      </c>
      <c r="T9" s="277">
        <v>9494394</v>
      </c>
      <c r="U9" s="277">
        <v>3312</v>
      </c>
      <c r="V9" s="277">
        <v>14039325</v>
      </c>
      <c r="W9" s="277">
        <v>185166</v>
      </c>
      <c r="X9" s="277">
        <v>14539538</v>
      </c>
      <c r="Y9" s="277">
        <v>42894</v>
      </c>
      <c r="Z9" s="277">
        <v>241753</v>
      </c>
      <c r="AA9" s="277">
        <v>514932</v>
      </c>
      <c r="AB9" s="277">
        <v>682369</v>
      </c>
      <c r="AC9" s="279">
        <v>299584</v>
      </c>
    </row>
    <row r="10" spans="2:35" x14ac:dyDescent="0.25">
      <c r="O10" s="46" t="s">
        <v>485</v>
      </c>
      <c r="P10" s="277">
        <v>415</v>
      </c>
      <c r="Q10" s="277" t="s">
        <v>14</v>
      </c>
      <c r="R10" s="277">
        <v>770</v>
      </c>
      <c r="S10" s="277">
        <v>1204</v>
      </c>
      <c r="T10" s="277">
        <v>18391569</v>
      </c>
      <c r="U10" s="277">
        <v>11529</v>
      </c>
      <c r="V10" s="277">
        <v>25946358</v>
      </c>
      <c r="W10" s="277">
        <v>333694</v>
      </c>
      <c r="X10" s="277">
        <v>18829291</v>
      </c>
      <c r="Y10" s="277">
        <v>53691</v>
      </c>
      <c r="Z10" s="277">
        <v>678212</v>
      </c>
      <c r="AA10" s="277">
        <v>802698</v>
      </c>
      <c r="AB10" s="277">
        <v>812320</v>
      </c>
      <c r="AC10" s="279">
        <v>612901</v>
      </c>
    </row>
    <row r="11" spans="2:35" x14ac:dyDescent="0.25">
      <c r="O11" s="46" t="s">
        <v>486</v>
      </c>
      <c r="P11" s="277">
        <v>436</v>
      </c>
      <c r="Q11" s="277" t="s">
        <v>14</v>
      </c>
      <c r="R11" s="277">
        <v>804</v>
      </c>
      <c r="S11" s="277">
        <v>1335</v>
      </c>
      <c r="T11" s="277">
        <v>23052250</v>
      </c>
      <c r="U11" s="277">
        <v>12884</v>
      </c>
      <c r="V11" s="277">
        <v>31913174</v>
      </c>
      <c r="W11" s="277">
        <v>368272</v>
      </c>
      <c r="X11" s="277">
        <v>19981407</v>
      </c>
      <c r="Y11" s="277">
        <v>57957</v>
      </c>
      <c r="Z11" s="277">
        <v>892776</v>
      </c>
      <c r="AA11" s="277">
        <v>907464</v>
      </c>
      <c r="AB11" s="277">
        <v>974675</v>
      </c>
      <c r="AC11" s="279">
        <v>1056664</v>
      </c>
    </row>
    <row r="12" spans="2:35" ht="15" customHeight="1" x14ac:dyDescent="0.25">
      <c r="O12" s="368" t="s">
        <v>371</v>
      </c>
      <c r="P12" s="369"/>
      <c r="Q12" s="369"/>
      <c r="R12" s="532"/>
      <c r="S12" s="532"/>
      <c r="T12" s="532"/>
      <c r="U12" s="532"/>
      <c r="V12" s="532"/>
      <c r="W12" s="532"/>
      <c r="X12" s="532"/>
      <c r="Y12" s="532"/>
      <c r="Z12" s="532"/>
      <c r="AA12" s="532"/>
      <c r="AB12" s="532"/>
      <c r="AC12" s="532"/>
      <c r="AD12" s="532"/>
      <c r="AE12" s="527"/>
      <c r="AF12" s="527"/>
      <c r="AG12" s="527"/>
      <c r="AH12" s="527"/>
      <c r="AI12" s="527"/>
    </row>
    <row r="13" spans="2:35" x14ac:dyDescent="0.25">
      <c r="B13" s="224"/>
      <c r="O13" s="127"/>
      <c r="P13" s="127"/>
      <c r="Q13" s="127"/>
      <c r="R13" s="527"/>
      <c r="S13" s="527"/>
      <c r="T13" s="527"/>
      <c r="U13" s="527"/>
      <c r="V13" s="527"/>
      <c r="W13" s="527"/>
      <c r="X13" s="527"/>
      <c r="Y13" s="527"/>
      <c r="Z13" s="527"/>
      <c r="AA13" s="527"/>
      <c r="AB13" s="527"/>
      <c r="AC13" s="527"/>
      <c r="AD13" s="527"/>
      <c r="AE13" s="527"/>
      <c r="AF13" s="527"/>
      <c r="AG13" s="527"/>
      <c r="AH13" s="527"/>
      <c r="AI13" s="527"/>
    </row>
    <row r="14" spans="2:35" ht="25.5" customHeight="1" x14ac:dyDescent="0.25">
      <c r="O14" s="176"/>
      <c r="P14" s="531"/>
      <c r="Q14" s="531"/>
      <c r="R14" s="192"/>
      <c r="S14" s="531"/>
      <c r="T14" s="531"/>
      <c r="U14" s="531"/>
      <c r="V14" s="531"/>
      <c r="W14" s="531"/>
      <c r="X14" s="208"/>
      <c r="Y14" s="127"/>
      <c r="Z14" s="127"/>
      <c r="AA14" s="128"/>
      <c r="AB14" s="128"/>
      <c r="AC14" s="129"/>
      <c r="AD14" s="527"/>
      <c r="AE14" s="527"/>
      <c r="AF14" s="130"/>
      <c r="AG14" s="528"/>
      <c r="AH14" s="528"/>
      <c r="AI14" s="131"/>
    </row>
    <row r="15" spans="2:35" x14ac:dyDescent="0.25">
      <c r="O15" s="176"/>
      <c r="P15" s="531"/>
      <c r="Q15" s="531"/>
      <c r="R15" s="192"/>
      <c r="S15" s="531"/>
      <c r="T15" s="531"/>
      <c r="U15" s="531"/>
      <c r="V15" s="531"/>
      <c r="W15" s="531"/>
      <c r="X15" s="208"/>
      <c r="Y15" s="127"/>
      <c r="Z15" s="127"/>
      <c r="AA15" s="127"/>
      <c r="AB15" s="127"/>
      <c r="AC15" s="127"/>
      <c r="AD15" s="523"/>
      <c r="AE15" s="523"/>
      <c r="AF15" s="127"/>
      <c r="AG15" s="523"/>
      <c r="AH15" s="523"/>
      <c r="AI15" s="131"/>
    </row>
    <row r="16" spans="2:35" ht="37.9" customHeight="1" x14ac:dyDescent="0.25">
      <c r="O16" s="176" t="s">
        <v>252</v>
      </c>
      <c r="P16" s="195" t="s">
        <v>261</v>
      </c>
      <c r="Q16" s="195" t="s">
        <v>262</v>
      </c>
      <c r="R16" s="209" t="s">
        <v>320</v>
      </c>
      <c r="S16" s="195" t="s">
        <v>261</v>
      </c>
      <c r="T16" s="195" t="s">
        <v>262</v>
      </c>
      <c r="U16" s="176" t="s">
        <v>321</v>
      </c>
      <c r="V16" s="195" t="s">
        <v>322</v>
      </c>
      <c r="W16" s="195" t="s">
        <v>372</v>
      </c>
      <c r="X16" s="208"/>
      <c r="Y16" s="127"/>
      <c r="Z16" s="127"/>
      <c r="AA16" s="127"/>
      <c r="AB16" s="127"/>
      <c r="AC16" s="127"/>
      <c r="AD16" s="523"/>
      <c r="AE16" s="523"/>
      <c r="AF16" s="127"/>
      <c r="AG16" s="523"/>
      <c r="AH16" s="523"/>
      <c r="AI16" s="131"/>
    </row>
    <row r="17" spans="15:35" x14ac:dyDescent="0.25">
      <c r="O17" s="210" t="s">
        <v>12</v>
      </c>
      <c r="P17" s="211">
        <v>19.552299999999999</v>
      </c>
      <c r="Q17" s="211">
        <v>3.16E-3</v>
      </c>
      <c r="R17" s="211">
        <f>(+P17+Q17)</f>
        <v>19.55546</v>
      </c>
      <c r="S17" s="211">
        <v>41.149880000000003</v>
      </c>
      <c r="T17" s="211">
        <v>0.16224</v>
      </c>
      <c r="U17" s="211">
        <v>0.15148</v>
      </c>
      <c r="V17" s="211">
        <v>0.13799</v>
      </c>
      <c r="W17" s="211">
        <v>0.48427999999999999</v>
      </c>
      <c r="X17" s="208"/>
      <c r="Y17" s="127"/>
      <c r="Z17" s="127"/>
      <c r="AA17" s="127"/>
      <c r="AB17" s="127"/>
      <c r="AC17" s="127"/>
      <c r="AD17" s="523"/>
      <c r="AE17" s="523"/>
      <c r="AF17" s="127"/>
      <c r="AG17" s="524"/>
      <c r="AH17" s="524"/>
      <c r="AI17" s="131"/>
    </row>
    <row r="18" spans="15:35" x14ac:dyDescent="0.25">
      <c r="O18" s="210" t="s">
        <v>249</v>
      </c>
      <c r="P18" s="211">
        <v>94.17</v>
      </c>
      <c r="Q18" s="211">
        <v>1.68</v>
      </c>
      <c r="R18" s="211">
        <v>94.17</v>
      </c>
      <c r="S18" s="211">
        <v>78.739999999999995</v>
      </c>
      <c r="T18" s="211">
        <v>0.32</v>
      </c>
      <c r="U18" s="211">
        <v>0.73</v>
      </c>
      <c r="V18" s="211">
        <v>1.0900000000000001</v>
      </c>
      <c r="W18" s="211">
        <v>1.18</v>
      </c>
      <c r="X18" s="211"/>
      <c r="Y18" s="127"/>
      <c r="Z18" s="132"/>
      <c r="AA18" s="127"/>
      <c r="AB18" s="127"/>
      <c r="AC18" s="132"/>
      <c r="AD18" s="523"/>
      <c r="AE18" s="523"/>
      <c r="AF18" s="127"/>
      <c r="AG18" s="524"/>
      <c r="AH18" s="524"/>
      <c r="AI18" s="131"/>
    </row>
    <row r="19" spans="15:35" x14ac:dyDescent="0.25">
      <c r="O19" s="212" t="s">
        <v>302</v>
      </c>
      <c r="P19" s="211">
        <v>107.21829</v>
      </c>
      <c r="Q19" s="211">
        <v>2.0456799999999999</v>
      </c>
      <c r="R19" s="211">
        <v>145.6</v>
      </c>
      <c r="S19" s="211">
        <v>98.55538</v>
      </c>
      <c r="T19" s="211">
        <v>0.33151000000000003</v>
      </c>
      <c r="U19" s="211">
        <v>1.39</v>
      </c>
      <c r="V19" s="211">
        <v>2.83</v>
      </c>
      <c r="W19" s="211">
        <v>4.99</v>
      </c>
      <c r="X19" s="211"/>
      <c r="Y19" s="529"/>
      <c r="Z19" s="529"/>
      <c r="AA19" s="127"/>
      <c r="AB19" s="529"/>
      <c r="AC19" s="529"/>
      <c r="AD19" s="523"/>
      <c r="AE19" s="523"/>
      <c r="AF19" s="127"/>
      <c r="AG19" s="524"/>
      <c r="AH19" s="524"/>
      <c r="AI19" s="131"/>
    </row>
    <row r="20" spans="15:35" x14ac:dyDescent="0.25">
      <c r="O20" s="212" t="s">
        <v>300</v>
      </c>
      <c r="P20" s="211">
        <v>121.26772</v>
      </c>
      <c r="Q20" s="211">
        <v>2.0695700000000001</v>
      </c>
      <c r="R20" s="211">
        <v>156.06</v>
      </c>
      <c r="S20" s="211">
        <v>122.99081</v>
      </c>
      <c r="T20" s="211">
        <v>0.34373999999999999</v>
      </c>
      <c r="U20" s="211">
        <v>1.53</v>
      </c>
      <c r="V20" s="211">
        <v>3.46</v>
      </c>
      <c r="W20" s="211">
        <v>4.8600000000000003</v>
      </c>
      <c r="X20" s="211"/>
      <c r="Y20" s="529"/>
      <c r="Z20" s="529"/>
      <c r="AA20" s="127"/>
      <c r="AB20" s="529"/>
      <c r="AC20" s="529"/>
      <c r="AD20" s="523"/>
      <c r="AE20" s="523"/>
      <c r="AF20" s="127"/>
      <c r="AG20" s="530"/>
      <c r="AH20" s="530"/>
      <c r="AI20" s="131"/>
    </row>
    <row r="21" spans="15:35" x14ac:dyDescent="0.25">
      <c r="O21" s="212" t="s">
        <v>362</v>
      </c>
      <c r="P21" s="211">
        <v>136.66166000000001</v>
      </c>
      <c r="Q21" s="211">
        <v>2.5395500000000002</v>
      </c>
      <c r="R21" s="211">
        <v>120.51</v>
      </c>
      <c r="S21" s="211">
        <v>128.75496000000001</v>
      </c>
      <c r="T21" s="211">
        <v>0.35803000000000001</v>
      </c>
      <c r="U21" s="211">
        <v>1.68</v>
      </c>
      <c r="V21" s="211">
        <v>4.07</v>
      </c>
      <c r="W21" s="211">
        <v>5.79</v>
      </c>
      <c r="X21" s="211"/>
      <c r="Y21" s="529"/>
      <c r="Z21" s="529"/>
      <c r="AA21" s="127"/>
      <c r="AB21" s="529"/>
      <c r="AC21" s="529"/>
      <c r="AD21" s="523"/>
      <c r="AE21" s="523"/>
      <c r="AF21" s="127"/>
      <c r="AG21" s="523"/>
      <c r="AH21" s="523"/>
      <c r="AI21" s="131"/>
    </row>
    <row r="22" spans="15:35" x14ac:dyDescent="0.25">
      <c r="O22" s="212" t="s">
        <v>367</v>
      </c>
      <c r="P22" s="211"/>
      <c r="Q22" s="211"/>
      <c r="R22" s="211">
        <v>128.38999999999999</v>
      </c>
      <c r="S22" s="211"/>
      <c r="T22" s="211"/>
      <c r="U22" s="211">
        <v>1.96</v>
      </c>
      <c r="V22" s="211">
        <v>4.62</v>
      </c>
      <c r="W22" s="211">
        <v>6.9</v>
      </c>
      <c r="X22" s="211"/>
      <c r="Y22" s="103"/>
      <c r="Z22" s="103"/>
      <c r="AA22"/>
      <c r="AB22" s="103"/>
      <c r="AC22" s="103"/>
    </row>
    <row r="23" spans="15:35" x14ac:dyDescent="0.25">
      <c r="O23" s="212"/>
      <c r="P23" s="211"/>
      <c r="Q23" s="211"/>
      <c r="R23" s="211"/>
      <c r="S23" s="211"/>
      <c r="T23" s="211"/>
      <c r="U23" s="211"/>
      <c r="V23" s="211"/>
      <c r="W23" s="211"/>
      <c r="X23" s="211"/>
      <c r="Y23" s="103"/>
      <c r="Z23" s="103"/>
      <c r="AA23"/>
      <c r="AB23" s="103"/>
      <c r="AC23" s="103"/>
    </row>
    <row r="24" spans="15:35" x14ac:dyDescent="0.25">
      <c r="O24" s="171"/>
      <c r="P24" s="171"/>
      <c r="Q24" s="171"/>
      <c r="R24" s="171"/>
      <c r="S24" s="171"/>
      <c r="T24" s="171"/>
      <c r="U24" s="171"/>
      <c r="V24" s="171"/>
      <c r="W24" s="171"/>
      <c r="X24" s="171"/>
      <c r="Y24"/>
      <c r="Z24"/>
      <c r="AA24"/>
      <c r="AB24"/>
      <c r="AC24"/>
    </row>
    <row r="25" spans="15:35" x14ac:dyDescent="0.25">
      <c r="O25" s="170"/>
      <c r="P25" s="171"/>
      <c r="Q25" s="171"/>
      <c r="R25" s="171"/>
      <c r="S25" s="171"/>
      <c r="T25" s="170"/>
      <c r="U25" s="170"/>
      <c r="V25" s="170"/>
      <c r="W25" s="170"/>
      <c r="X25" s="170"/>
    </row>
    <row r="26" spans="15:35" x14ac:dyDescent="0.25">
      <c r="O26" s="210" t="s">
        <v>12</v>
      </c>
      <c r="P26" s="211">
        <v>0.15148</v>
      </c>
      <c r="Q26" s="171"/>
      <c r="R26" s="171"/>
      <c r="S26" s="171"/>
      <c r="T26" s="170"/>
      <c r="U26" s="170"/>
      <c r="V26" s="170"/>
      <c r="W26" s="170"/>
      <c r="X26" s="170"/>
    </row>
    <row r="27" spans="15:35" x14ac:dyDescent="0.25">
      <c r="O27" s="210" t="s">
        <v>249</v>
      </c>
      <c r="P27" s="211">
        <v>0.73</v>
      </c>
      <c r="Q27" s="171"/>
      <c r="R27" s="171"/>
      <c r="S27" s="171"/>
      <c r="T27" s="170"/>
      <c r="U27" s="170"/>
      <c r="V27" s="170"/>
      <c r="W27" s="170"/>
      <c r="X27" s="170"/>
    </row>
    <row r="28" spans="15:35" x14ac:dyDescent="0.25">
      <c r="O28" s="212" t="s">
        <v>264</v>
      </c>
      <c r="P28" s="211">
        <v>1.0684</v>
      </c>
      <c r="Q28" s="171"/>
      <c r="R28" s="171"/>
      <c r="S28" s="171"/>
      <c r="T28" s="170"/>
      <c r="U28" s="170"/>
      <c r="V28" s="170"/>
      <c r="W28" s="170"/>
      <c r="X28" s="170"/>
    </row>
    <row r="29" spans="15:35" x14ac:dyDescent="0.25">
      <c r="O29" s="212" t="s">
        <v>265</v>
      </c>
      <c r="P29" s="211">
        <v>1.20896</v>
      </c>
      <c r="Q29" s="171"/>
      <c r="R29" s="171"/>
      <c r="S29" s="171"/>
      <c r="T29" s="170"/>
      <c r="U29" s="170"/>
      <c r="V29" s="170"/>
      <c r="W29" s="170"/>
      <c r="X29" s="170"/>
    </row>
    <row r="30" spans="15:35" x14ac:dyDescent="0.25">
      <c r="O30" s="212" t="s">
        <v>266</v>
      </c>
      <c r="P30" s="211">
        <v>1.2983899999999999</v>
      </c>
      <c r="Q30" s="171"/>
      <c r="R30" s="171"/>
      <c r="S30" s="171"/>
      <c r="T30" s="170"/>
      <c r="U30" s="170"/>
      <c r="V30" s="170"/>
      <c r="W30" s="170"/>
      <c r="X30" s="170"/>
    </row>
    <row r="31" spans="15:35" x14ac:dyDescent="0.25">
      <c r="O31" s="212" t="s">
        <v>267</v>
      </c>
      <c r="P31" s="211">
        <v>1.3997999999999999</v>
      </c>
      <c r="Q31" s="171"/>
      <c r="R31" s="171"/>
      <c r="S31" s="171"/>
      <c r="T31" s="170"/>
      <c r="U31" s="170"/>
      <c r="V31" s="170"/>
      <c r="W31" s="170"/>
      <c r="X31" s="170"/>
    </row>
    <row r="32" spans="15:35" x14ac:dyDescent="0.25">
      <c r="O32" s="212" t="s">
        <v>300</v>
      </c>
      <c r="P32" s="211">
        <v>1.5310299999999999</v>
      </c>
      <c r="Q32" s="171"/>
      <c r="R32" s="171"/>
      <c r="S32" s="171"/>
      <c r="T32" s="170"/>
      <c r="U32" s="170"/>
      <c r="V32" s="170"/>
      <c r="W32" s="170"/>
      <c r="X32" s="170"/>
    </row>
  </sheetData>
  <mergeCells count="46">
    <mergeCell ref="AD15:AE15"/>
    <mergeCell ref="AG15:AH15"/>
    <mergeCell ref="AG16:AH16"/>
    <mergeCell ref="AE2:AF3"/>
    <mergeCell ref="B2:K2"/>
    <mergeCell ref="AA4:AB4"/>
    <mergeCell ref="P14:Q15"/>
    <mergeCell ref="S14:T15"/>
    <mergeCell ref="U14:U15"/>
    <mergeCell ref="V14:W15"/>
    <mergeCell ref="R12:S13"/>
    <mergeCell ref="T12:V13"/>
    <mergeCell ref="W12:Y13"/>
    <mergeCell ref="Z12:AB12"/>
    <mergeCell ref="Z13:AB13"/>
    <mergeCell ref="AC12:AD13"/>
    <mergeCell ref="AD21:AE21"/>
    <mergeCell ref="AG21:AH21"/>
    <mergeCell ref="Y20:Z20"/>
    <mergeCell ref="AD20:AE20"/>
    <mergeCell ref="AG20:AH20"/>
    <mergeCell ref="AB20:AC20"/>
    <mergeCell ref="AB21:AC21"/>
    <mergeCell ref="Y21:Z21"/>
    <mergeCell ref="Y19:Z19"/>
    <mergeCell ref="AD19:AE19"/>
    <mergeCell ref="AG19:AH19"/>
    <mergeCell ref="AD18:AE18"/>
    <mergeCell ref="AG18:AH18"/>
    <mergeCell ref="AB19:AC19"/>
    <mergeCell ref="AD17:AE17"/>
    <mergeCell ref="AG17:AH17"/>
    <mergeCell ref="AC4:AC5"/>
    <mergeCell ref="O2:AC2"/>
    <mergeCell ref="O3:AC3"/>
    <mergeCell ref="O4:O5"/>
    <mergeCell ref="P4:Q4"/>
    <mergeCell ref="R4:S4"/>
    <mergeCell ref="T4:U4"/>
    <mergeCell ref="V4:W4"/>
    <mergeCell ref="X4:Y4"/>
    <mergeCell ref="AD16:AE16"/>
    <mergeCell ref="AE12:AG13"/>
    <mergeCell ref="AH12:AI13"/>
    <mergeCell ref="AD14:AE14"/>
    <mergeCell ref="AG14:AH14"/>
  </mergeCells>
  <hyperlinks>
    <hyperlink ref="AE2:AF3" location="'Table of Contents'!A1" display="Go To Table Of Contents" xr:uid="{00000000-0004-0000-2000-000000000000}"/>
  </hyperlinks>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I23"/>
  <sheetViews>
    <sheetView showGridLines="0" zoomScaleNormal="100" workbookViewId="0">
      <selection activeCell="H2" sqref="H2:I3"/>
    </sheetView>
  </sheetViews>
  <sheetFormatPr defaultRowHeight="15" x14ac:dyDescent="0.25"/>
  <cols>
    <col min="1" max="1" width="1.85546875" customWidth="1"/>
    <col min="2" max="2" width="43.140625" style="19" customWidth="1"/>
    <col min="3" max="6" width="14.7109375" customWidth="1"/>
    <col min="7" max="7" width="3.7109375" customWidth="1"/>
    <col min="8" max="9" width="7" customWidth="1"/>
  </cols>
  <sheetData>
    <row r="1" spans="2:9" ht="12" customHeight="1" x14ac:dyDescent="0.25"/>
    <row r="2" spans="2:9" ht="15" customHeight="1" x14ac:dyDescent="0.25">
      <c r="B2" s="533" t="s">
        <v>741</v>
      </c>
      <c r="C2" s="533"/>
      <c r="D2" s="533"/>
      <c r="E2" s="533"/>
      <c r="F2" s="533"/>
      <c r="H2" s="446" t="s">
        <v>341</v>
      </c>
      <c r="I2" s="446"/>
    </row>
    <row r="3" spans="2:9" x14ac:dyDescent="0.25">
      <c r="B3" s="433" t="s">
        <v>1</v>
      </c>
      <c r="C3" s="433"/>
      <c r="D3" s="433"/>
      <c r="E3" s="433"/>
      <c r="F3" s="433"/>
      <c r="H3" s="446"/>
      <c r="I3" s="446"/>
    </row>
    <row r="4" spans="2:9" ht="18" customHeight="1" x14ac:dyDescent="0.25">
      <c r="B4" s="518" t="s">
        <v>268</v>
      </c>
      <c r="C4" s="518" t="s">
        <v>269</v>
      </c>
      <c r="D4" s="518"/>
      <c r="E4" s="518"/>
      <c r="F4" s="518" t="s">
        <v>20</v>
      </c>
    </row>
    <row r="5" spans="2:9" ht="28.5" customHeight="1" x14ac:dyDescent="0.25">
      <c r="B5" s="519"/>
      <c r="C5" s="37" t="s">
        <v>270</v>
      </c>
      <c r="D5" s="37" t="s">
        <v>271</v>
      </c>
      <c r="E5" s="37" t="s">
        <v>272</v>
      </c>
      <c r="F5" s="519"/>
    </row>
    <row r="6" spans="2:9" x14ac:dyDescent="0.25">
      <c r="B6" s="56" t="s">
        <v>273</v>
      </c>
      <c r="C6" s="57">
        <v>90</v>
      </c>
      <c r="D6" s="57">
        <v>14</v>
      </c>
      <c r="E6" s="57">
        <v>16</v>
      </c>
      <c r="F6" s="41">
        <v>120</v>
      </c>
    </row>
    <row r="7" spans="2:9" x14ac:dyDescent="0.25">
      <c r="B7" s="56" t="s">
        <v>274</v>
      </c>
      <c r="C7" s="57">
        <v>1539</v>
      </c>
      <c r="D7" s="57">
        <v>246</v>
      </c>
      <c r="E7" s="57">
        <v>179</v>
      </c>
      <c r="F7" s="41">
        <v>1964</v>
      </c>
    </row>
    <row r="8" spans="2:9" x14ac:dyDescent="0.25">
      <c r="B8" s="56" t="s">
        <v>275</v>
      </c>
      <c r="C8" s="92">
        <v>0</v>
      </c>
      <c r="D8" s="92">
        <v>0</v>
      </c>
      <c r="E8" s="57">
        <v>249</v>
      </c>
      <c r="F8" s="41">
        <v>249</v>
      </c>
    </row>
    <row r="9" spans="2:9" x14ac:dyDescent="0.25">
      <c r="B9" s="56" t="s">
        <v>289</v>
      </c>
      <c r="C9" s="57">
        <v>178</v>
      </c>
      <c r="D9" s="57">
        <v>48</v>
      </c>
      <c r="E9" s="57">
        <v>56</v>
      </c>
      <c r="F9" s="41">
        <v>282</v>
      </c>
    </row>
    <row r="10" spans="2:9" x14ac:dyDescent="0.25">
      <c r="B10" s="56" t="s">
        <v>276</v>
      </c>
      <c r="C10" s="57">
        <v>53</v>
      </c>
      <c r="D10" s="57">
        <v>31</v>
      </c>
      <c r="E10" s="57">
        <v>310</v>
      </c>
      <c r="F10" s="41">
        <v>394</v>
      </c>
    </row>
    <row r="11" spans="2:9" x14ac:dyDescent="0.25">
      <c r="B11" s="56" t="s">
        <v>277</v>
      </c>
      <c r="C11" s="92" t="s">
        <v>14</v>
      </c>
      <c r="D11" s="92" t="s">
        <v>14</v>
      </c>
      <c r="E11" s="57">
        <v>1056</v>
      </c>
      <c r="F11" s="41">
        <v>1056</v>
      </c>
    </row>
    <row r="12" spans="2:9" x14ac:dyDescent="0.25">
      <c r="B12" s="56" t="s">
        <v>278</v>
      </c>
      <c r="C12" s="57">
        <v>321</v>
      </c>
      <c r="D12" s="57">
        <v>56</v>
      </c>
      <c r="E12" s="57">
        <v>135</v>
      </c>
      <c r="F12" s="41">
        <v>512</v>
      </c>
    </row>
    <row r="13" spans="2:9" x14ac:dyDescent="0.25">
      <c r="B13" s="56" t="s">
        <v>279</v>
      </c>
      <c r="C13" s="57">
        <v>208</v>
      </c>
      <c r="D13" s="57">
        <v>61</v>
      </c>
      <c r="E13" s="92" t="s">
        <v>14</v>
      </c>
      <c r="F13" s="41">
        <v>269</v>
      </c>
    </row>
    <row r="14" spans="2:9" x14ac:dyDescent="0.25">
      <c r="B14" s="56" t="s">
        <v>280</v>
      </c>
      <c r="C14" s="92" t="s">
        <v>14</v>
      </c>
      <c r="D14" s="92" t="s">
        <v>14</v>
      </c>
      <c r="E14" s="57">
        <v>4</v>
      </c>
      <c r="F14" s="41">
        <v>4</v>
      </c>
    </row>
    <row r="15" spans="2:9" x14ac:dyDescent="0.25">
      <c r="B15" s="56" t="s">
        <v>281</v>
      </c>
      <c r="C15" s="57">
        <v>146</v>
      </c>
      <c r="D15" s="57">
        <v>45</v>
      </c>
      <c r="E15" s="57">
        <v>3</v>
      </c>
      <c r="F15" s="41">
        <v>194</v>
      </c>
    </row>
    <row r="16" spans="2:9" x14ac:dyDescent="0.25">
      <c r="B16" s="56" t="s">
        <v>282</v>
      </c>
      <c r="C16" s="57">
        <v>97</v>
      </c>
      <c r="D16" s="57">
        <v>18</v>
      </c>
      <c r="E16" s="57">
        <v>65</v>
      </c>
      <c r="F16" s="41">
        <v>180</v>
      </c>
    </row>
    <row r="17" spans="2:6" x14ac:dyDescent="0.25">
      <c r="B17" s="56" t="s">
        <v>283</v>
      </c>
      <c r="C17" s="41">
        <v>5</v>
      </c>
      <c r="D17" s="86">
        <v>0</v>
      </c>
      <c r="E17" s="41">
        <v>1</v>
      </c>
      <c r="F17" s="41">
        <v>6</v>
      </c>
    </row>
    <row r="18" spans="2:6" x14ac:dyDescent="0.25">
      <c r="B18" s="56" t="s">
        <v>457</v>
      </c>
      <c r="C18" s="41">
        <v>4</v>
      </c>
      <c r="D18" s="41">
        <v>2</v>
      </c>
      <c r="E18" s="41">
        <v>8</v>
      </c>
      <c r="F18" s="41">
        <v>14</v>
      </c>
    </row>
    <row r="19" spans="2:6" x14ac:dyDescent="0.25">
      <c r="B19" s="56" t="s">
        <v>285</v>
      </c>
      <c r="C19" s="41">
        <v>4</v>
      </c>
      <c r="D19" s="86">
        <v>1</v>
      </c>
      <c r="E19" s="41">
        <v>20</v>
      </c>
      <c r="F19" s="41">
        <v>25</v>
      </c>
    </row>
    <row r="20" spans="2:6" x14ac:dyDescent="0.25">
      <c r="B20" s="56" t="s">
        <v>286</v>
      </c>
      <c r="C20" s="41">
        <v>2</v>
      </c>
      <c r="D20" s="86">
        <v>0</v>
      </c>
      <c r="E20" s="86">
        <v>0</v>
      </c>
      <c r="F20" s="41">
        <v>2</v>
      </c>
    </row>
    <row r="21" spans="2:6" x14ac:dyDescent="0.25">
      <c r="B21" s="56" t="s">
        <v>428</v>
      </c>
      <c r="C21" s="41">
        <v>44</v>
      </c>
      <c r="D21" s="41">
        <v>14</v>
      </c>
      <c r="E21" s="41">
        <v>27</v>
      </c>
      <c r="F21" s="86">
        <v>85</v>
      </c>
    </row>
    <row r="22" spans="2:6" ht="15.75" customHeight="1" x14ac:dyDescent="0.25">
      <c r="B22" s="286" t="s">
        <v>20</v>
      </c>
      <c r="C22" s="253">
        <v>2691</v>
      </c>
      <c r="D22" s="253">
        <v>536</v>
      </c>
      <c r="E22" s="253">
        <v>2129</v>
      </c>
      <c r="F22" s="253">
        <v>5356</v>
      </c>
    </row>
    <row r="23" spans="2:6" ht="24.75" customHeight="1" x14ac:dyDescent="0.25">
      <c r="B23" s="445" t="s">
        <v>458</v>
      </c>
      <c r="C23" s="505"/>
      <c r="D23" s="505"/>
      <c r="E23" s="505"/>
      <c r="F23" s="505"/>
    </row>
  </sheetData>
  <mergeCells count="7">
    <mergeCell ref="H2:I3"/>
    <mergeCell ref="B23:F23"/>
    <mergeCell ref="B2:F2"/>
    <mergeCell ref="B3:F3"/>
    <mergeCell ref="B4:B5"/>
    <mergeCell ref="C4:E4"/>
    <mergeCell ref="F4:F5"/>
  </mergeCells>
  <hyperlinks>
    <hyperlink ref="H2:I3" location="'Table of Contents'!A1" display="Go To Table Of Contents" xr:uid="{00000000-0004-0000-2100-000000000000}"/>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I21"/>
  <sheetViews>
    <sheetView showGridLines="0" workbookViewId="0">
      <selection activeCell="H2" sqref="H2:I3"/>
    </sheetView>
  </sheetViews>
  <sheetFormatPr defaultRowHeight="15" x14ac:dyDescent="0.25"/>
  <cols>
    <col min="1" max="1" width="1.85546875" customWidth="1"/>
    <col min="2" max="2" width="40.28515625" style="19" customWidth="1"/>
    <col min="3" max="6" width="15.5703125" customWidth="1"/>
    <col min="7" max="7" width="4.7109375" customWidth="1"/>
    <col min="8" max="9" width="7" customWidth="1"/>
  </cols>
  <sheetData>
    <row r="1" spans="2:9" ht="12" customHeight="1" x14ac:dyDescent="0.25"/>
    <row r="2" spans="2:9" ht="15" customHeight="1" x14ac:dyDescent="0.25">
      <c r="B2" s="534" t="s">
        <v>742</v>
      </c>
      <c r="C2" s="534"/>
      <c r="D2" s="534"/>
      <c r="E2" s="534"/>
      <c r="F2" s="534"/>
      <c r="H2" s="446" t="s">
        <v>341</v>
      </c>
      <c r="I2" s="446"/>
    </row>
    <row r="3" spans="2:9" x14ac:dyDescent="0.25">
      <c r="B3" s="506" t="s">
        <v>1</v>
      </c>
      <c r="C3" s="506"/>
      <c r="D3" s="506"/>
      <c r="E3" s="506"/>
      <c r="F3" s="506"/>
      <c r="H3" s="446"/>
      <c r="I3" s="446"/>
    </row>
    <row r="4" spans="2:9" x14ac:dyDescent="0.25">
      <c r="B4" s="518" t="s">
        <v>268</v>
      </c>
      <c r="C4" s="518" t="s">
        <v>287</v>
      </c>
      <c r="D4" s="518" t="s">
        <v>288</v>
      </c>
      <c r="E4" s="518"/>
      <c r="F4" s="518"/>
    </row>
    <row r="5" spans="2:9" ht="25.5" x14ac:dyDescent="0.25">
      <c r="B5" s="519"/>
      <c r="C5" s="519"/>
      <c r="D5" s="37" t="s">
        <v>270</v>
      </c>
      <c r="E5" s="37" t="s">
        <v>271</v>
      </c>
      <c r="F5" s="37" t="s">
        <v>272</v>
      </c>
    </row>
    <row r="6" spans="2:9" ht="14.25" customHeight="1" x14ac:dyDescent="0.25">
      <c r="B6" s="56" t="s">
        <v>446</v>
      </c>
      <c r="C6" s="56">
        <v>5</v>
      </c>
      <c r="D6" s="56">
        <v>5</v>
      </c>
      <c r="E6" s="56">
        <v>3</v>
      </c>
      <c r="F6" s="56">
        <v>4</v>
      </c>
    </row>
    <row r="7" spans="2:9" x14ac:dyDescent="0.25">
      <c r="B7" s="93" t="s">
        <v>274</v>
      </c>
      <c r="C7" s="56">
        <v>32</v>
      </c>
      <c r="D7" s="56">
        <v>29</v>
      </c>
      <c r="E7" s="56">
        <v>25</v>
      </c>
      <c r="F7" s="56">
        <v>25</v>
      </c>
    </row>
    <row r="8" spans="2:9" x14ac:dyDescent="0.25">
      <c r="B8" s="93" t="s">
        <v>275</v>
      </c>
      <c r="C8" s="56">
        <v>4</v>
      </c>
      <c r="D8" s="56">
        <v>0</v>
      </c>
      <c r="E8" s="56">
        <v>0</v>
      </c>
      <c r="F8" s="56">
        <v>4</v>
      </c>
    </row>
    <row r="9" spans="2:9" x14ac:dyDescent="0.25">
      <c r="B9" s="93" t="s">
        <v>429</v>
      </c>
      <c r="C9" s="56">
        <v>1</v>
      </c>
      <c r="D9" s="56">
        <v>1</v>
      </c>
      <c r="E9" s="56">
        <v>1</v>
      </c>
      <c r="F9" s="56">
        <v>0</v>
      </c>
    </row>
    <row r="10" spans="2:9" x14ac:dyDescent="0.25">
      <c r="B10" s="93" t="s">
        <v>276</v>
      </c>
      <c r="C10" s="56">
        <v>15</v>
      </c>
      <c r="D10" s="56">
        <v>8</v>
      </c>
      <c r="E10" s="56">
        <v>8</v>
      </c>
      <c r="F10" s="56">
        <v>14</v>
      </c>
    </row>
    <row r="11" spans="2:9" x14ac:dyDescent="0.25">
      <c r="B11" s="93" t="s">
        <v>277</v>
      </c>
      <c r="C11" s="56">
        <v>15</v>
      </c>
      <c r="D11" s="56">
        <v>0</v>
      </c>
      <c r="E11" s="56">
        <v>0</v>
      </c>
      <c r="F11" s="56">
        <v>15</v>
      </c>
    </row>
    <row r="12" spans="2:9" x14ac:dyDescent="0.25">
      <c r="B12" s="93" t="s">
        <v>278</v>
      </c>
      <c r="C12" s="56">
        <v>3</v>
      </c>
      <c r="D12" s="56">
        <v>3</v>
      </c>
      <c r="E12" s="56">
        <v>3</v>
      </c>
      <c r="F12" s="56">
        <v>3</v>
      </c>
    </row>
    <row r="13" spans="2:9" x14ac:dyDescent="0.25">
      <c r="B13" s="93" t="s">
        <v>279</v>
      </c>
      <c r="C13" s="56">
        <v>1</v>
      </c>
      <c r="D13" s="56">
        <v>1</v>
      </c>
      <c r="E13" s="56">
        <v>1</v>
      </c>
      <c r="F13" s="56">
        <v>0</v>
      </c>
    </row>
    <row r="14" spans="2:9" x14ac:dyDescent="0.25">
      <c r="B14" s="93" t="s">
        <v>290</v>
      </c>
      <c r="C14" s="56">
        <v>1</v>
      </c>
      <c r="D14" s="56">
        <v>1</v>
      </c>
      <c r="E14" s="56">
        <v>1</v>
      </c>
      <c r="F14" s="56">
        <v>0</v>
      </c>
    </row>
    <row r="15" spans="2:9" x14ac:dyDescent="0.25">
      <c r="B15" s="93" t="s">
        <v>291</v>
      </c>
      <c r="C15" s="56">
        <v>3</v>
      </c>
      <c r="D15" s="56">
        <v>2</v>
      </c>
      <c r="E15" s="56">
        <v>2</v>
      </c>
      <c r="F15" s="56">
        <v>3</v>
      </c>
    </row>
    <row r="16" spans="2:9" x14ac:dyDescent="0.25">
      <c r="B16" s="93" t="s">
        <v>284</v>
      </c>
      <c r="C16" s="56">
        <v>1</v>
      </c>
      <c r="D16" s="56">
        <v>1</v>
      </c>
      <c r="E16" s="56">
        <v>1</v>
      </c>
      <c r="F16" s="56">
        <v>1</v>
      </c>
    </row>
    <row r="17" spans="2:6" x14ac:dyDescent="0.25">
      <c r="B17" s="93" t="s">
        <v>285</v>
      </c>
      <c r="C17" s="56">
        <v>7</v>
      </c>
      <c r="D17" s="56">
        <v>7</v>
      </c>
      <c r="E17" s="56">
        <v>5</v>
      </c>
      <c r="F17" s="56">
        <v>5</v>
      </c>
    </row>
    <row r="18" spans="2:6" x14ac:dyDescent="0.25">
      <c r="B18" s="232" t="s">
        <v>20</v>
      </c>
      <c r="C18" s="325">
        <v>88</v>
      </c>
      <c r="D18" s="325">
        <v>58</v>
      </c>
      <c r="E18" s="325">
        <v>50</v>
      </c>
      <c r="F18" s="325">
        <v>74</v>
      </c>
    </row>
    <row r="19" spans="2:6" ht="15.75" customHeight="1" x14ac:dyDescent="0.25">
      <c r="B19" s="505" t="s">
        <v>436</v>
      </c>
      <c r="C19" s="505"/>
      <c r="D19" s="505"/>
      <c r="E19" s="505"/>
      <c r="F19" s="505"/>
    </row>
    <row r="21" spans="2:6" x14ac:dyDescent="0.25">
      <c r="F21" s="43"/>
    </row>
  </sheetData>
  <mergeCells count="7">
    <mergeCell ref="B19:F19"/>
    <mergeCell ref="H2:I3"/>
    <mergeCell ref="B2:F2"/>
    <mergeCell ref="B3:F3"/>
    <mergeCell ref="B4:B5"/>
    <mergeCell ref="C4:C5"/>
    <mergeCell ref="D4:F4"/>
  </mergeCells>
  <hyperlinks>
    <hyperlink ref="H2:I3" location="'Table of Contents'!A1" display="Go To Table Of Contents" xr:uid="{00000000-0004-0000-22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13"/>
  <sheetViews>
    <sheetView showGridLines="0" workbookViewId="0">
      <selection activeCell="H2" sqref="H2:I3"/>
    </sheetView>
  </sheetViews>
  <sheetFormatPr defaultRowHeight="15" x14ac:dyDescent="0.25"/>
  <cols>
    <col min="1" max="1" width="1.85546875" customWidth="1"/>
    <col min="2" max="2" width="14.42578125" style="19" customWidth="1"/>
    <col min="3" max="3" width="16" customWidth="1"/>
    <col min="4" max="5" width="17.85546875" customWidth="1"/>
    <col min="6" max="6" width="17.140625" customWidth="1"/>
    <col min="7" max="7" width="11.85546875" customWidth="1"/>
    <col min="8" max="9" width="6.7109375" customWidth="1"/>
  </cols>
  <sheetData>
    <row r="1" spans="2:9" ht="12" customHeight="1" x14ac:dyDescent="0.25"/>
    <row r="2" spans="2:9" ht="15" customHeight="1" x14ac:dyDescent="0.25">
      <c r="B2" s="517" t="s">
        <v>745</v>
      </c>
      <c r="C2" s="517"/>
      <c r="D2" s="517"/>
      <c r="E2" s="517"/>
      <c r="F2" s="517"/>
      <c r="H2" s="446" t="s">
        <v>341</v>
      </c>
      <c r="I2" s="446"/>
    </row>
    <row r="3" spans="2:9" x14ac:dyDescent="0.25">
      <c r="B3" s="535" t="s">
        <v>292</v>
      </c>
      <c r="C3" s="535"/>
      <c r="D3" s="535"/>
      <c r="E3" s="535"/>
      <c r="F3" s="535"/>
      <c r="H3" s="446"/>
      <c r="I3" s="446"/>
    </row>
    <row r="4" spans="2:9" ht="25.5" x14ac:dyDescent="0.25">
      <c r="B4" s="37" t="s">
        <v>210</v>
      </c>
      <c r="C4" s="37" t="s">
        <v>270</v>
      </c>
      <c r="D4" s="37" t="s">
        <v>271</v>
      </c>
      <c r="E4" s="37" t="s">
        <v>272</v>
      </c>
      <c r="F4" s="37" t="s">
        <v>20</v>
      </c>
    </row>
    <row r="5" spans="2:9" x14ac:dyDescent="0.25">
      <c r="B5" s="56" t="s">
        <v>293</v>
      </c>
      <c r="C5" s="233">
        <v>0</v>
      </c>
      <c r="D5" s="233">
        <v>0</v>
      </c>
      <c r="E5" s="233">
        <v>0</v>
      </c>
      <c r="F5" s="233">
        <v>0</v>
      </c>
    </row>
    <row r="6" spans="2:9" x14ac:dyDescent="0.25">
      <c r="B6" s="56" t="s">
        <v>294</v>
      </c>
      <c r="C6" s="233">
        <v>781</v>
      </c>
      <c r="D6" s="233">
        <v>121</v>
      </c>
      <c r="E6" s="233">
        <v>284</v>
      </c>
      <c r="F6" s="233">
        <v>1186</v>
      </c>
    </row>
    <row r="7" spans="2:9" x14ac:dyDescent="0.25">
      <c r="B7" s="56" t="s">
        <v>301</v>
      </c>
      <c r="C7" s="233">
        <v>848</v>
      </c>
      <c r="D7" s="233">
        <v>204</v>
      </c>
      <c r="E7" s="233">
        <v>792</v>
      </c>
      <c r="F7" s="233">
        <v>1844</v>
      </c>
    </row>
    <row r="8" spans="2:9" x14ac:dyDescent="0.25">
      <c r="B8" s="93" t="s">
        <v>363</v>
      </c>
      <c r="C8" s="233">
        <v>409</v>
      </c>
      <c r="D8" s="233">
        <v>82</v>
      </c>
      <c r="E8" s="233">
        <v>446</v>
      </c>
      <c r="F8" s="233">
        <v>937</v>
      </c>
    </row>
    <row r="9" spans="2:9" x14ac:dyDescent="0.25">
      <c r="B9" s="93" t="s">
        <v>392</v>
      </c>
      <c r="C9" s="233">
        <v>302</v>
      </c>
      <c r="D9" s="233">
        <v>67</v>
      </c>
      <c r="E9" s="233">
        <v>303</v>
      </c>
      <c r="F9" s="233">
        <v>672</v>
      </c>
    </row>
    <row r="10" spans="2:9" x14ac:dyDescent="0.25">
      <c r="B10" s="93" t="s">
        <v>743</v>
      </c>
      <c r="C10" s="233">
        <v>311</v>
      </c>
      <c r="D10" s="233">
        <v>57</v>
      </c>
      <c r="E10" s="233">
        <v>275</v>
      </c>
      <c r="F10" s="233">
        <v>643</v>
      </c>
    </row>
    <row r="11" spans="2:9" x14ac:dyDescent="0.25">
      <c r="B11" s="93" t="s">
        <v>486</v>
      </c>
      <c r="C11" s="233">
        <v>40</v>
      </c>
      <c r="D11" s="233">
        <v>5</v>
      </c>
      <c r="E11" s="233">
        <v>29</v>
      </c>
      <c r="F11" s="233">
        <v>74</v>
      </c>
    </row>
    <row r="12" spans="2:9" x14ac:dyDescent="0.25">
      <c r="B12" s="232" t="s">
        <v>20</v>
      </c>
      <c r="C12" s="284">
        <v>2691</v>
      </c>
      <c r="D12" s="284">
        <v>536</v>
      </c>
      <c r="E12" s="284">
        <v>2129</v>
      </c>
      <c r="F12" s="284">
        <v>5356</v>
      </c>
    </row>
    <row r="13" spans="2:9" x14ac:dyDescent="0.25">
      <c r="B13" s="536" t="s">
        <v>744</v>
      </c>
      <c r="C13" s="536"/>
      <c r="D13" s="536"/>
      <c r="E13" s="536"/>
      <c r="F13" s="536"/>
    </row>
  </sheetData>
  <mergeCells count="4">
    <mergeCell ref="B2:F2"/>
    <mergeCell ref="B3:F3"/>
    <mergeCell ref="H2:I3"/>
    <mergeCell ref="B13:F13"/>
  </mergeCells>
  <hyperlinks>
    <hyperlink ref="H2:I3" location="'Table of Contents'!A1" display="Go To Table Of Contents" xr:uid="{00000000-0004-0000-23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A56"/>
  <sheetViews>
    <sheetView showGridLines="0" topLeftCell="C1" workbookViewId="0">
      <selection activeCell="Z2" sqref="Z2:AA3"/>
    </sheetView>
  </sheetViews>
  <sheetFormatPr defaultRowHeight="15" x14ac:dyDescent="0.25"/>
  <cols>
    <col min="1" max="1" width="1.85546875" customWidth="1"/>
    <col min="5" max="5" width="15.28515625" customWidth="1"/>
    <col min="7" max="7" width="16.42578125" customWidth="1"/>
    <col min="8" max="8" width="3.28515625" customWidth="1"/>
    <col min="14" max="14" width="1.85546875" customWidth="1"/>
    <col min="15" max="15" width="1.85546875" style="50" customWidth="1"/>
    <col min="16" max="16" width="1.85546875" customWidth="1"/>
    <col min="17" max="17" width="46.5703125" style="19" customWidth="1"/>
    <col min="18" max="18" width="14.42578125" style="19" customWidth="1"/>
    <col min="19" max="19" width="13.5703125" style="19" customWidth="1"/>
    <col min="20" max="20" width="13.7109375" style="19" customWidth="1"/>
    <col min="21" max="21" width="14.5703125" style="19" customWidth="1"/>
    <col min="22" max="22" width="17.7109375" style="19" customWidth="1"/>
    <col min="23" max="23" width="11.28515625" style="19" customWidth="1"/>
    <col min="24" max="24" width="13.28515625" style="19" customWidth="1"/>
    <col min="25" max="25" width="3.5703125" customWidth="1"/>
    <col min="26" max="26" width="6" customWidth="1"/>
    <col min="27" max="27" width="8" customWidth="1"/>
  </cols>
  <sheetData>
    <row r="1" spans="2:27" ht="12" customHeight="1" x14ac:dyDescent="0.25"/>
    <row r="2" spans="2:27" ht="15.75" x14ac:dyDescent="0.25">
      <c r="B2" s="397"/>
      <c r="C2" s="397"/>
      <c r="D2" s="397"/>
      <c r="E2" s="397"/>
      <c r="F2" s="397"/>
      <c r="G2" s="397"/>
      <c r="H2" s="52"/>
      <c r="I2" s="397"/>
      <c r="J2" s="397"/>
      <c r="K2" s="397"/>
      <c r="L2" s="397"/>
      <c r="M2" s="397"/>
      <c r="Q2" s="399" t="s">
        <v>488</v>
      </c>
      <c r="R2" s="399"/>
      <c r="S2" s="399"/>
      <c r="T2" s="399"/>
      <c r="U2" s="399"/>
      <c r="V2" s="399"/>
      <c r="W2" s="399"/>
      <c r="X2" s="399"/>
      <c r="Z2" s="388" t="s">
        <v>341</v>
      </c>
      <c r="AA2" s="388"/>
    </row>
    <row r="3" spans="2:27" ht="28.5" customHeight="1" x14ac:dyDescent="0.25">
      <c r="Q3" s="390" t="s">
        <v>15</v>
      </c>
      <c r="R3" s="401" t="s">
        <v>16</v>
      </c>
      <c r="S3" s="402"/>
      <c r="T3" s="402"/>
      <c r="U3" s="402"/>
      <c r="V3" s="402"/>
      <c r="W3" s="402"/>
      <c r="X3" s="403"/>
      <c r="Z3" s="388"/>
      <c r="AA3" s="388"/>
    </row>
    <row r="4" spans="2:27" x14ac:dyDescent="0.25">
      <c r="Q4" s="400"/>
      <c r="R4" s="400" t="s">
        <v>4</v>
      </c>
      <c r="S4" s="404" t="s">
        <v>17</v>
      </c>
      <c r="T4" s="404"/>
      <c r="U4" s="404"/>
      <c r="V4" s="404"/>
      <c r="W4" s="404"/>
      <c r="X4" s="405" t="s">
        <v>18</v>
      </c>
    </row>
    <row r="5" spans="2:27" ht="40.5" x14ac:dyDescent="0.25">
      <c r="Q5" s="391"/>
      <c r="R5" s="391"/>
      <c r="S5" s="6" t="s">
        <v>6</v>
      </c>
      <c r="T5" s="6" t="s">
        <v>19</v>
      </c>
      <c r="U5" s="6" t="s">
        <v>8</v>
      </c>
      <c r="V5" s="6" t="s">
        <v>9</v>
      </c>
      <c r="W5" s="8" t="s">
        <v>20</v>
      </c>
      <c r="X5" s="406"/>
    </row>
    <row r="6" spans="2:27" ht="18" customHeight="1" x14ac:dyDescent="0.25">
      <c r="Q6" s="214" t="s">
        <v>21</v>
      </c>
      <c r="R6" s="125">
        <v>2628</v>
      </c>
      <c r="S6" s="125">
        <v>351</v>
      </c>
      <c r="T6" s="125">
        <v>348</v>
      </c>
      <c r="U6" s="125">
        <v>353</v>
      </c>
      <c r="V6" s="125">
        <v>886</v>
      </c>
      <c r="W6" s="149">
        <v>1938</v>
      </c>
      <c r="X6" s="221">
        <v>690</v>
      </c>
    </row>
    <row r="7" spans="2:27" ht="18.75" customHeight="1" x14ac:dyDescent="0.25">
      <c r="Q7" s="101" t="s">
        <v>22</v>
      </c>
      <c r="R7" s="7">
        <v>346</v>
      </c>
      <c r="S7" s="115">
        <v>42</v>
      </c>
      <c r="T7" s="115">
        <v>45</v>
      </c>
      <c r="U7" s="115">
        <v>43</v>
      </c>
      <c r="V7" s="115">
        <v>121</v>
      </c>
      <c r="W7" s="115">
        <v>251</v>
      </c>
      <c r="X7" s="116">
        <v>95</v>
      </c>
      <c r="Z7" s="167"/>
    </row>
    <row r="8" spans="2:27" ht="17.25" customHeight="1" x14ac:dyDescent="0.25">
      <c r="Q8" s="102" t="s">
        <v>23</v>
      </c>
      <c r="R8" s="7">
        <v>279</v>
      </c>
      <c r="S8" s="115">
        <v>43</v>
      </c>
      <c r="T8" s="115">
        <v>45</v>
      </c>
      <c r="U8" s="115">
        <v>39</v>
      </c>
      <c r="V8" s="115">
        <v>78</v>
      </c>
      <c r="W8" s="115">
        <v>205</v>
      </c>
      <c r="X8" s="116">
        <v>74</v>
      </c>
      <c r="Z8" s="167"/>
    </row>
    <row r="9" spans="2:27" ht="20.25" customHeight="1" x14ac:dyDescent="0.25">
      <c r="Q9" s="101" t="s">
        <v>24</v>
      </c>
      <c r="R9" s="7">
        <v>192</v>
      </c>
      <c r="S9" s="115">
        <v>23</v>
      </c>
      <c r="T9" s="115">
        <v>20</v>
      </c>
      <c r="U9" s="115">
        <v>13</v>
      </c>
      <c r="V9" s="115">
        <v>80</v>
      </c>
      <c r="W9" s="115">
        <v>136</v>
      </c>
      <c r="X9" s="116">
        <v>56</v>
      </c>
      <c r="Z9" s="167"/>
    </row>
    <row r="10" spans="2:27" ht="16.5" customHeight="1" x14ac:dyDescent="0.25">
      <c r="Q10" s="102" t="s">
        <v>25</v>
      </c>
      <c r="R10" s="7">
        <v>140</v>
      </c>
      <c r="S10" s="115">
        <v>19</v>
      </c>
      <c r="T10" s="115">
        <v>26</v>
      </c>
      <c r="U10" s="115">
        <v>16</v>
      </c>
      <c r="V10" s="115">
        <v>45</v>
      </c>
      <c r="W10" s="115">
        <v>106</v>
      </c>
      <c r="X10" s="116">
        <v>34</v>
      </c>
      <c r="Z10" s="167"/>
    </row>
    <row r="11" spans="2:27" ht="15" customHeight="1" x14ac:dyDescent="0.25">
      <c r="Q11" s="101" t="s">
        <v>26</v>
      </c>
      <c r="R11" s="7">
        <v>288</v>
      </c>
      <c r="S11" s="115">
        <v>51</v>
      </c>
      <c r="T11" s="115">
        <v>46</v>
      </c>
      <c r="U11" s="115">
        <v>27</v>
      </c>
      <c r="V11" s="115">
        <v>92</v>
      </c>
      <c r="W11" s="115">
        <v>216</v>
      </c>
      <c r="X11" s="116">
        <v>72</v>
      </c>
      <c r="Z11" s="167"/>
    </row>
    <row r="12" spans="2:27" ht="15" customHeight="1" x14ac:dyDescent="0.25">
      <c r="Q12" s="102" t="s">
        <v>27</v>
      </c>
      <c r="R12" s="7">
        <v>446</v>
      </c>
      <c r="S12" s="115">
        <v>55</v>
      </c>
      <c r="T12" s="115">
        <v>60</v>
      </c>
      <c r="U12" s="115">
        <v>47</v>
      </c>
      <c r="V12" s="115">
        <v>172</v>
      </c>
      <c r="W12" s="115">
        <v>334</v>
      </c>
      <c r="X12" s="116">
        <v>112</v>
      </c>
      <c r="Z12" s="167"/>
    </row>
    <row r="13" spans="2:27" ht="18.75" customHeight="1" x14ac:dyDescent="0.25">
      <c r="Q13" s="101" t="s">
        <v>28</v>
      </c>
      <c r="R13" s="7">
        <v>308</v>
      </c>
      <c r="S13" s="115">
        <v>40</v>
      </c>
      <c r="T13" s="115">
        <v>44</v>
      </c>
      <c r="U13" s="115">
        <v>46</v>
      </c>
      <c r="V13" s="115">
        <v>99</v>
      </c>
      <c r="W13" s="115">
        <v>229</v>
      </c>
      <c r="X13" s="116">
        <v>79</v>
      </c>
      <c r="Z13" s="167"/>
    </row>
    <row r="14" spans="2:27" ht="15.75" customHeight="1" x14ac:dyDescent="0.25">
      <c r="Q14" s="102" t="s">
        <v>29</v>
      </c>
      <c r="R14" s="7">
        <v>440</v>
      </c>
      <c r="S14" s="115">
        <v>52</v>
      </c>
      <c r="T14" s="115">
        <v>35</v>
      </c>
      <c r="U14" s="115">
        <v>95</v>
      </c>
      <c r="V14" s="115">
        <v>141</v>
      </c>
      <c r="W14" s="115">
        <v>323</v>
      </c>
      <c r="X14" s="116">
        <v>117</v>
      </c>
      <c r="Z14" s="167"/>
    </row>
    <row r="15" spans="2:27" x14ac:dyDescent="0.25">
      <c r="Q15" s="217" t="s">
        <v>30</v>
      </c>
      <c r="R15" s="80">
        <v>189</v>
      </c>
      <c r="S15" s="215">
        <v>26</v>
      </c>
      <c r="T15" s="215">
        <v>27</v>
      </c>
      <c r="U15" s="215">
        <v>27</v>
      </c>
      <c r="V15" s="215">
        <v>58</v>
      </c>
      <c r="W15" s="215">
        <v>138</v>
      </c>
      <c r="X15" s="216">
        <v>51</v>
      </c>
      <c r="Z15" s="167"/>
    </row>
    <row r="16" spans="2:27" x14ac:dyDescent="0.25">
      <c r="Q16" s="218" t="s">
        <v>31</v>
      </c>
      <c r="R16" s="222">
        <v>1450</v>
      </c>
      <c r="S16" s="222">
        <v>270</v>
      </c>
      <c r="T16" s="222">
        <v>219</v>
      </c>
      <c r="U16" s="222">
        <v>94</v>
      </c>
      <c r="V16" s="222">
        <v>382</v>
      </c>
      <c r="W16" s="165">
        <v>965</v>
      </c>
      <c r="X16" s="223">
        <v>485</v>
      </c>
      <c r="Z16" s="167">
        <f>SUM(S16+T16)</f>
        <v>489</v>
      </c>
    </row>
    <row r="17" spans="2:26" ht="14.25" customHeight="1" x14ac:dyDescent="0.25">
      <c r="Q17" s="101" t="s">
        <v>32</v>
      </c>
      <c r="R17" s="10">
        <v>392</v>
      </c>
      <c r="S17" s="115">
        <v>83</v>
      </c>
      <c r="T17" s="115">
        <v>49</v>
      </c>
      <c r="U17" s="115">
        <v>22</v>
      </c>
      <c r="V17" s="115">
        <v>50</v>
      </c>
      <c r="W17" s="92">
        <v>204</v>
      </c>
      <c r="X17" s="57">
        <v>188</v>
      </c>
      <c r="Z17" s="167"/>
    </row>
    <row r="18" spans="2:26" ht="14.25" customHeight="1" x14ac:dyDescent="0.25">
      <c r="Q18" s="102" t="s">
        <v>33</v>
      </c>
      <c r="R18" s="10">
        <v>198</v>
      </c>
      <c r="S18" s="115">
        <v>25</v>
      </c>
      <c r="T18" s="115">
        <v>35</v>
      </c>
      <c r="U18" s="115">
        <v>9</v>
      </c>
      <c r="V18" s="115">
        <v>71</v>
      </c>
      <c r="W18" s="92">
        <v>140</v>
      </c>
      <c r="X18" s="57">
        <v>58</v>
      </c>
      <c r="Z18" s="167"/>
    </row>
    <row r="19" spans="2:26" ht="16.5" customHeight="1" x14ac:dyDescent="0.25">
      <c r="B19" s="397"/>
      <c r="C19" s="397"/>
      <c r="D19" s="397"/>
      <c r="E19" s="397"/>
      <c r="F19" s="397"/>
      <c r="G19" s="397"/>
      <c r="H19" s="53"/>
      <c r="I19" s="397"/>
      <c r="J19" s="397"/>
      <c r="K19" s="397"/>
      <c r="L19" s="397"/>
      <c r="M19" s="397"/>
      <c r="Q19" s="101" t="s">
        <v>34</v>
      </c>
      <c r="R19" s="10">
        <v>9</v>
      </c>
      <c r="S19" s="115">
        <v>2</v>
      </c>
      <c r="T19" s="115">
        <v>2</v>
      </c>
      <c r="U19" s="115">
        <v>1</v>
      </c>
      <c r="V19" s="115">
        <v>1</v>
      </c>
      <c r="W19" s="92">
        <v>6</v>
      </c>
      <c r="X19" s="57">
        <v>3</v>
      </c>
      <c r="Z19" s="167"/>
    </row>
    <row r="20" spans="2:26" ht="16.5" customHeight="1" x14ac:dyDescent="0.25">
      <c r="Q20" s="219" t="s">
        <v>35</v>
      </c>
      <c r="R20" s="220">
        <v>851</v>
      </c>
      <c r="S20" s="215">
        <v>160</v>
      </c>
      <c r="T20" s="215">
        <v>133</v>
      </c>
      <c r="U20" s="215">
        <v>62</v>
      </c>
      <c r="V20" s="215">
        <v>260</v>
      </c>
      <c r="W20" s="149">
        <v>615</v>
      </c>
      <c r="X20" s="221">
        <v>236</v>
      </c>
      <c r="Z20" s="167"/>
    </row>
    <row r="21" spans="2:26" ht="15.75" customHeight="1" x14ac:dyDescent="0.25">
      <c r="Q21" s="99" t="s">
        <v>36</v>
      </c>
      <c r="R21" s="90">
        <v>775</v>
      </c>
      <c r="S21" s="12">
        <v>140</v>
      </c>
      <c r="T21" s="12">
        <v>115</v>
      </c>
      <c r="U21" s="12">
        <v>80</v>
      </c>
      <c r="V21" s="12">
        <v>154</v>
      </c>
      <c r="W21" s="92">
        <v>489</v>
      </c>
      <c r="X21" s="57">
        <v>286</v>
      </c>
      <c r="Z21" s="167">
        <f>SUM(S21+T21)</f>
        <v>255</v>
      </c>
    </row>
    <row r="22" spans="2:26" ht="15.75" customHeight="1" x14ac:dyDescent="0.25">
      <c r="Q22" s="100" t="s">
        <v>37</v>
      </c>
      <c r="R22" s="90">
        <v>678</v>
      </c>
      <c r="S22" s="12">
        <v>88</v>
      </c>
      <c r="T22" s="12">
        <v>65</v>
      </c>
      <c r="U22" s="12">
        <v>51</v>
      </c>
      <c r="V22" s="12">
        <v>272</v>
      </c>
      <c r="W22" s="92">
        <v>476</v>
      </c>
      <c r="X22" s="57">
        <v>202</v>
      </c>
      <c r="Z22" s="167">
        <f t="shared" ref="Z22:Z27" si="0">SUM(S22+T22)</f>
        <v>153</v>
      </c>
    </row>
    <row r="23" spans="2:26" ht="15.75" customHeight="1" x14ac:dyDescent="0.25">
      <c r="Q23" s="99" t="s">
        <v>38</v>
      </c>
      <c r="R23" s="90">
        <v>147</v>
      </c>
      <c r="S23" s="12">
        <v>24</v>
      </c>
      <c r="T23" s="12">
        <v>23</v>
      </c>
      <c r="U23" s="12">
        <v>19</v>
      </c>
      <c r="V23" s="12">
        <v>38</v>
      </c>
      <c r="W23" s="92">
        <v>104</v>
      </c>
      <c r="X23" s="57">
        <v>43</v>
      </c>
      <c r="Z23" s="167">
        <f t="shared" si="0"/>
        <v>47</v>
      </c>
    </row>
    <row r="24" spans="2:26" ht="15" customHeight="1" x14ac:dyDescent="0.25">
      <c r="Q24" s="100" t="s">
        <v>39</v>
      </c>
      <c r="R24" s="90">
        <v>197</v>
      </c>
      <c r="S24" s="12">
        <v>26</v>
      </c>
      <c r="T24" s="12">
        <v>16</v>
      </c>
      <c r="U24" s="12">
        <v>38</v>
      </c>
      <c r="V24" s="12">
        <v>68</v>
      </c>
      <c r="W24" s="92">
        <v>148</v>
      </c>
      <c r="X24" s="57">
        <v>49</v>
      </c>
      <c r="Z24" s="167">
        <f t="shared" si="0"/>
        <v>42</v>
      </c>
    </row>
    <row r="25" spans="2:26" ht="14.25" customHeight="1" x14ac:dyDescent="0.25">
      <c r="Q25" s="99" t="s">
        <v>40</v>
      </c>
      <c r="R25" s="90">
        <v>184</v>
      </c>
      <c r="S25" s="12">
        <v>20</v>
      </c>
      <c r="T25" s="12">
        <v>21</v>
      </c>
      <c r="U25" s="12">
        <v>15</v>
      </c>
      <c r="V25" s="12">
        <v>76</v>
      </c>
      <c r="W25" s="92">
        <v>132</v>
      </c>
      <c r="X25" s="57">
        <v>52</v>
      </c>
      <c r="Z25" s="167">
        <f t="shared" si="0"/>
        <v>41</v>
      </c>
    </row>
    <row r="26" spans="2:26" x14ac:dyDescent="0.25">
      <c r="Q26" s="100" t="s">
        <v>30</v>
      </c>
      <c r="R26" s="90">
        <v>756</v>
      </c>
      <c r="S26" s="90">
        <v>86</v>
      </c>
      <c r="T26" s="90">
        <v>90</v>
      </c>
      <c r="U26" s="90">
        <v>70</v>
      </c>
      <c r="V26" s="90">
        <v>244</v>
      </c>
      <c r="W26" s="92">
        <v>490</v>
      </c>
      <c r="X26" s="57">
        <v>266</v>
      </c>
      <c r="Z26" s="167">
        <f t="shared" si="0"/>
        <v>176</v>
      </c>
    </row>
    <row r="27" spans="2:26" x14ac:dyDescent="0.25">
      <c r="Q27" s="254" t="s">
        <v>20</v>
      </c>
      <c r="R27" s="106">
        <v>6815</v>
      </c>
      <c r="S27" s="106">
        <v>1005</v>
      </c>
      <c r="T27" s="106">
        <v>897</v>
      </c>
      <c r="U27" s="106">
        <v>720</v>
      </c>
      <c r="V27" s="106">
        <v>2120</v>
      </c>
      <c r="W27" s="106">
        <v>4742</v>
      </c>
      <c r="X27" s="106">
        <v>2073</v>
      </c>
      <c r="Z27" s="167">
        <f t="shared" si="0"/>
        <v>1902</v>
      </c>
    </row>
    <row r="28" spans="2:26" x14ac:dyDescent="0.25">
      <c r="Q28" s="398" t="s">
        <v>41</v>
      </c>
      <c r="R28" s="398"/>
      <c r="S28" s="398"/>
      <c r="T28" s="398"/>
      <c r="U28" s="398"/>
      <c r="V28" s="398"/>
      <c r="W28" s="398"/>
      <c r="X28" s="398"/>
      <c r="Z28" s="167"/>
    </row>
    <row r="29" spans="2:26" x14ac:dyDescent="0.25">
      <c r="Z29" s="167"/>
    </row>
    <row r="30" spans="2:26" x14ac:dyDescent="0.25">
      <c r="Q30" s="170"/>
      <c r="R30" s="170"/>
      <c r="S30" s="170"/>
      <c r="T30" s="170"/>
      <c r="U30" s="170"/>
      <c r="V30" s="170"/>
    </row>
    <row r="31" spans="2:26" ht="18" customHeight="1" x14ac:dyDescent="0.25">
      <c r="Q31" s="174" t="s">
        <v>15</v>
      </c>
      <c r="R31" s="175" t="s">
        <v>4</v>
      </c>
      <c r="S31" s="175" t="s">
        <v>303</v>
      </c>
      <c r="T31" s="175" t="s">
        <v>8</v>
      </c>
      <c r="U31" s="175" t="s">
        <v>9</v>
      </c>
      <c r="V31" s="170"/>
    </row>
    <row r="32" spans="2:26" x14ac:dyDescent="0.25">
      <c r="Q32" s="176" t="s">
        <v>21</v>
      </c>
      <c r="R32" s="177">
        <f>R6</f>
        <v>2628</v>
      </c>
      <c r="S32" s="168">
        <v>475</v>
      </c>
      <c r="T32" s="177">
        <f>U6</f>
        <v>353</v>
      </c>
      <c r="U32" s="177">
        <f>V6</f>
        <v>886</v>
      </c>
      <c r="V32" s="170"/>
    </row>
    <row r="33" spans="17:22" x14ac:dyDescent="0.25">
      <c r="Q33" s="176" t="s">
        <v>304</v>
      </c>
      <c r="R33" s="177">
        <f>R16</f>
        <v>1450</v>
      </c>
      <c r="S33" s="168">
        <v>320</v>
      </c>
      <c r="T33" s="177">
        <v>59</v>
      </c>
      <c r="U33" s="177">
        <f>V16</f>
        <v>382</v>
      </c>
      <c r="V33" s="170"/>
    </row>
    <row r="34" spans="17:22" x14ac:dyDescent="0.25">
      <c r="Q34" s="176" t="s">
        <v>36</v>
      </c>
      <c r="R34" s="177">
        <f t="shared" ref="R34:R39" si="1">R21</f>
        <v>775</v>
      </c>
      <c r="S34" s="168">
        <v>166</v>
      </c>
      <c r="T34" s="177">
        <f t="shared" ref="T34:U39" si="2">U21</f>
        <v>80</v>
      </c>
      <c r="U34" s="177">
        <f t="shared" si="2"/>
        <v>154</v>
      </c>
      <c r="V34" s="170"/>
    </row>
    <row r="35" spans="17:22" x14ac:dyDescent="0.25">
      <c r="Q35" s="176" t="s">
        <v>305</v>
      </c>
      <c r="R35" s="177">
        <f t="shared" si="1"/>
        <v>678</v>
      </c>
      <c r="S35" s="168">
        <v>105</v>
      </c>
      <c r="T35" s="177">
        <v>27</v>
      </c>
      <c r="U35" s="177">
        <f t="shared" si="2"/>
        <v>272</v>
      </c>
      <c r="V35" s="170"/>
    </row>
    <row r="36" spans="17:22" x14ac:dyDescent="0.25">
      <c r="Q36" s="176" t="s">
        <v>306</v>
      </c>
      <c r="R36" s="177">
        <f t="shared" si="1"/>
        <v>147</v>
      </c>
      <c r="S36" s="168">
        <v>37</v>
      </c>
      <c r="T36" s="177">
        <f t="shared" si="2"/>
        <v>19</v>
      </c>
      <c r="U36" s="177">
        <f t="shared" si="2"/>
        <v>38</v>
      </c>
      <c r="V36" s="170"/>
    </row>
    <row r="37" spans="17:22" x14ac:dyDescent="0.25">
      <c r="Q37" s="176" t="s">
        <v>307</v>
      </c>
      <c r="R37" s="177">
        <f t="shared" si="1"/>
        <v>197</v>
      </c>
      <c r="S37" s="168">
        <v>22</v>
      </c>
      <c r="T37" s="177">
        <v>23</v>
      </c>
      <c r="U37" s="177">
        <f t="shared" si="2"/>
        <v>68</v>
      </c>
      <c r="V37" s="170"/>
    </row>
    <row r="38" spans="17:22" x14ac:dyDescent="0.25">
      <c r="Q38" s="176" t="s">
        <v>308</v>
      </c>
      <c r="R38" s="177">
        <f t="shared" si="1"/>
        <v>184</v>
      </c>
      <c r="S38" s="168">
        <v>33</v>
      </c>
      <c r="T38" s="177">
        <f t="shared" si="2"/>
        <v>15</v>
      </c>
      <c r="U38" s="177">
        <f t="shared" si="2"/>
        <v>76</v>
      </c>
      <c r="V38" s="170"/>
    </row>
    <row r="39" spans="17:22" x14ac:dyDescent="0.25">
      <c r="Q39" s="176" t="s">
        <v>30</v>
      </c>
      <c r="R39" s="177">
        <f t="shared" si="1"/>
        <v>756</v>
      </c>
      <c r="S39" s="168">
        <v>118</v>
      </c>
      <c r="T39" s="177">
        <f t="shared" si="2"/>
        <v>70</v>
      </c>
      <c r="U39" s="177">
        <f t="shared" si="2"/>
        <v>244</v>
      </c>
      <c r="V39" s="170"/>
    </row>
    <row r="40" spans="17:22" x14ac:dyDescent="0.25">
      <c r="Q40" s="176" t="s">
        <v>20</v>
      </c>
      <c r="R40" s="178">
        <f>SUM(R32:R39)</f>
        <v>6815</v>
      </c>
      <c r="S40" s="168">
        <f>SUM(S32:S39)</f>
        <v>1276</v>
      </c>
      <c r="T40" s="178">
        <f>SUM(T32:T39)</f>
        <v>646</v>
      </c>
      <c r="U40" s="178">
        <f>SUM(U32:U39)</f>
        <v>2120</v>
      </c>
      <c r="V40" s="170"/>
    </row>
    <row r="41" spans="17:22" x14ac:dyDescent="0.25">
      <c r="Q41" s="170"/>
      <c r="R41" s="170"/>
      <c r="S41" s="170"/>
      <c r="T41" s="170"/>
      <c r="U41" s="170"/>
      <c r="V41" s="170"/>
    </row>
    <row r="42" spans="17:22" x14ac:dyDescent="0.25">
      <c r="Q42" s="170"/>
      <c r="R42" s="170"/>
      <c r="S42" s="170"/>
      <c r="T42" s="170"/>
      <c r="U42" s="170"/>
      <c r="V42" s="170"/>
    </row>
    <row r="43" spans="17:22" x14ac:dyDescent="0.25">
      <c r="Q43" s="170"/>
      <c r="R43" s="170"/>
      <c r="S43" s="170"/>
      <c r="T43" s="170"/>
      <c r="U43" s="170"/>
      <c r="V43" s="170"/>
    </row>
    <row r="44" spans="17:22" ht="40.5" x14ac:dyDescent="0.25">
      <c r="Q44" s="174" t="s">
        <v>15</v>
      </c>
      <c r="R44" s="175" t="s">
        <v>4</v>
      </c>
      <c r="S44" s="175" t="s">
        <v>6</v>
      </c>
      <c r="T44" s="175" t="s">
        <v>8</v>
      </c>
      <c r="U44" s="175" t="s">
        <v>9</v>
      </c>
      <c r="V44" s="170"/>
    </row>
    <row r="45" spans="17:22" x14ac:dyDescent="0.25">
      <c r="Q45" s="170"/>
      <c r="R45" s="179"/>
      <c r="S45" s="179"/>
      <c r="T45" s="179"/>
      <c r="U45" s="179"/>
      <c r="V45" s="170"/>
    </row>
    <row r="46" spans="17:22" x14ac:dyDescent="0.25">
      <c r="Q46" s="176" t="s">
        <v>21</v>
      </c>
      <c r="R46" s="180">
        <f>1994/4946</f>
        <v>0.40315406389001213</v>
      </c>
      <c r="S46" s="180">
        <f>475/1276</f>
        <v>0.37225705329153608</v>
      </c>
      <c r="T46" s="180">
        <f>T32/T40</f>
        <v>0.54643962848297212</v>
      </c>
      <c r="U46" s="180">
        <f>U32/U40</f>
        <v>0.41792452830188681</v>
      </c>
      <c r="V46" s="170"/>
    </row>
    <row r="47" spans="17:22" x14ac:dyDescent="0.25">
      <c r="Q47" s="176" t="s">
        <v>304</v>
      </c>
      <c r="R47" s="180">
        <f>989/4946</f>
        <v>0.19995956328346137</v>
      </c>
      <c r="S47" s="180">
        <f>320/1276</f>
        <v>0.2507836990595611</v>
      </c>
      <c r="T47" s="180">
        <f>T33/T40</f>
        <v>9.1331269349845201E-2</v>
      </c>
      <c r="U47" s="180">
        <f>U33/U40</f>
        <v>0.18018867924528301</v>
      </c>
      <c r="V47" s="170"/>
    </row>
    <row r="48" spans="17:22" x14ac:dyDescent="0.25">
      <c r="Q48" s="176" t="s">
        <v>36</v>
      </c>
      <c r="R48" s="180">
        <f>538/4946</f>
        <v>0.1087747674888799</v>
      </c>
      <c r="S48" s="180">
        <f>166/1276</f>
        <v>0.13009404388714735</v>
      </c>
      <c r="T48" s="180">
        <f>T34/T40</f>
        <v>0.1238390092879257</v>
      </c>
      <c r="U48" s="180">
        <f>U34/U40</f>
        <v>7.2641509433962262E-2</v>
      </c>
      <c r="V48" s="170"/>
    </row>
    <row r="49" spans="17:22" x14ac:dyDescent="0.25">
      <c r="Q49" s="176" t="s">
        <v>305</v>
      </c>
      <c r="R49" s="180">
        <f>494/4946</f>
        <v>9.9878689850384145E-2</v>
      </c>
      <c r="S49" s="180">
        <f>105/1276</f>
        <v>8.2288401253918494E-2</v>
      </c>
      <c r="T49" s="180">
        <f>T35/T40</f>
        <v>4.1795665634674919E-2</v>
      </c>
      <c r="U49" s="180">
        <f>U35/U40</f>
        <v>0.12830188679245283</v>
      </c>
      <c r="V49" s="170"/>
    </row>
    <row r="50" spans="17:22" x14ac:dyDescent="0.25">
      <c r="Q50" s="176" t="s">
        <v>306</v>
      </c>
      <c r="R50" s="180">
        <f>107/4946</f>
        <v>2.163364334816013E-2</v>
      </c>
      <c r="S50" s="180">
        <f>37/1276</f>
        <v>2.8996865203761754E-2</v>
      </c>
      <c r="T50" s="180">
        <f>T36/T40</f>
        <v>2.9411764705882353E-2</v>
      </c>
      <c r="U50" s="180">
        <f>U36/U40</f>
        <v>1.7924528301886792E-2</v>
      </c>
      <c r="V50" s="170"/>
    </row>
    <row r="51" spans="17:22" x14ac:dyDescent="0.25">
      <c r="Q51" s="176" t="s">
        <v>307</v>
      </c>
      <c r="R51" s="180">
        <f>148/4946</f>
        <v>2.9923170238576626E-2</v>
      </c>
      <c r="S51" s="180">
        <f>22/1276</f>
        <v>1.7241379310344827E-2</v>
      </c>
      <c r="T51" s="180">
        <f>T37/T40</f>
        <v>3.5603715170278639E-2</v>
      </c>
      <c r="U51" s="180">
        <f>U37/U40</f>
        <v>3.2075471698113207E-2</v>
      </c>
      <c r="V51" s="170"/>
    </row>
    <row r="52" spans="17:22" x14ac:dyDescent="0.25">
      <c r="Q52" s="176" t="s">
        <v>308</v>
      </c>
      <c r="R52" s="180">
        <f>144/4946</f>
        <v>2.9114435907804288E-2</v>
      </c>
      <c r="S52" s="180">
        <f>33/1276</f>
        <v>2.5862068965517241E-2</v>
      </c>
      <c r="T52" s="180">
        <f>T38/T40</f>
        <v>2.3219814241486069E-2</v>
      </c>
      <c r="U52" s="180">
        <f>U38/U40</f>
        <v>3.5849056603773584E-2</v>
      </c>
      <c r="V52" s="170"/>
    </row>
    <row r="53" spans="17:22" x14ac:dyDescent="0.25">
      <c r="Q53" s="176" t="s">
        <v>30</v>
      </c>
      <c r="R53" s="180">
        <f>532/4946</f>
        <v>0.10756166599272139</v>
      </c>
      <c r="S53" s="180">
        <f>118/1276</f>
        <v>9.2476489028213163E-2</v>
      </c>
      <c r="T53" s="180">
        <f>T39/T40</f>
        <v>0.10835913312693499</v>
      </c>
      <c r="U53" s="180">
        <f>U39/U40</f>
        <v>0.11509433962264151</v>
      </c>
      <c r="V53" s="170"/>
    </row>
    <row r="54" spans="17:22" x14ac:dyDescent="0.25">
      <c r="Q54" s="176"/>
      <c r="R54" s="170"/>
      <c r="S54" s="170"/>
      <c r="T54" s="170"/>
      <c r="U54" s="170"/>
      <c r="V54" s="170"/>
    </row>
    <row r="55" spans="17:22" x14ac:dyDescent="0.25">
      <c r="Q55" s="170"/>
      <c r="R55" s="170"/>
      <c r="S55" s="170"/>
      <c r="T55" s="170"/>
      <c r="U55" s="170"/>
      <c r="V55" s="170"/>
    </row>
    <row r="56" spans="17:22" x14ac:dyDescent="0.25">
      <c r="Q56" s="170"/>
      <c r="R56" s="170"/>
      <c r="S56" s="170"/>
      <c r="T56" s="170"/>
      <c r="U56" s="170"/>
      <c r="V56" s="170"/>
    </row>
  </sheetData>
  <mergeCells count="12">
    <mergeCell ref="Z2:AA3"/>
    <mergeCell ref="B2:G2"/>
    <mergeCell ref="I2:M2"/>
    <mergeCell ref="I19:M19"/>
    <mergeCell ref="Q28:X28"/>
    <mergeCell ref="Q2:X2"/>
    <mergeCell ref="Q3:Q5"/>
    <mergeCell ref="R3:X3"/>
    <mergeCell ref="R4:R5"/>
    <mergeCell ref="S4:W4"/>
    <mergeCell ref="X4:X5"/>
    <mergeCell ref="B19:G19"/>
  </mergeCells>
  <hyperlinks>
    <hyperlink ref="Z2:AA3" location="'Table of Contents'!A1" display="Go to Table of Contents" xr:uid="{00000000-0004-0000-0300-000000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I13"/>
  <sheetViews>
    <sheetView showGridLines="0" workbookViewId="0">
      <selection activeCell="H2" sqref="H2:I3"/>
    </sheetView>
  </sheetViews>
  <sheetFormatPr defaultRowHeight="15" x14ac:dyDescent="0.25"/>
  <cols>
    <col min="1" max="1" width="1.85546875" customWidth="1"/>
    <col min="2" max="2" width="24.7109375" style="19" customWidth="1"/>
    <col min="3" max="3" width="11.28515625" customWidth="1"/>
    <col min="4" max="4" width="10" customWidth="1"/>
    <col min="5" max="5" width="12.28515625" customWidth="1"/>
    <col min="6" max="6" width="12.7109375" customWidth="1"/>
    <col min="7" max="7" width="3.85546875" customWidth="1"/>
    <col min="8" max="9" width="6.7109375" customWidth="1"/>
  </cols>
  <sheetData>
    <row r="1" spans="2:9" ht="11.25" customHeight="1" x14ac:dyDescent="0.25"/>
    <row r="2" spans="2:9" ht="15" customHeight="1" x14ac:dyDescent="0.25">
      <c r="B2" s="432" t="s">
        <v>746</v>
      </c>
      <c r="C2" s="432"/>
      <c r="D2" s="432"/>
      <c r="E2" s="432"/>
      <c r="F2" s="432"/>
      <c r="H2" s="446" t="s">
        <v>341</v>
      </c>
      <c r="I2" s="446"/>
    </row>
    <row r="3" spans="2:9" x14ac:dyDescent="0.25">
      <c r="B3" s="506" t="s">
        <v>1</v>
      </c>
      <c r="C3" s="506"/>
      <c r="D3" s="506"/>
      <c r="E3" s="506"/>
      <c r="F3" s="506"/>
      <c r="H3" s="446"/>
      <c r="I3" s="446"/>
    </row>
    <row r="4" spans="2:9" ht="38.25" x14ac:dyDescent="0.25">
      <c r="B4" s="23" t="s">
        <v>198</v>
      </c>
      <c r="C4" s="23" t="s">
        <v>270</v>
      </c>
      <c r="D4" s="23" t="s">
        <v>271</v>
      </c>
      <c r="E4" s="23" t="s">
        <v>272</v>
      </c>
      <c r="F4" s="23" t="s">
        <v>20</v>
      </c>
    </row>
    <row r="5" spans="2:9" x14ac:dyDescent="0.25">
      <c r="B5" s="93" t="s">
        <v>202</v>
      </c>
      <c r="C5" s="233">
        <v>90</v>
      </c>
      <c r="D5" s="233">
        <v>37</v>
      </c>
      <c r="E5" s="233">
        <v>258</v>
      </c>
      <c r="F5" s="233">
        <v>385</v>
      </c>
    </row>
    <row r="6" spans="2:9" ht="16.5" customHeight="1" x14ac:dyDescent="0.25">
      <c r="B6" s="93" t="s">
        <v>203</v>
      </c>
      <c r="C6" s="233">
        <v>437</v>
      </c>
      <c r="D6" s="233">
        <v>88</v>
      </c>
      <c r="E6" s="233">
        <v>377</v>
      </c>
      <c r="F6" s="233">
        <v>902</v>
      </c>
    </row>
    <row r="7" spans="2:9" x14ac:dyDescent="0.25">
      <c r="B7" s="93" t="s">
        <v>204</v>
      </c>
      <c r="C7" s="233">
        <v>120</v>
      </c>
      <c r="D7" s="233">
        <v>55</v>
      </c>
      <c r="E7" s="233">
        <v>321</v>
      </c>
      <c r="F7" s="233">
        <v>496</v>
      </c>
    </row>
    <row r="8" spans="2:9" x14ac:dyDescent="0.25">
      <c r="B8" s="93" t="s">
        <v>205</v>
      </c>
      <c r="C8" s="233">
        <v>777</v>
      </c>
      <c r="D8" s="233">
        <v>155</v>
      </c>
      <c r="E8" s="233">
        <v>355</v>
      </c>
      <c r="F8" s="233">
        <v>1287</v>
      </c>
    </row>
    <row r="9" spans="2:9" x14ac:dyDescent="0.25">
      <c r="B9" s="93" t="s">
        <v>206</v>
      </c>
      <c r="C9" s="233">
        <v>120</v>
      </c>
      <c r="D9" s="233">
        <v>45</v>
      </c>
      <c r="E9" s="233">
        <v>153</v>
      </c>
      <c r="F9" s="233">
        <v>318</v>
      </c>
    </row>
    <row r="10" spans="2:9" ht="15.75" customHeight="1" x14ac:dyDescent="0.25">
      <c r="B10" s="93" t="s">
        <v>207</v>
      </c>
      <c r="C10" s="233">
        <v>1061</v>
      </c>
      <c r="D10" s="233">
        <v>129</v>
      </c>
      <c r="E10" s="233">
        <v>499</v>
      </c>
      <c r="F10" s="233">
        <v>1689</v>
      </c>
    </row>
    <row r="11" spans="2:9" x14ac:dyDescent="0.25">
      <c r="B11" s="93" t="s">
        <v>208</v>
      </c>
      <c r="C11" s="233">
        <v>35</v>
      </c>
      <c r="D11" s="233">
        <v>19</v>
      </c>
      <c r="E11" s="233">
        <v>122</v>
      </c>
      <c r="F11" s="233">
        <v>176</v>
      </c>
    </row>
    <row r="12" spans="2:9" x14ac:dyDescent="0.25">
      <c r="B12" s="93" t="s">
        <v>209</v>
      </c>
      <c r="C12" s="233">
        <v>51</v>
      </c>
      <c r="D12" s="233">
        <v>8</v>
      </c>
      <c r="E12" s="233">
        <v>44</v>
      </c>
      <c r="F12" s="233">
        <v>103</v>
      </c>
    </row>
    <row r="13" spans="2:9" x14ac:dyDescent="0.25">
      <c r="B13" s="202" t="s">
        <v>13</v>
      </c>
      <c r="C13" s="283">
        <v>2691</v>
      </c>
      <c r="D13" s="283">
        <v>536</v>
      </c>
      <c r="E13" s="283">
        <v>2129</v>
      </c>
      <c r="F13" s="283">
        <v>5356</v>
      </c>
    </row>
  </sheetData>
  <mergeCells count="3">
    <mergeCell ref="B2:F2"/>
    <mergeCell ref="B3:F3"/>
    <mergeCell ref="H2:I3"/>
  </mergeCells>
  <hyperlinks>
    <hyperlink ref="H2:I3" location="'Table of Contents'!A1" display="Go To Table Of Contents" xr:uid="{00000000-0004-0000-24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2"/>
  <sheetViews>
    <sheetView showGridLines="0" workbookViewId="0">
      <selection activeCell="H2" sqref="H2:I3"/>
    </sheetView>
  </sheetViews>
  <sheetFormatPr defaultRowHeight="15" x14ac:dyDescent="0.25"/>
  <cols>
    <col min="1" max="1" width="1.85546875" customWidth="1"/>
    <col min="2" max="2" width="14" customWidth="1"/>
    <col min="3" max="3" width="15" customWidth="1"/>
    <col min="4" max="4" width="12.140625" customWidth="1"/>
    <col min="5" max="5" width="18" customWidth="1"/>
    <col min="6" max="6" width="13.85546875" customWidth="1"/>
    <col min="7" max="7" width="3.28515625" customWidth="1"/>
    <col min="8" max="9" width="7" customWidth="1"/>
  </cols>
  <sheetData>
    <row r="1" spans="2:9" ht="12" customHeight="1" x14ac:dyDescent="0.25"/>
    <row r="2" spans="2:9" ht="15" customHeight="1" x14ac:dyDescent="0.25">
      <c r="B2" s="432" t="s">
        <v>747</v>
      </c>
      <c r="C2" s="432"/>
      <c r="D2" s="432"/>
      <c r="E2" s="432"/>
      <c r="F2" s="432"/>
      <c r="H2" s="446" t="s">
        <v>341</v>
      </c>
      <c r="I2" s="446"/>
    </row>
    <row r="3" spans="2:9" x14ac:dyDescent="0.25">
      <c r="B3" s="490" t="s">
        <v>1</v>
      </c>
      <c r="C3" s="490"/>
      <c r="D3" s="490"/>
      <c r="E3" s="490"/>
      <c r="F3" s="490"/>
      <c r="H3" s="446"/>
      <c r="I3" s="446"/>
    </row>
    <row r="4" spans="2:9" ht="25.5" x14ac:dyDescent="0.25">
      <c r="B4" s="23" t="s">
        <v>375</v>
      </c>
      <c r="C4" s="37" t="s">
        <v>270</v>
      </c>
      <c r="D4" s="37" t="s">
        <v>271</v>
      </c>
      <c r="E4" s="37" t="s">
        <v>272</v>
      </c>
      <c r="F4" s="23" t="s">
        <v>20</v>
      </c>
    </row>
    <row r="5" spans="2:9" x14ac:dyDescent="0.25">
      <c r="B5" s="93" t="s">
        <v>295</v>
      </c>
      <c r="C5" s="233">
        <v>158</v>
      </c>
      <c r="D5" s="233">
        <v>7</v>
      </c>
      <c r="E5" s="233">
        <v>123</v>
      </c>
      <c r="F5" s="233">
        <v>288</v>
      </c>
    </row>
    <row r="6" spans="2:9" x14ac:dyDescent="0.25">
      <c r="B6" s="93" t="s">
        <v>296</v>
      </c>
      <c r="C6" s="233">
        <v>552</v>
      </c>
      <c r="D6" s="233">
        <v>78</v>
      </c>
      <c r="E6" s="233">
        <v>819</v>
      </c>
      <c r="F6" s="233">
        <v>1449</v>
      </c>
    </row>
    <row r="7" spans="2:9" x14ac:dyDescent="0.25">
      <c r="B7" s="93" t="s">
        <v>229</v>
      </c>
      <c r="C7" s="233">
        <v>539</v>
      </c>
      <c r="D7" s="233">
        <v>112</v>
      </c>
      <c r="E7" s="233">
        <v>664</v>
      </c>
      <c r="F7" s="233">
        <v>1315</v>
      </c>
    </row>
    <row r="8" spans="2:9" x14ac:dyDescent="0.25">
      <c r="B8" s="93" t="s">
        <v>230</v>
      </c>
      <c r="C8" s="233">
        <v>1015</v>
      </c>
      <c r="D8" s="233">
        <v>159</v>
      </c>
      <c r="E8" s="233">
        <v>327</v>
      </c>
      <c r="F8" s="233">
        <v>1501</v>
      </c>
    </row>
    <row r="9" spans="2:9" x14ac:dyDescent="0.25">
      <c r="B9" s="93" t="s">
        <v>231</v>
      </c>
      <c r="C9" s="233">
        <v>377</v>
      </c>
      <c r="D9" s="233">
        <v>123</v>
      </c>
      <c r="E9" s="233">
        <v>180</v>
      </c>
      <c r="F9" s="233">
        <v>680</v>
      </c>
    </row>
    <row r="10" spans="2:9" x14ac:dyDescent="0.25">
      <c r="B10" s="93" t="s">
        <v>232</v>
      </c>
      <c r="C10" s="233">
        <v>44</v>
      </c>
      <c r="D10" s="233">
        <v>54</v>
      </c>
      <c r="E10" s="233">
        <v>15</v>
      </c>
      <c r="F10" s="233">
        <v>113</v>
      </c>
    </row>
    <row r="11" spans="2:9" x14ac:dyDescent="0.25">
      <c r="B11" s="93" t="s">
        <v>297</v>
      </c>
      <c r="C11" s="233">
        <v>6</v>
      </c>
      <c r="D11" s="233">
        <v>3</v>
      </c>
      <c r="E11" s="233">
        <v>1</v>
      </c>
      <c r="F11" s="233">
        <v>10</v>
      </c>
    </row>
    <row r="12" spans="2:9" x14ac:dyDescent="0.25">
      <c r="B12" s="202" t="s">
        <v>20</v>
      </c>
      <c r="C12" s="283">
        <v>2691</v>
      </c>
      <c r="D12" s="283">
        <v>536</v>
      </c>
      <c r="E12" s="283">
        <v>2129</v>
      </c>
      <c r="F12" s="283">
        <v>5356</v>
      </c>
    </row>
  </sheetData>
  <mergeCells count="3">
    <mergeCell ref="B2:F2"/>
    <mergeCell ref="B3:F3"/>
    <mergeCell ref="H2:I3"/>
  </mergeCells>
  <hyperlinks>
    <hyperlink ref="H2:I3" location="'Table of Contents'!A1" display="Go To Table Of Contents" xr:uid="{00000000-0004-0000-25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42"/>
  <sheetViews>
    <sheetView showGridLines="0" zoomScaleNormal="100" workbookViewId="0">
      <selection activeCell="T2" sqref="T2:U4"/>
    </sheetView>
  </sheetViews>
  <sheetFormatPr defaultRowHeight="15" x14ac:dyDescent="0.25"/>
  <cols>
    <col min="1" max="1" width="2.7109375" customWidth="1"/>
    <col min="11" max="11" width="1.85546875" customWidth="1"/>
    <col min="12" max="12" width="1.85546875" style="50" customWidth="1"/>
    <col min="13" max="13" width="1.85546875" customWidth="1"/>
    <col min="14" max="14" width="21.42578125" style="19" customWidth="1"/>
    <col min="15" max="15" width="15.42578125" customWidth="1"/>
    <col min="16" max="16" width="14.7109375" customWidth="1"/>
    <col min="17" max="17" width="13.5703125" customWidth="1"/>
    <col min="18" max="18" width="12.42578125" customWidth="1"/>
    <col min="20" max="21" width="6.7109375" customWidth="1"/>
  </cols>
  <sheetData>
    <row r="2" spans="2:21" ht="15.75" customHeight="1" x14ac:dyDescent="0.25">
      <c r="B2" s="408"/>
      <c r="C2" s="408"/>
      <c r="D2" s="408"/>
      <c r="E2" s="408"/>
      <c r="F2" s="408"/>
      <c r="G2" s="408"/>
      <c r="H2" s="408"/>
      <c r="I2" s="408"/>
      <c r="J2" s="53"/>
      <c r="N2" s="410" t="s">
        <v>42</v>
      </c>
      <c r="O2" s="410"/>
      <c r="P2" s="410"/>
      <c r="Q2" s="410"/>
      <c r="R2" s="410"/>
      <c r="T2" s="388" t="s">
        <v>341</v>
      </c>
      <c r="U2" s="388"/>
    </row>
    <row r="3" spans="2:21" ht="9" customHeight="1" x14ac:dyDescent="0.25">
      <c r="N3" s="39"/>
      <c r="O3" s="1"/>
      <c r="P3" s="1"/>
      <c r="Q3" s="1"/>
      <c r="R3" s="1"/>
      <c r="T3" s="388"/>
      <c r="U3" s="388"/>
    </row>
    <row r="4" spans="2:21" ht="15" customHeight="1" x14ac:dyDescent="0.25">
      <c r="N4" s="411" t="s">
        <v>2</v>
      </c>
      <c r="O4" s="412" t="s">
        <v>43</v>
      </c>
      <c r="P4" s="413"/>
      <c r="Q4" s="413"/>
      <c r="R4" s="414"/>
      <c r="T4" s="388"/>
      <c r="U4" s="388"/>
    </row>
    <row r="5" spans="2:21" x14ac:dyDescent="0.25">
      <c r="N5" s="411"/>
      <c r="O5" s="292" t="s">
        <v>261</v>
      </c>
      <c r="P5" s="292" t="s">
        <v>262</v>
      </c>
      <c r="Q5" s="292" t="s">
        <v>437</v>
      </c>
      <c r="R5" s="292" t="s">
        <v>20</v>
      </c>
    </row>
    <row r="6" spans="2:21" x14ac:dyDescent="0.25">
      <c r="N6" s="18" t="s">
        <v>10</v>
      </c>
      <c r="O6" s="41">
        <v>8</v>
      </c>
      <c r="P6" s="41">
        <v>7</v>
      </c>
      <c r="Q6" s="41">
        <v>22</v>
      </c>
      <c r="R6" s="41">
        <v>37</v>
      </c>
    </row>
    <row r="7" spans="2:21" x14ac:dyDescent="0.25">
      <c r="N7" s="18" t="s">
        <v>11</v>
      </c>
      <c r="O7" s="41">
        <v>286</v>
      </c>
      <c r="P7" s="41">
        <v>310</v>
      </c>
      <c r="Q7" s="41">
        <v>111</v>
      </c>
      <c r="R7" s="41">
        <v>707</v>
      </c>
    </row>
    <row r="8" spans="2:21" x14ac:dyDescent="0.25">
      <c r="N8" s="18" t="s">
        <v>12</v>
      </c>
      <c r="O8" s="41">
        <v>517</v>
      </c>
      <c r="P8" s="41">
        <v>569</v>
      </c>
      <c r="Q8" s="41">
        <v>71</v>
      </c>
      <c r="R8" s="41">
        <v>1157</v>
      </c>
    </row>
    <row r="9" spans="2:21" x14ac:dyDescent="0.25">
      <c r="N9" s="2" t="s">
        <v>249</v>
      </c>
      <c r="O9" s="41">
        <v>883</v>
      </c>
      <c r="P9" s="41">
        <v>1054</v>
      </c>
      <c r="Q9" s="41">
        <v>51</v>
      </c>
      <c r="R9" s="41">
        <v>1988</v>
      </c>
      <c r="S9" t="s">
        <v>299</v>
      </c>
    </row>
    <row r="10" spans="2:21" x14ac:dyDescent="0.25">
      <c r="N10" s="18" t="s">
        <v>302</v>
      </c>
      <c r="O10" s="41">
        <v>197</v>
      </c>
      <c r="P10" s="41">
        <v>318</v>
      </c>
      <c r="Q10" s="41">
        <v>22</v>
      </c>
      <c r="R10" s="41">
        <v>537</v>
      </c>
    </row>
    <row r="11" spans="2:21" x14ac:dyDescent="0.25">
      <c r="N11" s="18" t="s">
        <v>376</v>
      </c>
      <c r="O11" s="41">
        <v>371</v>
      </c>
      <c r="P11" s="41">
        <v>473</v>
      </c>
      <c r="Q11" s="41">
        <v>43</v>
      </c>
      <c r="R11" s="41">
        <v>887</v>
      </c>
    </row>
    <row r="12" spans="2:21" x14ac:dyDescent="0.25">
      <c r="N12" s="18" t="s">
        <v>485</v>
      </c>
      <c r="O12" s="41">
        <v>654</v>
      </c>
      <c r="P12" s="41">
        <v>536</v>
      </c>
      <c r="Q12" s="41">
        <v>70</v>
      </c>
      <c r="R12" s="41">
        <v>1260</v>
      </c>
    </row>
    <row r="13" spans="2:21" x14ac:dyDescent="0.25">
      <c r="N13" s="18" t="s">
        <v>486</v>
      </c>
      <c r="O13" s="41">
        <v>118</v>
      </c>
      <c r="P13" s="41">
        <v>102</v>
      </c>
      <c r="Q13" s="41">
        <v>18</v>
      </c>
      <c r="R13" s="41">
        <v>238</v>
      </c>
    </row>
    <row r="14" spans="2:21" x14ac:dyDescent="0.25">
      <c r="N14" s="312" t="s">
        <v>20</v>
      </c>
      <c r="O14" s="87">
        <v>3034</v>
      </c>
      <c r="P14" s="87">
        <v>3369</v>
      </c>
      <c r="Q14" s="87">
        <v>408</v>
      </c>
      <c r="R14" s="87">
        <v>6811</v>
      </c>
    </row>
    <row r="15" spans="2:21" ht="27.6" customHeight="1" x14ac:dyDescent="0.25">
      <c r="N15" s="409" t="s">
        <v>399</v>
      </c>
      <c r="O15" s="409"/>
      <c r="P15" s="409"/>
      <c r="Q15" s="409"/>
      <c r="R15" s="409"/>
    </row>
    <row r="17" spans="14:20" ht="30.6" customHeight="1" x14ac:dyDescent="0.25">
      <c r="N17" s="170"/>
      <c r="O17" s="171"/>
      <c r="P17" s="171"/>
      <c r="Q17" s="171"/>
      <c r="R17" s="171"/>
      <c r="S17" s="171"/>
      <c r="T17" s="171"/>
    </row>
    <row r="18" spans="14:20" x14ac:dyDescent="0.25">
      <c r="N18" s="170"/>
      <c r="O18" s="168"/>
      <c r="P18" s="407" t="s">
        <v>43</v>
      </c>
      <c r="Q18" s="407"/>
      <c r="R18" s="407"/>
      <c r="S18" s="171"/>
      <c r="T18" s="171"/>
    </row>
    <row r="19" spans="14:20" ht="27" x14ac:dyDescent="0.25">
      <c r="N19" s="170"/>
      <c r="O19" s="181"/>
      <c r="P19" s="179" t="s">
        <v>44</v>
      </c>
      <c r="Q19" s="179" t="s">
        <v>45</v>
      </c>
      <c r="R19" s="179" t="s">
        <v>46</v>
      </c>
      <c r="S19" s="179" t="s">
        <v>20</v>
      </c>
      <c r="T19" s="171"/>
    </row>
    <row r="20" spans="14:20" ht="15.75" x14ac:dyDescent="0.25">
      <c r="N20" s="170"/>
      <c r="O20" s="182" t="s">
        <v>10</v>
      </c>
      <c r="P20" s="177">
        <v>7</v>
      </c>
      <c r="Q20" s="177">
        <v>8</v>
      </c>
      <c r="R20" s="177">
        <v>22</v>
      </c>
      <c r="S20" s="177">
        <v>37</v>
      </c>
      <c r="T20" s="171"/>
    </row>
    <row r="21" spans="14:20" ht="15.75" x14ac:dyDescent="0.25">
      <c r="N21" s="170"/>
      <c r="O21" s="182" t="s">
        <v>11</v>
      </c>
      <c r="P21" s="177">
        <v>310</v>
      </c>
      <c r="Q21" s="177">
        <v>285</v>
      </c>
      <c r="R21" s="177">
        <v>111</v>
      </c>
      <c r="S21" s="177">
        <v>706</v>
      </c>
      <c r="T21" s="171"/>
    </row>
    <row r="22" spans="14:20" ht="15.75" x14ac:dyDescent="0.25">
      <c r="N22" s="170"/>
      <c r="O22" s="182" t="s">
        <v>12</v>
      </c>
      <c r="P22" s="177">
        <v>570</v>
      </c>
      <c r="Q22" s="177">
        <v>516</v>
      </c>
      <c r="R22" s="177">
        <v>71</v>
      </c>
      <c r="S22" s="177">
        <v>1157</v>
      </c>
      <c r="T22" s="171"/>
    </row>
    <row r="23" spans="14:20" ht="15.75" x14ac:dyDescent="0.25">
      <c r="N23" s="170"/>
      <c r="O23" s="182" t="s">
        <v>249</v>
      </c>
      <c r="P23" s="177">
        <v>1052</v>
      </c>
      <c r="Q23" s="177">
        <v>882</v>
      </c>
      <c r="R23" s="177">
        <v>51</v>
      </c>
      <c r="S23" s="177">
        <v>1985</v>
      </c>
      <c r="T23" s="171"/>
    </row>
    <row r="24" spans="14:20" ht="15.75" x14ac:dyDescent="0.25">
      <c r="N24" s="170"/>
      <c r="O24" s="182" t="s">
        <v>302</v>
      </c>
      <c r="P24" s="177">
        <v>318</v>
      </c>
      <c r="Q24" s="177">
        <v>198</v>
      </c>
      <c r="R24" s="177">
        <v>22</v>
      </c>
      <c r="S24" s="177">
        <v>538</v>
      </c>
      <c r="T24" s="171"/>
    </row>
    <row r="25" spans="14:20" ht="15.75" x14ac:dyDescent="0.25">
      <c r="N25" s="170"/>
      <c r="O25" s="182" t="s">
        <v>298</v>
      </c>
      <c r="P25" s="177">
        <v>71</v>
      </c>
      <c r="Q25" s="177">
        <v>60</v>
      </c>
      <c r="R25" s="177">
        <v>10</v>
      </c>
      <c r="S25" s="177">
        <v>141</v>
      </c>
      <c r="T25" s="171"/>
    </row>
    <row r="26" spans="14:20" ht="15.75" x14ac:dyDescent="0.25">
      <c r="N26" s="170"/>
      <c r="O26" s="182" t="s">
        <v>360</v>
      </c>
      <c r="P26" s="177">
        <v>86</v>
      </c>
      <c r="Q26" s="177">
        <v>94</v>
      </c>
      <c r="R26" s="177">
        <v>6</v>
      </c>
      <c r="S26" s="177">
        <v>186</v>
      </c>
      <c r="T26" s="171"/>
    </row>
    <row r="27" spans="14:20" ht="15.75" x14ac:dyDescent="0.25">
      <c r="N27" s="170"/>
      <c r="O27" s="182" t="s">
        <v>366</v>
      </c>
      <c r="P27" s="177">
        <v>113</v>
      </c>
      <c r="Q27" s="177">
        <v>68</v>
      </c>
      <c r="R27" s="177">
        <v>11</v>
      </c>
      <c r="S27" s="177">
        <v>192</v>
      </c>
      <c r="T27" s="171"/>
    </row>
    <row r="28" spans="14:20" ht="15.75" x14ac:dyDescent="0.25">
      <c r="N28" s="170"/>
      <c r="O28" s="182" t="s">
        <v>20</v>
      </c>
      <c r="P28" s="177">
        <v>2527</v>
      </c>
      <c r="Q28" s="177">
        <v>2111</v>
      </c>
      <c r="R28" s="177">
        <v>304</v>
      </c>
      <c r="S28" s="177">
        <v>4942</v>
      </c>
      <c r="T28" s="171"/>
    </row>
    <row r="29" spans="14:20" ht="15.75" x14ac:dyDescent="0.25">
      <c r="N29" s="170"/>
      <c r="O29" s="182"/>
      <c r="P29" s="177"/>
      <c r="Q29" s="177"/>
      <c r="R29" s="177"/>
      <c r="S29" s="177"/>
      <c r="T29" s="171"/>
    </row>
    <row r="30" spans="14:20" x14ac:dyDescent="0.25">
      <c r="N30" s="170"/>
      <c r="O30" s="171"/>
      <c r="P30" s="407" t="s">
        <v>43</v>
      </c>
      <c r="Q30" s="407"/>
      <c r="R30" s="407"/>
      <c r="S30" s="171"/>
      <c r="T30" s="171"/>
    </row>
    <row r="31" spans="14:20" ht="27" x14ac:dyDescent="0.25">
      <c r="N31" s="170"/>
      <c r="O31" s="171"/>
      <c r="P31" s="179" t="s">
        <v>44</v>
      </c>
      <c r="Q31" s="179" t="s">
        <v>45</v>
      </c>
      <c r="R31" s="179" t="s">
        <v>46</v>
      </c>
      <c r="S31" s="179" t="s">
        <v>20</v>
      </c>
      <c r="T31" s="171"/>
    </row>
    <row r="32" spans="14:20" ht="15.75" x14ac:dyDescent="0.25">
      <c r="N32" s="170"/>
      <c r="O32" s="182" t="s">
        <v>10</v>
      </c>
      <c r="P32" s="171">
        <f>P20</f>
        <v>7</v>
      </c>
      <c r="Q32" s="171">
        <f t="shared" ref="Q32:S32" si="0">Q20</f>
        <v>8</v>
      </c>
      <c r="R32" s="171">
        <f t="shared" si="0"/>
        <v>22</v>
      </c>
      <c r="S32" s="171">
        <f t="shared" si="0"/>
        <v>37</v>
      </c>
      <c r="T32" s="171"/>
    </row>
    <row r="33" spans="14:20" ht="15.75" x14ac:dyDescent="0.25">
      <c r="N33" s="170"/>
      <c r="O33" s="182" t="s">
        <v>11</v>
      </c>
      <c r="P33" s="171">
        <f t="shared" ref="P33:S39" si="1">P32+P21</f>
        <v>317</v>
      </c>
      <c r="Q33" s="171">
        <f t="shared" si="1"/>
        <v>293</v>
      </c>
      <c r="R33" s="171">
        <f t="shared" si="1"/>
        <v>133</v>
      </c>
      <c r="S33" s="171">
        <f t="shared" si="1"/>
        <v>743</v>
      </c>
      <c r="T33" s="171"/>
    </row>
    <row r="34" spans="14:20" ht="15.75" x14ac:dyDescent="0.25">
      <c r="N34" s="170"/>
      <c r="O34" s="182" t="s">
        <v>12</v>
      </c>
      <c r="P34" s="171">
        <f t="shared" si="1"/>
        <v>887</v>
      </c>
      <c r="Q34" s="171">
        <f t="shared" si="1"/>
        <v>809</v>
      </c>
      <c r="R34" s="171">
        <f t="shared" si="1"/>
        <v>204</v>
      </c>
      <c r="S34" s="171">
        <f t="shared" si="1"/>
        <v>1900</v>
      </c>
      <c r="T34" s="171"/>
    </row>
    <row r="35" spans="14:20" ht="15.75" x14ac:dyDescent="0.25">
      <c r="N35" s="170"/>
      <c r="O35" s="182" t="s">
        <v>249</v>
      </c>
      <c r="P35" s="171">
        <f t="shared" si="1"/>
        <v>1939</v>
      </c>
      <c r="Q35" s="171">
        <f t="shared" si="1"/>
        <v>1691</v>
      </c>
      <c r="R35" s="171">
        <f t="shared" si="1"/>
        <v>255</v>
      </c>
      <c r="S35" s="171">
        <f t="shared" si="1"/>
        <v>3885</v>
      </c>
      <c r="T35" s="171"/>
    </row>
    <row r="36" spans="14:20" ht="15.75" x14ac:dyDescent="0.25">
      <c r="N36" s="170"/>
      <c r="O36" s="182" t="s">
        <v>302</v>
      </c>
      <c r="P36" s="171">
        <f t="shared" si="1"/>
        <v>2257</v>
      </c>
      <c r="Q36" s="171">
        <f t="shared" si="1"/>
        <v>1889</v>
      </c>
      <c r="R36" s="171">
        <f t="shared" si="1"/>
        <v>277</v>
      </c>
      <c r="S36" s="171">
        <f t="shared" si="1"/>
        <v>4423</v>
      </c>
      <c r="T36" s="171"/>
    </row>
    <row r="37" spans="14:20" ht="15.75" x14ac:dyDescent="0.25">
      <c r="N37" s="170"/>
      <c r="O37" s="182" t="s">
        <v>370</v>
      </c>
      <c r="P37" s="171">
        <f t="shared" si="1"/>
        <v>2328</v>
      </c>
      <c r="Q37" s="171">
        <f t="shared" si="1"/>
        <v>1949</v>
      </c>
      <c r="R37" s="171">
        <f t="shared" si="1"/>
        <v>287</v>
      </c>
      <c r="S37" s="171">
        <f t="shared" si="1"/>
        <v>4564</v>
      </c>
      <c r="T37" s="171"/>
    </row>
    <row r="38" spans="14:20" ht="15.75" x14ac:dyDescent="0.25">
      <c r="N38" s="170"/>
      <c r="O38" s="182" t="s">
        <v>364</v>
      </c>
      <c r="P38" s="171">
        <f t="shared" si="1"/>
        <v>2414</v>
      </c>
      <c r="Q38" s="171">
        <f t="shared" si="1"/>
        <v>2043</v>
      </c>
      <c r="R38" s="171">
        <f t="shared" si="1"/>
        <v>293</v>
      </c>
      <c r="S38" s="171">
        <f t="shared" si="1"/>
        <v>4750</v>
      </c>
      <c r="T38" s="171"/>
    </row>
    <row r="39" spans="14:20" ht="15.75" x14ac:dyDescent="0.25">
      <c r="N39" s="170"/>
      <c r="O39" s="182" t="s">
        <v>368</v>
      </c>
      <c r="P39" s="171">
        <f t="shared" si="1"/>
        <v>2527</v>
      </c>
      <c r="Q39" s="171">
        <f t="shared" si="1"/>
        <v>2111</v>
      </c>
      <c r="R39" s="171">
        <f t="shared" si="1"/>
        <v>304</v>
      </c>
      <c r="S39" s="171">
        <f t="shared" si="1"/>
        <v>4942</v>
      </c>
      <c r="T39" s="171"/>
    </row>
    <row r="40" spans="14:20" x14ac:dyDescent="0.25">
      <c r="N40" s="170"/>
      <c r="O40" s="171"/>
      <c r="P40" s="171"/>
      <c r="Q40" s="171"/>
      <c r="R40" s="171"/>
      <c r="S40" s="171"/>
      <c r="T40" s="171"/>
    </row>
    <row r="41" spans="14:20" x14ac:dyDescent="0.25">
      <c r="N41" s="170"/>
      <c r="O41" s="171"/>
      <c r="P41" s="171"/>
      <c r="Q41" s="171"/>
      <c r="R41" s="171"/>
      <c r="S41" s="171"/>
      <c r="T41" s="171"/>
    </row>
    <row r="42" spans="14:20" x14ac:dyDescent="0.25">
      <c r="N42" s="170"/>
      <c r="O42" s="171"/>
      <c r="P42" s="171"/>
      <c r="Q42" s="171"/>
      <c r="R42" s="171"/>
      <c r="S42" s="171"/>
      <c r="T42" s="171"/>
    </row>
  </sheetData>
  <mergeCells count="8">
    <mergeCell ref="P30:R30"/>
    <mergeCell ref="P18:R18"/>
    <mergeCell ref="T2:U4"/>
    <mergeCell ref="B2:I2"/>
    <mergeCell ref="N15:R15"/>
    <mergeCell ref="N2:R2"/>
    <mergeCell ref="N4:N5"/>
    <mergeCell ref="O4:R4"/>
  </mergeCells>
  <hyperlinks>
    <hyperlink ref="T2:U4" location="'Table of Contents'!A1" display="Go to Table of Contents" xr:uid="{00000000-0004-0000-04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31"/>
  <sheetViews>
    <sheetView showGridLines="0" workbookViewId="0">
      <selection activeCell="J2" sqref="J2:K4"/>
    </sheetView>
  </sheetViews>
  <sheetFormatPr defaultRowHeight="15" x14ac:dyDescent="0.25"/>
  <cols>
    <col min="1" max="1" width="1.85546875" customWidth="1"/>
    <col min="2" max="2" width="14.85546875" style="19" customWidth="1"/>
    <col min="3" max="3" width="44.28515625" style="19" customWidth="1"/>
    <col min="4" max="4" width="10.7109375" style="19" customWidth="1"/>
    <col min="5" max="5" width="12.5703125" style="19" customWidth="1"/>
    <col min="6" max="7" width="11.140625" style="19" customWidth="1"/>
    <col min="8" max="8" width="11.7109375" style="19" customWidth="1"/>
    <col min="9" max="9" width="2.7109375" customWidth="1"/>
    <col min="10" max="11" width="6.7109375" customWidth="1"/>
  </cols>
  <sheetData>
    <row r="1" spans="2:11" ht="12" customHeight="1" x14ac:dyDescent="0.25"/>
    <row r="2" spans="2:11" ht="15.75" x14ac:dyDescent="0.25">
      <c r="B2" s="417" t="s">
        <v>489</v>
      </c>
      <c r="C2" s="417"/>
      <c r="D2" s="417"/>
      <c r="E2" s="417"/>
      <c r="F2" s="417"/>
      <c r="G2" s="417"/>
      <c r="H2" s="417"/>
      <c r="J2" s="388" t="s">
        <v>341</v>
      </c>
      <c r="K2" s="388"/>
    </row>
    <row r="3" spans="2:11" x14ac:dyDescent="0.25">
      <c r="B3" s="39"/>
      <c r="C3" s="39"/>
      <c r="D3" s="39"/>
      <c r="E3" s="39"/>
      <c r="F3" s="39"/>
      <c r="G3" s="39"/>
      <c r="H3" s="39"/>
      <c r="J3" s="388"/>
      <c r="K3" s="388"/>
    </row>
    <row r="4" spans="2:11" x14ac:dyDescent="0.25">
      <c r="B4" s="411" t="s">
        <v>47</v>
      </c>
      <c r="C4" s="411" t="s">
        <v>48</v>
      </c>
      <c r="D4" s="412" t="s">
        <v>49</v>
      </c>
      <c r="E4" s="413"/>
      <c r="F4" s="413"/>
      <c r="G4" s="413"/>
      <c r="H4" s="414"/>
      <c r="J4" s="388"/>
      <c r="K4" s="388"/>
    </row>
    <row r="5" spans="2:11" x14ac:dyDescent="0.25">
      <c r="B5" s="411"/>
      <c r="C5" s="411"/>
      <c r="D5" s="292" t="s">
        <v>261</v>
      </c>
      <c r="E5" s="292" t="s">
        <v>262</v>
      </c>
      <c r="F5" s="292" t="s">
        <v>437</v>
      </c>
      <c r="G5" s="292" t="s">
        <v>490</v>
      </c>
      <c r="H5" s="292" t="s">
        <v>20</v>
      </c>
    </row>
    <row r="6" spans="2:11" x14ac:dyDescent="0.25">
      <c r="B6" s="415" t="s">
        <v>50</v>
      </c>
      <c r="C6" s="45" t="s">
        <v>51</v>
      </c>
      <c r="D6" s="86">
        <v>286</v>
      </c>
      <c r="E6" s="86">
        <v>711</v>
      </c>
      <c r="F6" s="86">
        <v>8</v>
      </c>
      <c r="G6" s="86">
        <v>0</v>
      </c>
      <c r="H6" s="86">
        <v>1005</v>
      </c>
    </row>
    <row r="7" spans="2:11" ht="15.75" customHeight="1" x14ac:dyDescent="0.25">
      <c r="B7" s="416"/>
      <c r="C7" s="45" t="s">
        <v>52</v>
      </c>
      <c r="D7" s="86">
        <v>248</v>
      </c>
      <c r="E7" s="86">
        <v>641</v>
      </c>
      <c r="F7" s="86">
        <v>8</v>
      </c>
      <c r="G7" s="86">
        <v>0</v>
      </c>
      <c r="H7" s="86">
        <v>897</v>
      </c>
    </row>
    <row r="8" spans="2:11" ht="14.25" customHeight="1" x14ac:dyDescent="0.25">
      <c r="B8" s="416"/>
      <c r="C8" s="45" t="s">
        <v>53</v>
      </c>
      <c r="D8" s="86">
        <v>413</v>
      </c>
      <c r="E8" s="86">
        <v>250</v>
      </c>
      <c r="F8" s="86">
        <v>56</v>
      </c>
      <c r="G8" s="86">
        <v>1</v>
      </c>
      <c r="H8" s="86">
        <v>720</v>
      </c>
    </row>
    <row r="9" spans="2:11" ht="12.75" customHeight="1" x14ac:dyDescent="0.25">
      <c r="B9" s="416"/>
      <c r="C9" s="45" t="s">
        <v>54</v>
      </c>
      <c r="D9" s="86">
        <v>965</v>
      </c>
      <c r="E9" s="86">
        <v>941</v>
      </c>
      <c r="F9" s="86">
        <v>214</v>
      </c>
      <c r="G9" s="86">
        <v>0</v>
      </c>
      <c r="H9" s="86">
        <v>2120</v>
      </c>
    </row>
    <row r="10" spans="2:11" x14ac:dyDescent="0.25">
      <c r="B10" s="416"/>
      <c r="C10" s="45" t="s">
        <v>55</v>
      </c>
      <c r="D10" s="86">
        <v>1122</v>
      </c>
      <c r="E10" s="86">
        <v>826</v>
      </c>
      <c r="F10" s="86">
        <v>122</v>
      </c>
      <c r="G10" s="86">
        <v>3</v>
      </c>
      <c r="H10" s="86">
        <v>2073</v>
      </c>
    </row>
    <row r="11" spans="2:11" x14ac:dyDescent="0.25">
      <c r="B11" s="418"/>
      <c r="C11" s="257" t="s">
        <v>13</v>
      </c>
      <c r="D11" s="258">
        <v>3034</v>
      </c>
      <c r="E11" s="258">
        <v>3369</v>
      </c>
      <c r="F11" s="258">
        <v>408</v>
      </c>
      <c r="G11" s="258">
        <v>4</v>
      </c>
      <c r="H11" s="258">
        <v>6815</v>
      </c>
    </row>
    <row r="12" spans="2:11" ht="14.25" customHeight="1" x14ac:dyDescent="0.25">
      <c r="B12" s="415" t="s">
        <v>56</v>
      </c>
      <c r="C12" s="259" t="s">
        <v>400</v>
      </c>
      <c r="D12" s="329">
        <v>180.9</v>
      </c>
      <c r="E12" s="236">
        <v>124.4</v>
      </c>
      <c r="F12" s="236">
        <v>147.6</v>
      </c>
      <c r="G12" s="236">
        <v>138.4</v>
      </c>
      <c r="H12" s="236">
        <v>167.2</v>
      </c>
    </row>
    <row r="13" spans="2:11" x14ac:dyDescent="0.25">
      <c r="B13" s="416"/>
      <c r="C13" s="260" t="s">
        <v>401</v>
      </c>
      <c r="D13" s="330">
        <v>34</v>
      </c>
      <c r="E13" s="86">
        <v>17.7</v>
      </c>
      <c r="F13" s="86">
        <v>18.3</v>
      </c>
      <c r="G13" s="86">
        <v>42.6</v>
      </c>
      <c r="H13" s="86">
        <v>31.6</v>
      </c>
    </row>
    <row r="14" spans="2:11" ht="17.25" customHeight="1" x14ac:dyDescent="0.25">
      <c r="B14" s="418"/>
      <c r="C14" s="261" t="s">
        <v>57</v>
      </c>
      <c r="D14" s="119">
        <v>643</v>
      </c>
      <c r="E14" s="119">
        <v>635</v>
      </c>
      <c r="F14" s="119">
        <v>541</v>
      </c>
      <c r="G14" s="119">
        <v>552</v>
      </c>
      <c r="H14" s="119">
        <v>632</v>
      </c>
    </row>
    <row r="15" spans="2:11" ht="16.5" customHeight="1" x14ac:dyDescent="0.25">
      <c r="B15" s="415" t="s">
        <v>58</v>
      </c>
      <c r="C15" s="45" t="s">
        <v>59</v>
      </c>
      <c r="D15" s="86">
        <v>6.2</v>
      </c>
      <c r="E15" s="86">
        <v>9.3000000000000007</v>
      </c>
      <c r="F15" s="86">
        <v>8.6</v>
      </c>
      <c r="G15" s="86" t="s">
        <v>388</v>
      </c>
      <c r="H15" s="330">
        <v>6.8</v>
      </c>
    </row>
    <row r="16" spans="2:11" x14ac:dyDescent="0.25">
      <c r="B16" s="416"/>
      <c r="C16" s="261" t="s">
        <v>57</v>
      </c>
      <c r="D16" s="119">
        <v>480</v>
      </c>
      <c r="E16" s="119">
        <v>458</v>
      </c>
      <c r="F16" s="119">
        <v>391</v>
      </c>
      <c r="G16" s="119" t="s">
        <v>388</v>
      </c>
      <c r="H16" s="119">
        <v>462</v>
      </c>
    </row>
    <row r="17" spans="2:8" x14ac:dyDescent="0.25">
      <c r="B17" s="224"/>
    </row>
    <row r="18" spans="2:8" x14ac:dyDescent="0.25">
      <c r="B18" s="166"/>
      <c r="C18" s="183" t="s">
        <v>48</v>
      </c>
      <c r="D18" s="183" t="s">
        <v>85</v>
      </c>
      <c r="E18" s="183" t="s">
        <v>83</v>
      </c>
      <c r="F18" s="183" t="s">
        <v>84</v>
      </c>
      <c r="G18" s="354"/>
      <c r="H18" s="166"/>
    </row>
    <row r="19" spans="2:8" x14ac:dyDescent="0.25">
      <c r="B19" s="166"/>
      <c r="C19" s="184" t="s">
        <v>323</v>
      </c>
      <c r="D19" s="173">
        <f>F6</f>
        <v>8</v>
      </c>
      <c r="E19" s="173">
        <f>D6</f>
        <v>286</v>
      </c>
      <c r="F19" s="173">
        <f>E6</f>
        <v>711</v>
      </c>
      <c r="G19" s="173"/>
      <c r="H19" s="166"/>
    </row>
    <row r="20" spans="2:8" x14ac:dyDescent="0.25">
      <c r="B20" s="166"/>
      <c r="C20" s="184" t="s">
        <v>324</v>
      </c>
      <c r="D20" s="173">
        <f>F7</f>
        <v>8</v>
      </c>
      <c r="E20" s="173">
        <f t="shared" ref="E20:F22" si="0">D7</f>
        <v>248</v>
      </c>
      <c r="F20" s="173">
        <f t="shared" si="0"/>
        <v>641</v>
      </c>
      <c r="G20" s="173"/>
      <c r="H20" s="166"/>
    </row>
    <row r="21" spans="2:8" x14ac:dyDescent="0.25">
      <c r="B21" s="166"/>
      <c r="C21" s="184" t="s">
        <v>325</v>
      </c>
      <c r="D21" s="173">
        <f>F8</f>
        <v>56</v>
      </c>
      <c r="E21" s="173">
        <f t="shared" si="0"/>
        <v>413</v>
      </c>
      <c r="F21" s="173">
        <f t="shared" si="0"/>
        <v>250</v>
      </c>
      <c r="G21" s="173"/>
      <c r="H21" s="166"/>
    </row>
    <row r="22" spans="2:8" x14ac:dyDescent="0.25">
      <c r="B22" s="166"/>
      <c r="C22" s="184" t="s">
        <v>9</v>
      </c>
      <c r="D22" s="173">
        <f>F9</f>
        <v>214</v>
      </c>
      <c r="E22" s="173">
        <f t="shared" si="0"/>
        <v>965</v>
      </c>
      <c r="F22" s="173">
        <f t="shared" si="0"/>
        <v>941</v>
      </c>
      <c r="G22" s="173"/>
      <c r="H22" s="166"/>
    </row>
    <row r="23" spans="2:8" x14ac:dyDescent="0.25">
      <c r="B23" s="166"/>
      <c r="C23" s="169" t="s">
        <v>20</v>
      </c>
      <c r="D23" s="169">
        <f>SUM(D19:D22)</f>
        <v>286</v>
      </c>
      <c r="E23" s="169">
        <f>SUM(E19:E22)</f>
        <v>1912</v>
      </c>
      <c r="F23" s="169">
        <f>SUM(F19:F22)</f>
        <v>2543</v>
      </c>
      <c r="G23" s="169"/>
      <c r="H23" s="166"/>
    </row>
    <row r="24" spans="2:8" x14ac:dyDescent="0.25">
      <c r="B24" s="166"/>
      <c r="C24" s="166"/>
      <c r="D24" s="166"/>
      <c r="E24" s="166"/>
      <c r="F24" s="166"/>
      <c r="G24" s="166"/>
      <c r="H24" s="166"/>
    </row>
    <row r="25" spans="2:8" x14ac:dyDescent="0.25">
      <c r="B25" s="166"/>
      <c r="C25" s="166"/>
      <c r="D25" s="166"/>
      <c r="E25" s="166"/>
      <c r="F25" s="166"/>
      <c r="G25" s="166"/>
      <c r="H25" s="166"/>
    </row>
    <row r="26" spans="2:8" x14ac:dyDescent="0.25">
      <c r="B26" s="166"/>
      <c r="C26" s="183" t="s">
        <v>48</v>
      </c>
      <c r="D26" s="183" t="s">
        <v>85</v>
      </c>
      <c r="E26" s="183" t="s">
        <v>83</v>
      </c>
      <c r="F26" s="183" t="s">
        <v>84</v>
      </c>
      <c r="G26" s="354"/>
      <c r="H26" s="166"/>
    </row>
    <row r="27" spans="2:8" x14ac:dyDescent="0.25">
      <c r="B27" s="166"/>
      <c r="C27" s="184" t="s">
        <v>323</v>
      </c>
      <c r="D27" s="185">
        <f>D19/D23</f>
        <v>2.7972027972027972E-2</v>
      </c>
      <c r="E27" s="186">
        <f>E19/E23</f>
        <v>0.14958158995815898</v>
      </c>
      <c r="F27" s="185">
        <f>F19/F23</f>
        <v>0.27959103421156117</v>
      </c>
      <c r="G27" s="185"/>
      <c r="H27" s="166"/>
    </row>
    <row r="28" spans="2:8" x14ac:dyDescent="0.25">
      <c r="B28" s="166"/>
      <c r="C28" s="184" t="s">
        <v>324</v>
      </c>
      <c r="D28" s="185">
        <f>D20/D23</f>
        <v>2.7972027972027972E-2</v>
      </c>
      <c r="E28" s="186">
        <f>E20/E23</f>
        <v>0.1297071129707113</v>
      </c>
      <c r="F28" s="185">
        <f>F20/F23</f>
        <v>0.2520644907589461</v>
      </c>
      <c r="G28" s="185"/>
      <c r="H28" s="166"/>
    </row>
    <row r="29" spans="2:8" x14ac:dyDescent="0.25">
      <c r="B29" s="166"/>
      <c r="C29" s="184" t="s">
        <v>325</v>
      </c>
      <c r="D29" s="185">
        <f>D21/D23</f>
        <v>0.19580419580419581</v>
      </c>
      <c r="E29" s="186">
        <f>E21/E23</f>
        <v>0.21600418410041841</v>
      </c>
      <c r="F29" s="185">
        <f>F21/F23</f>
        <v>9.8309083759339361E-2</v>
      </c>
      <c r="G29" s="185"/>
      <c r="H29" s="166"/>
    </row>
    <row r="30" spans="2:8" x14ac:dyDescent="0.25">
      <c r="B30" s="166"/>
      <c r="C30" s="184" t="s">
        <v>9</v>
      </c>
      <c r="D30" s="185">
        <f>D22/D23</f>
        <v>0.74825174825174823</v>
      </c>
      <c r="E30" s="186">
        <f>E22/E23</f>
        <v>0.50470711297071125</v>
      </c>
      <c r="F30" s="185">
        <f>F22/F23</f>
        <v>0.37003539127015334</v>
      </c>
      <c r="G30" s="185"/>
      <c r="H30" s="166"/>
    </row>
    <row r="31" spans="2:8" x14ac:dyDescent="0.25">
      <c r="B31" s="166"/>
      <c r="C31" s="169"/>
      <c r="D31" s="169"/>
      <c r="E31" s="169"/>
      <c r="F31" s="169"/>
      <c r="G31" s="169"/>
      <c r="H31" s="166"/>
    </row>
  </sheetData>
  <mergeCells count="8">
    <mergeCell ref="J2:K4"/>
    <mergeCell ref="B15:B16"/>
    <mergeCell ref="B2:H2"/>
    <mergeCell ref="B4:B5"/>
    <mergeCell ref="C4:C5"/>
    <mergeCell ref="D4:H4"/>
    <mergeCell ref="B6:B11"/>
    <mergeCell ref="B12:B14"/>
  </mergeCells>
  <hyperlinks>
    <hyperlink ref="J2:K4" location="'Table of Contents'!A1" display="Go to Table of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65"/>
  <sheetViews>
    <sheetView showGridLines="0" workbookViewId="0">
      <selection activeCell="O2" sqref="O2:P3"/>
    </sheetView>
  </sheetViews>
  <sheetFormatPr defaultRowHeight="15" x14ac:dyDescent="0.25"/>
  <cols>
    <col min="1" max="1" width="2.5703125" customWidth="1"/>
    <col min="2" max="2" width="9.140625" style="91"/>
    <col min="3" max="3" width="56" customWidth="1"/>
    <col min="5" max="6" width="14.42578125" style="108" customWidth="1"/>
    <col min="7" max="7" width="10.42578125" customWidth="1"/>
    <col min="8" max="8" width="13.140625" customWidth="1"/>
    <col min="9" max="10" width="11.5703125" customWidth="1"/>
    <col min="11" max="11" width="13.7109375" bestFit="1" customWidth="1"/>
    <col min="12" max="12" width="11.5703125" customWidth="1"/>
    <col min="13" max="13" width="12.5703125" customWidth="1"/>
    <col min="14" max="14" width="9.28515625" bestFit="1" customWidth="1"/>
    <col min="15" max="16" width="6.5703125" customWidth="1"/>
  </cols>
  <sheetData>
    <row r="1" spans="2:16" ht="12" customHeight="1" x14ac:dyDescent="0.25"/>
    <row r="2" spans="2:16" ht="15" customHeight="1" x14ac:dyDescent="0.25">
      <c r="B2" s="432" t="s">
        <v>430</v>
      </c>
      <c r="C2" s="432"/>
      <c r="D2" s="432"/>
      <c r="E2" s="432"/>
      <c r="F2" s="432"/>
      <c r="G2" s="432"/>
      <c r="H2" s="432"/>
      <c r="I2" s="432"/>
      <c r="J2" s="432"/>
      <c r="K2" s="432"/>
      <c r="L2" s="432"/>
      <c r="M2" s="432"/>
      <c r="N2" s="432"/>
      <c r="O2" s="388" t="s">
        <v>341</v>
      </c>
      <c r="P2" s="388"/>
    </row>
    <row r="3" spans="2:16" ht="23.25" customHeight="1" x14ac:dyDescent="0.25">
      <c r="B3" s="433" t="s">
        <v>88</v>
      </c>
      <c r="C3" s="433"/>
      <c r="D3" s="433"/>
      <c r="E3" s="433"/>
      <c r="F3" s="433"/>
      <c r="G3" s="433"/>
      <c r="H3" s="433"/>
      <c r="I3" s="433"/>
      <c r="J3" s="433"/>
      <c r="K3" s="433"/>
      <c r="L3" s="433"/>
      <c r="M3" s="433"/>
      <c r="N3" s="433"/>
      <c r="O3" s="388"/>
      <c r="P3" s="388"/>
    </row>
    <row r="4" spans="2:16" ht="22.5" customHeight="1" x14ac:dyDescent="0.25">
      <c r="B4" s="431" t="s">
        <v>89</v>
      </c>
      <c r="C4" s="431" t="s">
        <v>90</v>
      </c>
      <c r="D4" s="422" t="s">
        <v>91</v>
      </c>
      <c r="E4" s="422" t="s">
        <v>92</v>
      </c>
      <c r="F4" s="422" t="s">
        <v>93</v>
      </c>
      <c r="G4" s="422" t="s">
        <v>94</v>
      </c>
      <c r="H4" s="419" t="s">
        <v>431</v>
      </c>
      <c r="I4" s="420"/>
      <c r="J4" s="420"/>
      <c r="K4" s="430"/>
      <c r="L4" s="419" t="s">
        <v>432</v>
      </c>
      <c r="M4" s="420"/>
      <c r="N4" s="420"/>
    </row>
    <row r="5" spans="2:16" ht="25.5" x14ac:dyDescent="0.25">
      <c r="B5" s="431"/>
      <c r="C5" s="431"/>
      <c r="D5" s="422"/>
      <c r="E5" s="422"/>
      <c r="F5" s="422"/>
      <c r="G5" s="422"/>
      <c r="H5" s="317" t="s">
        <v>402</v>
      </c>
      <c r="I5" s="17" t="s">
        <v>95</v>
      </c>
      <c r="J5" s="17" t="s">
        <v>435</v>
      </c>
      <c r="K5" s="17" t="s">
        <v>403</v>
      </c>
      <c r="L5" s="17" t="s">
        <v>433</v>
      </c>
      <c r="M5" s="17" t="s">
        <v>95</v>
      </c>
      <c r="N5" s="17" t="s">
        <v>435</v>
      </c>
    </row>
    <row r="6" spans="2:16" x14ac:dyDescent="0.25">
      <c r="B6" s="421" t="s">
        <v>545</v>
      </c>
      <c r="C6" s="421"/>
      <c r="D6" s="421"/>
      <c r="E6" s="421"/>
      <c r="F6" s="421"/>
      <c r="G6" s="421"/>
      <c r="H6" s="421"/>
      <c r="I6" s="421"/>
      <c r="J6" s="421"/>
      <c r="K6" s="421"/>
      <c r="L6" s="421"/>
      <c r="M6" s="421"/>
      <c r="N6" s="421"/>
    </row>
    <row r="7" spans="2:16" x14ac:dyDescent="0.25">
      <c r="B7" s="115">
        <v>1</v>
      </c>
      <c r="C7" s="137" t="s">
        <v>491</v>
      </c>
      <c r="D7" s="115" t="s">
        <v>96</v>
      </c>
      <c r="E7" s="268">
        <v>44125</v>
      </c>
      <c r="F7" s="268">
        <v>44533</v>
      </c>
      <c r="G7" s="139" t="s">
        <v>83</v>
      </c>
      <c r="H7" s="239">
        <v>9.2200000000000006</v>
      </c>
      <c r="I7" s="239">
        <v>4.33</v>
      </c>
      <c r="J7" s="239">
        <v>6.81</v>
      </c>
      <c r="K7" s="239">
        <v>4.5</v>
      </c>
      <c r="L7" s="140">
        <v>48.79</v>
      </c>
      <c r="M7" s="140">
        <v>103.94</v>
      </c>
      <c r="N7" s="140">
        <v>66.069999999999993</v>
      </c>
    </row>
    <row r="8" spans="2:16" x14ac:dyDescent="0.25">
      <c r="B8" s="115">
        <v>2</v>
      </c>
      <c r="C8" s="137" t="s">
        <v>492</v>
      </c>
      <c r="D8" s="115" t="s">
        <v>97</v>
      </c>
      <c r="E8" s="268">
        <v>44251</v>
      </c>
      <c r="F8" s="268">
        <v>44916</v>
      </c>
      <c r="G8" s="139" t="s">
        <v>83</v>
      </c>
      <c r="H8" s="239">
        <v>745.8</v>
      </c>
      <c r="I8" s="239">
        <v>50.28</v>
      </c>
      <c r="J8" s="239">
        <v>65.72</v>
      </c>
      <c r="K8" s="239">
        <v>80.56</v>
      </c>
      <c r="L8" s="239">
        <v>10.8</v>
      </c>
      <c r="M8" s="337">
        <v>160.22</v>
      </c>
      <c r="N8" s="337">
        <v>122.58</v>
      </c>
    </row>
    <row r="9" spans="2:16" x14ac:dyDescent="0.25">
      <c r="B9" s="115">
        <v>3</v>
      </c>
      <c r="C9" s="137" t="s">
        <v>493</v>
      </c>
      <c r="D9" s="138" t="s">
        <v>97</v>
      </c>
      <c r="E9" s="268">
        <v>43839</v>
      </c>
      <c r="F9" s="268">
        <v>44951</v>
      </c>
      <c r="G9" s="139" t="s">
        <v>84</v>
      </c>
      <c r="H9" s="239">
        <v>394.7</v>
      </c>
      <c r="I9" s="239">
        <v>27.33</v>
      </c>
      <c r="J9" s="239">
        <v>31.75</v>
      </c>
      <c r="K9" s="239">
        <v>32.130000000000003</v>
      </c>
      <c r="L9" s="140">
        <v>8.14</v>
      </c>
      <c r="M9" s="140">
        <v>117.55</v>
      </c>
      <c r="N9" s="140">
        <v>101.21</v>
      </c>
    </row>
    <row r="10" spans="2:16" x14ac:dyDescent="0.25">
      <c r="B10" s="115">
        <v>4</v>
      </c>
      <c r="C10" s="137" t="s">
        <v>494</v>
      </c>
      <c r="D10" s="138" t="s">
        <v>97</v>
      </c>
      <c r="E10" s="268">
        <v>44621</v>
      </c>
      <c r="F10" s="268">
        <v>44980</v>
      </c>
      <c r="G10" s="139" t="s">
        <v>84</v>
      </c>
      <c r="H10" s="239">
        <v>4.8099999999999996</v>
      </c>
      <c r="I10" s="239">
        <v>0</v>
      </c>
      <c r="J10" s="239">
        <v>0</v>
      </c>
      <c r="K10" s="239">
        <v>1.42</v>
      </c>
      <c r="L10" s="140">
        <v>29.6</v>
      </c>
      <c r="M10" s="140" t="s">
        <v>388</v>
      </c>
      <c r="N10" s="140" t="s">
        <v>388</v>
      </c>
    </row>
    <row r="11" spans="2:16" x14ac:dyDescent="0.25">
      <c r="B11" s="115">
        <v>5</v>
      </c>
      <c r="C11" s="137" t="s">
        <v>495</v>
      </c>
      <c r="D11" s="138" t="s">
        <v>96</v>
      </c>
      <c r="E11" s="268">
        <v>43690</v>
      </c>
      <c r="F11" s="268">
        <v>44987</v>
      </c>
      <c r="G11" s="139" t="s">
        <v>83</v>
      </c>
      <c r="H11" s="289">
        <v>104.09</v>
      </c>
      <c r="I11" s="289">
        <v>11.97</v>
      </c>
      <c r="J11" s="289">
        <v>16.8</v>
      </c>
      <c r="K11" s="289">
        <v>42.44</v>
      </c>
      <c r="L11" s="289">
        <v>40.770000000000003</v>
      </c>
      <c r="M11" s="289">
        <v>354.42</v>
      </c>
      <c r="N11" s="140">
        <v>252.62</v>
      </c>
    </row>
    <row r="12" spans="2:16" x14ac:dyDescent="0.25">
      <c r="B12" s="115">
        <v>6</v>
      </c>
      <c r="C12" s="137" t="s">
        <v>496</v>
      </c>
      <c r="D12" s="138" t="s">
        <v>97</v>
      </c>
      <c r="E12" s="268">
        <v>43760</v>
      </c>
      <c r="F12" s="268">
        <v>45014</v>
      </c>
      <c r="G12" s="139" t="s">
        <v>83</v>
      </c>
      <c r="H12" s="239">
        <v>65.48</v>
      </c>
      <c r="I12" s="239">
        <v>17.87</v>
      </c>
      <c r="J12" s="239">
        <v>25.03</v>
      </c>
      <c r="K12" s="239">
        <v>16.25</v>
      </c>
      <c r="L12" s="140">
        <v>24.82</v>
      </c>
      <c r="M12" s="140">
        <v>90.92</v>
      </c>
      <c r="N12" s="140">
        <v>64.92</v>
      </c>
    </row>
    <row r="13" spans="2:16" x14ac:dyDescent="0.25">
      <c r="B13" s="115">
        <v>7</v>
      </c>
      <c r="C13" s="137" t="s">
        <v>497</v>
      </c>
      <c r="D13" s="138" t="s">
        <v>96</v>
      </c>
      <c r="E13" s="268">
        <v>44561</v>
      </c>
      <c r="F13" s="268">
        <v>45014</v>
      </c>
      <c r="G13" s="139" t="s">
        <v>83</v>
      </c>
      <c r="H13" s="239">
        <v>238.51</v>
      </c>
      <c r="I13" s="239">
        <v>76.62</v>
      </c>
      <c r="J13" s="239">
        <v>102.81</v>
      </c>
      <c r="K13" s="239">
        <v>54.73</v>
      </c>
      <c r="L13" s="140">
        <v>22.95</v>
      </c>
      <c r="M13" s="140">
        <v>71.44</v>
      </c>
      <c r="N13" s="140">
        <v>53.24</v>
      </c>
    </row>
    <row r="14" spans="2:16" x14ac:dyDescent="0.25">
      <c r="B14" s="115">
        <v>8</v>
      </c>
      <c r="C14" s="137" t="s">
        <v>498</v>
      </c>
      <c r="D14" s="138" t="s">
        <v>96</v>
      </c>
      <c r="E14" s="268">
        <v>43551</v>
      </c>
      <c r="F14" s="268">
        <v>45016</v>
      </c>
      <c r="G14" s="139" t="s">
        <v>83</v>
      </c>
      <c r="H14" s="239">
        <v>623.39</v>
      </c>
      <c r="I14" s="239">
        <v>277.04000000000002</v>
      </c>
      <c r="J14" s="239">
        <v>372.1</v>
      </c>
      <c r="K14" s="239">
        <v>188.12</v>
      </c>
      <c r="L14" s="140">
        <v>30.18</v>
      </c>
      <c r="M14" s="140">
        <v>67.900000000000006</v>
      </c>
      <c r="N14" s="140">
        <v>50.56</v>
      </c>
    </row>
    <row r="15" spans="2:16" x14ac:dyDescent="0.25">
      <c r="B15" s="421" t="s">
        <v>533</v>
      </c>
      <c r="C15" s="421"/>
      <c r="D15" s="421"/>
      <c r="E15" s="421"/>
      <c r="F15" s="421"/>
      <c r="G15" s="421"/>
      <c r="H15" s="421"/>
      <c r="I15" s="421"/>
      <c r="J15" s="421"/>
      <c r="K15" s="421"/>
      <c r="L15" s="421"/>
      <c r="M15" s="421"/>
      <c r="N15" s="421"/>
    </row>
    <row r="16" spans="2:16" x14ac:dyDescent="0.25">
      <c r="B16" s="141">
        <v>1</v>
      </c>
      <c r="C16" s="137" t="s">
        <v>499</v>
      </c>
      <c r="D16" s="138" t="s">
        <v>96</v>
      </c>
      <c r="E16" s="268">
        <v>43868</v>
      </c>
      <c r="F16" s="268">
        <v>45028</v>
      </c>
      <c r="G16" s="139" t="s">
        <v>83</v>
      </c>
      <c r="H16" s="239">
        <v>102.67</v>
      </c>
      <c r="I16" s="239">
        <v>25.6</v>
      </c>
      <c r="J16" s="239">
        <v>33.96</v>
      </c>
      <c r="K16" s="239">
        <v>22.26</v>
      </c>
      <c r="L16" s="140">
        <v>21.68</v>
      </c>
      <c r="M16" s="140">
        <v>86.94</v>
      </c>
      <c r="N16" s="140">
        <v>65.53</v>
      </c>
    </row>
    <row r="17" spans="2:14" x14ac:dyDescent="0.25">
      <c r="B17" s="141">
        <v>2</v>
      </c>
      <c r="C17" s="137" t="s">
        <v>500</v>
      </c>
      <c r="D17" s="138" t="s">
        <v>96</v>
      </c>
      <c r="E17" s="268">
        <v>44389</v>
      </c>
      <c r="F17" s="268">
        <v>45029</v>
      </c>
      <c r="G17" s="139" t="s">
        <v>83</v>
      </c>
      <c r="H17" s="239">
        <v>59.92</v>
      </c>
      <c r="I17" s="239">
        <v>7.29</v>
      </c>
      <c r="J17" s="239">
        <v>10.37</v>
      </c>
      <c r="K17" s="239">
        <v>6.01</v>
      </c>
      <c r="L17" s="140">
        <v>10.029999999999999</v>
      </c>
      <c r="M17" s="140">
        <v>82.46</v>
      </c>
      <c r="N17" s="140">
        <v>57.97</v>
      </c>
    </row>
    <row r="18" spans="2:14" x14ac:dyDescent="0.25">
      <c r="B18" s="141">
        <v>3</v>
      </c>
      <c r="C18" s="137" t="s">
        <v>501</v>
      </c>
      <c r="D18" s="138" t="s">
        <v>97</v>
      </c>
      <c r="E18" s="268">
        <v>44475</v>
      </c>
      <c r="F18" s="268">
        <v>45029</v>
      </c>
      <c r="G18" s="139" t="s">
        <v>83</v>
      </c>
      <c r="H18" s="239">
        <v>2733.17</v>
      </c>
      <c r="I18" s="239">
        <v>643.45000000000005</v>
      </c>
      <c r="J18" s="239">
        <v>1093.94</v>
      </c>
      <c r="K18" s="239">
        <v>822</v>
      </c>
      <c r="L18" s="140">
        <v>30.07</v>
      </c>
      <c r="M18" s="140">
        <v>127.75</v>
      </c>
      <c r="N18" s="140">
        <v>75.14</v>
      </c>
    </row>
    <row r="19" spans="2:14" x14ac:dyDescent="0.25">
      <c r="B19" s="141">
        <v>4</v>
      </c>
      <c r="C19" s="137" t="s">
        <v>502</v>
      </c>
      <c r="D19" s="138" t="s">
        <v>97</v>
      </c>
      <c r="E19" s="268">
        <v>43193</v>
      </c>
      <c r="F19" s="268">
        <v>45033</v>
      </c>
      <c r="G19" s="139" t="s">
        <v>83</v>
      </c>
      <c r="H19" s="239">
        <v>1180.78</v>
      </c>
      <c r="I19" s="239">
        <v>125.66</v>
      </c>
      <c r="J19" s="239">
        <v>180.67</v>
      </c>
      <c r="K19" s="239">
        <v>127</v>
      </c>
      <c r="L19" s="140">
        <v>10.76</v>
      </c>
      <c r="M19" s="140">
        <v>101.06</v>
      </c>
      <c r="N19" s="140">
        <v>70.290000000000006</v>
      </c>
    </row>
    <row r="20" spans="2:14" x14ac:dyDescent="0.25">
      <c r="B20" s="141">
        <v>5</v>
      </c>
      <c r="C20" s="137" t="s">
        <v>534</v>
      </c>
      <c r="D20" s="138" t="s">
        <v>97</v>
      </c>
      <c r="E20" s="268">
        <v>44132</v>
      </c>
      <c r="F20" s="268">
        <v>45033</v>
      </c>
      <c r="G20" s="139" t="s">
        <v>83</v>
      </c>
      <c r="H20" s="239">
        <v>204.49</v>
      </c>
      <c r="I20" s="239">
        <v>82.59</v>
      </c>
      <c r="J20" s="239">
        <v>109.1</v>
      </c>
      <c r="K20" s="239">
        <v>136.1</v>
      </c>
      <c r="L20" s="140">
        <v>66.55</v>
      </c>
      <c r="M20" s="140">
        <v>164.78</v>
      </c>
      <c r="N20" s="140">
        <v>124.75</v>
      </c>
    </row>
    <row r="21" spans="2:14" x14ac:dyDescent="0.25">
      <c r="B21" s="141">
        <v>6</v>
      </c>
      <c r="C21" s="137" t="s">
        <v>503</v>
      </c>
      <c r="D21" s="138" t="s">
        <v>97</v>
      </c>
      <c r="E21" s="268">
        <v>44266</v>
      </c>
      <c r="F21" s="268">
        <v>45033</v>
      </c>
      <c r="G21" s="139" t="s">
        <v>83</v>
      </c>
      <c r="H21" s="239">
        <v>523.03</v>
      </c>
      <c r="I21" s="239">
        <v>93.13</v>
      </c>
      <c r="J21" s="239">
        <v>139.35</v>
      </c>
      <c r="K21" s="239">
        <v>88.8</v>
      </c>
      <c r="L21" s="140">
        <v>16.98</v>
      </c>
      <c r="M21" s="140">
        <v>95.36</v>
      </c>
      <c r="N21" s="140">
        <v>63.72</v>
      </c>
    </row>
    <row r="22" spans="2:14" x14ac:dyDescent="0.25">
      <c r="B22" s="141">
        <v>7</v>
      </c>
      <c r="C22" s="137" t="s">
        <v>539</v>
      </c>
      <c r="D22" s="138" t="s">
        <v>96</v>
      </c>
      <c r="E22" s="268">
        <v>43977</v>
      </c>
      <c r="F22" s="268">
        <v>45035</v>
      </c>
      <c r="G22" s="139" t="s">
        <v>83</v>
      </c>
      <c r="H22" s="239">
        <v>339.12</v>
      </c>
      <c r="I22" s="239">
        <v>9.81</v>
      </c>
      <c r="J22" s="239">
        <v>13.17</v>
      </c>
      <c r="K22" s="239">
        <v>8.86</v>
      </c>
      <c r="L22" s="140">
        <v>2.61</v>
      </c>
      <c r="M22" s="140">
        <v>90.27</v>
      </c>
      <c r="N22" s="140">
        <v>67.28</v>
      </c>
    </row>
    <row r="23" spans="2:14" x14ac:dyDescent="0.25">
      <c r="B23" s="141">
        <v>8</v>
      </c>
      <c r="C23" s="137" t="s">
        <v>540</v>
      </c>
      <c r="D23" s="138" t="s">
        <v>97</v>
      </c>
      <c r="E23" s="268">
        <v>44663</v>
      </c>
      <c r="F23" s="268">
        <v>45035</v>
      </c>
      <c r="G23" s="139" t="s">
        <v>84</v>
      </c>
      <c r="H23" s="239">
        <v>9.81</v>
      </c>
      <c r="I23" s="239">
        <v>0.79</v>
      </c>
      <c r="J23" s="239">
        <v>1.01</v>
      </c>
      <c r="K23" s="239">
        <v>1.53</v>
      </c>
      <c r="L23" s="140">
        <v>15.59</v>
      </c>
      <c r="M23" s="140">
        <v>194.61</v>
      </c>
      <c r="N23" s="140">
        <v>151.49</v>
      </c>
    </row>
    <row r="24" spans="2:14" x14ac:dyDescent="0.25">
      <c r="B24" s="141">
        <v>9</v>
      </c>
      <c r="C24" s="137" t="s">
        <v>504</v>
      </c>
      <c r="D24" s="138" t="s">
        <v>96</v>
      </c>
      <c r="E24" s="268">
        <v>44650</v>
      </c>
      <c r="F24" s="268">
        <v>45036</v>
      </c>
      <c r="G24" s="139" t="s">
        <v>83</v>
      </c>
      <c r="H24" s="239">
        <v>2.91</v>
      </c>
      <c r="I24" s="239">
        <v>3.93</v>
      </c>
      <c r="J24" s="239">
        <v>6.31</v>
      </c>
      <c r="K24" s="239">
        <v>2.91</v>
      </c>
      <c r="L24" s="140">
        <v>100</v>
      </c>
      <c r="M24" s="140">
        <v>74.040000000000006</v>
      </c>
      <c r="N24" s="140">
        <v>46.17</v>
      </c>
    </row>
    <row r="25" spans="2:14" x14ac:dyDescent="0.25">
      <c r="B25" s="141">
        <v>10</v>
      </c>
      <c r="C25" s="137" t="s">
        <v>541</v>
      </c>
      <c r="D25" s="138" t="s">
        <v>97</v>
      </c>
      <c r="E25" s="268">
        <v>44677</v>
      </c>
      <c r="F25" s="268">
        <v>45037</v>
      </c>
      <c r="G25" s="139" t="s">
        <v>83</v>
      </c>
      <c r="H25" s="239">
        <v>14.16</v>
      </c>
      <c r="I25" s="239">
        <v>5.72</v>
      </c>
      <c r="J25" s="239">
        <v>6.93</v>
      </c>
      <c r="K25" s="239">
        <v>6.9</v>
      </c>
      <c r="L25" s="140">
        <v>48.73</v>
      </c>
      <c r="M25" s="140">
        <v>120.55</v>
      </c>
      <c r="N25" s="140">
        <v>99.57</v>
      </c>
    </row>
    <row r="26" spans="2:14" x14ac:dyDescent="0.25">
      <c r="B26" s="141">
        <v>11</v>
      </c>
      <c r="C26" s="137" t="s">
        <v>505</v>
      </c>
      <c r="D26" s="138" t="s">
        <v>97</v>
      </c>
      <c r="E26" s="268">
        <v>44264</v>
      </c>
      <c r="F26" s="268">
        <v>45040</v>
      </c>
      <c r="G26" s="139" t="s">
        <v>83</v>
      </c>
      <c r="H26" s="239">
        <v>2140.3200000000002</v>
      </c>
      <c r="I26" s="239">
        <v>252.84</v>
      </c>
      <c r="J26" s="239">
        <v>322.47000000000003</v>
      </c>
      <c r="K26" s="239">
        <v>253.03</v>
      </c>
      <c r="L26" s="239">
        <v>11.82</v>
      </c>
      <c r="M26" s="239">
        <v>100.08</v>
      </c>
      <c r="N26" s="239">
        <v>78.459999999999994</v>
      </c>
    </row>
    <row r="27" spans="2:14" x14ac:dyDescent="0.25">
      <c r="B27" s="141">
        <v>12</v>
      </c>
      <c r="C27" s="137" t="s">
        <v>506</v>
      </c>
      <c r="D27" s="139" t="s">
        <v>97</v>
      </c>
      <c r="E27" s="268">
        <v>43630</v>
      </c>
      <c r="F27" s="268">
        <v>45040</v>
      </c>
      <c r="G27" s="139" t="s">
        <v>83</v>
      </c>
      <c r="H27" s="239">
        <v>649.73</v>
      </c>
      <c r="I27" s="239">
        <v>47.31</v>
      </c>
      <c r="J27" s="239">
        <v>99.47</v>
      </c>
      <c r="K27" s="239">
        <v>83.24</v>
      </c>
      <c r="L27" s="140">
        <v>12.81</v>
      </c>
      <c r="M27" s="140">
        <v>175.94</v>
      </c>
      <c r="N27" s="140">
        <v>83.68</v>
      </c>
    </row>
    <row r="28" spans="2:14" x14ac:dyDescent="0.25">
      <c r="B28" s="141">
        <v>13</v>
      </c>
      <c r="C28" s="137" t="s">
        <v>507</v>
      </c>
      <c r="D28" s="139" t="s">
        <v>97</v>
      </c>
      <c r="E28" s="268">
        <v>43287</v>
      </c>
      <c r="F28" s="268">
        <v>45043</v>
      </c>
      <c r="G28" s="139" t="s">
        <v>83</v>
      </c>
      <c r="H28" s="239">
        <v>384.85</v>
      </c>
      <c r="I28" s="239">
        <v>103.34</v>
      </c>
      <c r="J28" s="239">
        <v>132.87</v>
      </c>
      <c r="K28" s="239">
        <v>157.6</v>
      </c>
      <c r="L28" s="239">
        <v>40.950000000000003</v>
      </c>
      <c r="M28" s="239">
        <v>152.52000000000001</v>
      </c>
      <c r="N28" s="239">
        <v>118.62</v>
      </c>
    </row>
    <row r="29" spans="2:14" x14ac:dyDescent="0.25">
      <c r="B29" s="141">
        <v>14</v>
      </c>
      <c r="C29" s="137" t="s">
        <v>508</v>
      </c>
      <c r="D29" s="139" t="s">
        <v>97</v>
      </c>
      <c r="E29" s="268">
        <v>44671</v>
      </c>
      <c r="F29" s="268">
        <v>45047</v>
      </c>
      <c r="G29" s="139" t="s">
        <v>83</v>
      </c>
      <c r="H29" s="239">
        <v>1465.3</v>
      </c>
      <c r="I29" s="239">
        <v>471.23</v>
      </c>
      <c r="J29" s="239">
        <v>611.75</v>
      </c>
      <c r="K29" s="239">
        <v>1465.3</v>
      </c>
      <c r="L29" s="140">
        <v>100</v>
      </c>
      <c r="M29" s="140">
        <v>310.95</v>
      </c>
      <c r="N29" s="140">
        <v>239.53</v>
      </c>
    </row>
    <row r="30" spans="2:14" x14ac:dyDescent="0.25">
      <c r="B30" s="141">
        <v>15</v>
      </c>
      <c r="C30" s="137" t="s">
        <v>509</v>
      </c>
      <c r="D30" s="139" t="s">
        <v>97</v>
      </c>
      <c r="E30" s="268">
        <v>44630</v>
      </c>
      <c r="F30" s="268">
        <v>45048</v>
      </c>
      <c r="G30" s="139" t="s">
        <v>83</v>
      </c>
      <c r="H30" s="239">
        <v>1000.44</v>
      </c>
      <c r="I30" s="239">
        <v>1.84</v>
      </c>
      <c r="J30" s="239">
        <v>2.2999999999999998</v>
      </c>
      <c r="K30" s="239">
        <v>5</v>
      </c>
      <c r="L30" s="140">
        <v>0.5</v>
      </c>
      <c r="M30" s="140">
        <v>271.52</v>
      </c>
      <c r="N30" s="140">
        <v>217.2</v>
      </c>
    </row>
    <row r="31" spans="2:14" x14ac:dyDescent="0.25">
      <c r="B31" s="141">
        <v>16</v>
      </c>
      <c r="C31" s="137" t="s">
        <v>510</v>
      </c>
      <c r="D31" s="139" t="s">
        <v>96</v>
      </c>
      <c r="E31" s="268">
        <v>43686</v>
      </c>
      <c r="F31" s="268">
        <v>45048</v>
      </c>
      <c r="G31" s="139" t="s">
        <v>83</v>
      </c>
      <c r="H31" s="239">
        <v>26.05</v>
      </c>
      <c r="I31" s="239">
        <v>0.81</v>
      </c>
      <c r="J31" s="239">
        <v>0.84</v>
      </c>
      <c r="K31" s="239">
        <v>0.73</v>
      </c>
      <c r="L31" s="140">
        <v>2.81</v>
      </c>
      <c r="M31" s="140">
        <v>89.88</v>
      </c>
      <c r="N31" s="140">
        <v>87.08</v>
      </c>
    </row>
    <row r="32" spans="2:14" x14ac:dyDescent="0.25">
      <c r="B32" s="141">
        <v>17</v>
      </c>
      <c r="C32" s="137" t="s">
        <v>511</v>
      </c>
      <c r="D32" s="139" t="s">
        <v>96</v>
      </c>
      <c r="E32" s="268">
        <v>43833</v>
      </c>
      <c r="F32" s="268">
        <v>45058</v>
      </c>
      <c r="G32" s="139" t="s">
        <v>83</v>
      </c>
      <c r="H32" s="239">
        <v>1203.1199999999999</v>
      </c>
      <c r="I32" s="239">
        <v>125.63</v>
      </c>
      <c r="J32" s="239">
        <v>263.02999999999997</v>
      </c>
      <c r="K32" s="239">
        <v>144.25</v>
      </c>
      <c r="L32" s="140">
        <v>11.99</v>
      </c>
      <c r="M32" s="140">
        <v>114.82</v>
      </c>
      <c r="N32" s="140">
        <v>54.84</v>
      </c>
    </row>
    <row r="33" spans="2:14" x14ac:dyDescent="0.25">
      <c r="B33" s="141">
        <v>18</v>
      </c>
      <c r="C33" s="137" t="s">
        <v>512</v>
      </c>
      <c r="D33" s="139" t="s">
        <v>96</v>
      </c>
      <c r="E33" s="268">
        <v>44474</v>
      </c>
      <c r="F33" s="268">
        <v>45061</v>
      </c>
      <c r="G33" s="139" t="s">
        <v>84</v>
      </c>
      <c r="H33" s="239">
        <v>179.45</v>
      </c>
      <c r="I33" s="239">
        <v>39.200000000000003</v>
      </c>
      <c r="J33" s="239">
        <v>53.17</v>
      </c>
      <c r="K33" s="239">
        <v>39.25</v>
      </c>
      <c r="L33" s="140">
        <v>21.87</v>
      </c>
      <c r="M33" s="140">
        <v>100.13</v>
      </c>
      <c r="N33" s="140">
        <v>73.819999999999993</v>
      </c>
    </row>
    <row r="34" spans="2:14" x14ac:dyDescent="0.25">
      <c r="B34" s="141">
        <v>19</v>
      </c>
      <c r="C34" s="137" t="s">
        <v>513</v>
      </c>
      <c r="D34" s="139" t="s">
        <v>97</v>
      </c>
      <c r="E34" s="268">
        <v>44323</v>
      </c>
      <c r="F34" s="268">
        <v>45061</v>
      </c>
      <c r="G34" s="139" t="s">
        <v>83</v>
      </c>
      <c r="H34" s="239">
        <v>86.23</v>
      </c>
      <c r="I34" s="239">
        <v>36.08</v>
      </c>
      <c r="J34" s="239">
        <v>45.18</v>
      </c>
      <c r="K34" s="239">
        <v>47.15</v>
      </c>
      <c r="L34" s="140">
        <v>54.68</v>
      </c>
      <c r="M34" s="140">
        <v>130.66999999999999</v>
      </c>
      <c r="N34" s="140">
        <v>104.36</v>
      </c>
    </row>
    <row r="35" spans="2:14" x14ac:dyDescent="0.25">
      <c r="B35" s="141">
        <v>20</v>
      </c>
      <c r="C35" s="137" t="s">
        <v>514</v>
      </c>
      <c r="D35" s="139" t="s">
        <v>97</v>
      </c>
      <c r="E35" s="268">
        <v>42836</v>
      </c>
      <c r="F35" s="268">
        <v>45063</v>
      </c>
      <c r="G35" s="139" t="s">
        <v>83</v>
      </c>
      <c r="H35" s="239">
        <v>920.36</v>
      </c>
      <c r="I35" s="239">
        <v>184.23</v>
      </c>
      <c r="J35" s="239">
        <v>279.92</v>
      </c>
      <c r="K35" s="239">
        <v>201.9</v>
      </c>
      <c r="L35" s="140">
        <v>21.94</v>
      </c>
      <c r="M35" s="140">
        <v>109.59</v>
      </c>
      <c r="N35" s="140">
        <v>72.13</v>
      </c>
    </row>
    <row r="36" spans="2:14" x14ac:dyDescent="0.25">
      <c r="B36" s="141">
        <v>21</v>
      </c>
      <c r="C36" s="137" t="s">
        <v>515</v>
      </c>
      <c r="D36" s="139" t="s">
        <v>96</v>
      </c>
      <c r="E36" s="268">
        <v>43452</v>
      </c>
      <c r="F36" s="268">
        <v>45063</v>
      </c>
      <c r="G36" s="139" t="s">
        <v>83</v>
      </c>
      <c r="H36" s="239">
        <v>146.28</v>
      </c>
      <c r="I36" s="239">
        <v>72.41</v>
      </c>
      <c r="J36" s="239">
        <v>88.23</v>
      </c>
      <c r="K36" s="239">
        <v>64.239999999999995</v>
      </c>
      <c r="L36" s="140">
        <v>43.91</v>
      </c>
      <c r="M36" s="140">
        <v>88.71</v>
      </c>
      <c r="N36" s="140">
        <v>72.8</v>
      </c>
    </row>
    <row r="37" spans="2:14" x14ac:dyDescent="0.25">
      <c r="B37" s="141">
        <v>22</v>
      </c>
      <c r="C37" s="137" t="s">
        <v>516</v>
      </c>
      <c r="D37" s="139" t="s">
        <v>97</v>
      </c>
      <c r="E37" s="268">
        <v>43579</v>
      </c>
      <c r="F37" s="268">
        <v>45063</v>
      </c>
      <c r="G37" s="139" t="s">
        <v>84</v>
      </c>
      <c r="H37" s="239">
        <v>1065.48</v>
      </c>
      <c r="I37" s="239">
        <v>428.88</v>
      </c>
      <c r="J37" s="239">
        <v>630.04999999999995</v>
      </c>
      <c r="K37" s="239">
        <v>450.1</v>
      </c>
      <c r="L37" s="140">
        <v>42.24</v>
      </c>
      <c r="M37" s="140">
        <v>104.95</v>
      </c>
      <c r="N37" s="140">
        <v>71.44</v>
      </c>
    </row>
    <row r="38" spans="2:14" x14ac:dyDescent="0.25">
      <c r="B38" s="141">
        <v>23</v>
      </c>
      <c r="C38" s="137" t="s">
        <v>517</v>
      </c>
      <c r="D38" s="139" t="s">
        <v>97</v>
      </c>
      <c r="E38" s="268">
        <v>43648</v>
      </c>
      <c r="F38" s="268">
        <v>45065</v>
      </c>
      <c r="G38" s="139" t="s">
        <v>84</v>
      </c>
      <c r="H38" s="239">
        <v>184.44</v>
      </c>
      <c r="I38" s="239">
        <v>17.850000000000001</v>
      </c>
      <c r="J38" s="239">
        <v>27.48</v>
      </c>
      <c r="K38" s="239">
        <v>25.65</v>
      </c>
      <c r="L38" s="140">
        <v>13.91</v>
      </c>
      <c r="M38" s="140">
        <v>143.72999999999999</v>
      </c>
      <c r="N38" s="140">
        <v>93.33</v>
      </c>
    </row>
    <row r="39" spans="2:14" x14ac:dyDescent="0.25">
      <c r="B39" s="141">
        <v>24</v>
      </c>
      <c r="C39" s="137" t="s">
        <v>518</v>
      </c>
      <c r="D39" s="139" t="s">
        <v>97</v>
      </c>
      <c r="E39" s="268">
        <v>44438</v>
      </c>
      <c r="F39" s="268">
        <v>45065</v>
      </c>
      <c r="G39" s="139" t="s">
        <v>84</v>
      </c>
      <c r="H39" s="239">
        <v>136.47</v>
      </c>
      <c r="I39" s="239">
        <v>49.38</v>
      </c>
      <c r="J39" s="239">
        <v>66.180000000000007</v>
      </c>
      <c r="K39" s="239">
        <v>49.24</v>
      </c>
      <c r="L39" s="140">
        <v>36.08</v>
      </c>
      <c r="M39" s="140">
        <v>99.71</v>
      </c>
      <c r="N39" s="140">
        <v>74.400000000000006</v>
      </c>
    </row>
    <row r="40" spans="2:14" x14ac:dyDescent="0.25">
      <c r="B40" s="141">
        <v>25</v>
      </c>
      <c r="C40" s="137" t="s">
        <v>542</v>
      </c>
      <c r="D40" s="139" t="s">
        <v>97</v>
      </c>
      <c r="E40" s="268">
        <v>44662</v>
      </c>
      <c r="F40" s="268">
        <v>45065</v>
      </c>
      <c r="G40" s="139" t="s">
        <v>83</v>
      </c>
      <c r="H40" s="239">
        <v>2025.21</v>
      </c>
      <c r="I40" s="239">
        <v>334.57</v>
      </c>
      <c r="J40" s="239">
        <v>560.15</v>
      </c>
      <c r="K40" s="239">
        <v>622.84</v>
      </c>
      <c r="L40" s="140">
        <v>30.75</v>
      </c>
      <c r="M40" s="140">
        <v>186.16</v>
      </c>
      <c r="N40" s="140">
        <v>111.19</v>
      </c>
    </row>
    <row r="41" spans="2:14" x14ac:dyDescent="0.25">
      <c r="B41" s="141">
        <v>26</v>
      </c>
      <c r="C41" s="137" t="s">
        <v>543</v>
      </c>
      <c r="D41" s="139" t="s">
        <v>97</v>
      </c>
      <c r="E41" s="268">
        <v>44778</v>
      </c>
      <c r="F41" s="268">
        <v>45068</v>
      </c>
      <c r="G41" s="139" t="s">
        <v>83</v>
      </c>
      <c r="H41" s="239">
        <v>1163.8499999999999</v>
      </c>
      <c r="I41" s="239">
        <v>329.78</v>
      </c>
      <c r="J41" s="239">
        <v>458.62</v>
      </c>
      <c r="K41" s="239">
        <v>300</v>
      </c>
      <c r="L41" s="140">
        <v>25.78</v>
      </c>
      <c r="M41" s="140">
        <v>90.97</v>
      </c>
      <c r="N41" s="140">
        <v>65.41</v>
      </c>
    </row>
    <row r="42" spans="2:14" x14ac:dyDescent="0.25">
      <c r="B42" s="141">
        <v>27</v>
      </c>
      <c r="C42" s="137" t="s">
        <v>519</v>
      </c>
      <c r="D42" s="139" t="s">
        <v>97</v>
      </c>
      <c r="E42" s="268">
        <v>43832</v>
      </c>
      <c r="F42" s="268">
        <v>45070</v>
      </c>
      <c r="G42" s="139" t="s">
        <v>83</v>
      </c>
      <c r="H42" s="239">
        <v>353.72</v>
      </c>
      <c r="I42" s="239">
        <v>142.11000000000001</v>
      </c>
      <c r="J42" s="239">
        <v>185.76</v>
      </c>
      <c r="K42" s="239">
        <v>116.51</v>
      </c>
      <c r="L42" s="140">
        <v>32.94</v>
      </c>
      <c r="M42" s="140">
        <v>81.99</v>
      </c>
      <c r="N42" s="140">
        <v>62.72</v>
      </c>
    </row>
    <row r="43" spans="2:14" x14ac:dyDescent="0.25">
      <c r="B43" s="141">
        <v>28</v>
      </c>
      <c r="C43" s="137" t="s">
        <v>544</v>
      </c>
      <c r="D43" s="139" t="s">
        <v>97</v>
      </c>
      <c r="E43" s="268">
        <v>43691</v>
      </c>
      <c r="F43" s="268">
        <v>45071</v>
      </c>
      <c r="G43" s="139" t="s">
        <v>83</v>
      </c>
      <c r="H43" s="239">
        <v>2118.5500000000002</v>
      </c>
      <c r="I43" s="239">
        <v>21.54</v>
      </c>
      <c r="J43" s="239">
        <v>33.83</v>
      </c>
      <c r="K43" s="239">
        <v>29.93</v>
      </c>
      <c r="L43" s="140">
        <v>1.41</v>
      </c>
      <c r="M43" s="140">
        <v>138.93</v>
      </c>
      <c r="N43" s="140">
        <v>88.46</v>
      </c>
    </row>
    <row r="44" spans="2:14" x14ac:dyDescent="0.25">
      <c r="B44" s="141">
        <v>29</v>
      </c>
      <c r="C44" s="137" t="s">
        <v>520</v>
      </c>
      <c r="D44" s="139" t="s">
        <v>96</v>
      </c>
      <c r="E44" s="268">
        <v>44474</v>
      </c>
      <c r="F44" s="268">
        <v>45076</v>
      </c>
      <c r="G44" s="139" t="s">
        <v>84</v>
      </c>
      <c r="H44" s="239">
        <v>27.34</v>
      </c>
      <c r="I44" s="239">
        <v>4.78</v>
      </c>
      <c r="J44" s="239">
        <v>6.25</v>
      </c>
      <c r="K44" s="239">
        <v>4.6500000000000004</v>
      </c>
      <c r="L44" s="140">
        <v>17.02</v>
      </c>
      <c r="M44" s="140">
        <v>97.3</v>
      </c>
      <c r="N44" s="140">
        <v>74.459999999999994</v>
      </c>
    </row>
    <row r="45" spans="2:14" x14ac:dyDescent="0.25">
      <c r="B45" s="141">
        <v>30</v>
      </c>
      <c r="C45" s="137" t="s">
        <v>521</v>
      </c>
      <c r="D45" s="139" t="s">
        <v>97</v>
      </c>
      <c r="E45" s="268">
        <v>44509</v>
      </c>
      <c r="F45" s="268">
        <v>45085</v>
      </c>
      <c r="G45" s="139" t="s">
        <v>83</v>
      </c>
      <c r="H45" s="239">
        <v>103.02</v>
      </c>
      <c r="I45" s="239">
        <v>6.27</v>
      </c>
      <c r="J45" s="239">
        <v>8.15</v>
      </c>
      <c r="K45" s="239">
        <v>19.350000000000001</v>
      </c>
      <c r="L45" s="140">
        <v>18.78</v>
      </c>
      <c r="M45" s="140">
        <v>308.82</v>
      </c>
      <c r="N45" s="140">
        <v>237.42</v>
      </c>
    </row>
    <row r="46" spans="2:14" x14ac:dyDescent="0.25">
      <c r="B46" s="141">
        <v>31</v>
      </c>
      <c r="C46" s="137" t="s">
        <v>522</v>
      </c>
      <c r="D46" s="139" t="s">
        <v>96</v>
      </c>
      <c r="E46" s="268">
        <v>43830</v>
      </c>
      <c r="F46" s="268">
        <v>45086</v>
      </c>
      <c r="G46" s="139" t="s">
        <v>83</v>
      </c>
      <c r="H46" s="239">
        <v>7.13</v>
      </c>
      <c r="I46" s="239">
        <v>7.0000000000000007E-2</v>
      </c>
      <c r="J46" s="239">
        <v>0.7</v>
      </c>
      <c r="K46" s="239">
        <v>7.0000000000000007E-2</v>
      </c>
      <c r="L46" s="140">
        <v>1.01</v>
      </c>
      <c r="M46" s="140">
        <v>100</v>
      </c>
      <c r="N46" s="140">
        <v>10.220000000000001</v>
      </c>
    </row>
    <row r="47" spans="2:14" x14ac:dyDescent="0.25">
      <c r="B47" s="141">
        <v>32</v>
      </c>
      <c r="C47" s="137" t="s">
        <v>523</v>
      </c>
      <c r="D47" s="139" t="s">
        <v>96</v>
      </c>
      <c r="E47" s="268">
        <v>43714</v>
      </c>
      <c r="F47" s="268">
        <v>45090</v>
      </c>
      <c r="G47" s="139" t="s">
        <v>83</v>
      </c>
      <c r="H47" s="239">
        <v>299.73</v>
      </c>
      <c r="I47" s="239">
        <v>480.7</v>
      </c>
      <c r="J47" s="239">
        <v>600.87</v>
      </c>
      <c r="K47" s="239">
        <v>353.44</v>
      </c>
      <c r="L47" s="140">
        <v>117.92</v>
      </c>
      <c r="M47" s="140">
        <v>73.53</v>
      </c>
      <c r="N47" s="140">
        <v>58.82</v>
      </c>
    </row>
    <row r="48" spans="2:14" x14ac:dyDescent="0.25">
      <c r="B48" s="141">
        <v>33</v>
      </c>
      <c r="C48" s="137" t="s">
        <v>524</v>
      </c>
      <c r="D48" s="139" t="s">
        <v>96</v>
      </c>
      <c r="E48" s="268">
        <v>44538</v>
      </c>
      <c r="F48" s="268">
        <v>45097</v>
      </c>
      <c r="G48" s="139" t="s">
        <v>84</v>
      </c>
      <c r="H48" s="239">
        <v>7.0000000000000007E-2</v>
      </c>
      <c r="I48" s="239">
        <v>0.03</v>
      </c>
      <c r="J48" s="239">
        <v>0.06</v>
      </c>
      <c r="K48" s="239">
        <v>7.0000000000000007E-2</v>
      </c>
      <c r="L48" s="140">
        <v>100</v>
      </c>
      <c r="M48" s="140">
        <v>224.45</v>
      </c>
      <c r="N48" s="140">
        <v>112.14</v>
      </c>
    </row>
    <row r="49" spans="2:14" x14ac:dyDescent="0.25">
      <c r="B49" s="141">
        <v>34</v>
      </c>
      <c r="C49" s="137" t="s">
        <v>525</v>
      </c>
      <c r="D49" s="139" t="s">
        <v>96</v>
      </c>
      <c r="E49" s="268">
        <v>44743</v>
      </c>
      <c r="F49" s="268">
        <v>45099</v>
      </c>
      <c r="G49" s="139" t="s">
        <v>84</v>
      </c>
      <c r="H49" s="239">
        <v>35.229999999999997</v>
      </c>
      <c r="I49" s="239">
        <v>0.37</v>
      </c>
      <c r="J49" s="239">
        <v>0.43</v>
      </c>
      <c r="K49" s="239">
        <v>0.42</v>
      </c>
      <c r="L49" s="140">
        <v>1.2</v>
      </c>
      <c r="M49" s="140">
        <v>115.4</v>
      </c>
      <c r="N49" s="140">
        <v>99.08</v>
      </c>
    </row>
    <row r="50" spans="2:14" x14ac:dyDescent="0.25">
      <c r="B50" s="141">
        <v>35</v>
      </c>
      <c r="C50" s="137" t="s">
        <v>526</v>
      </c>
      <c r="D50" s="139" t="s">
        <v>96</v>
      </c>
      <c r="E50" s="268">
        <v>44609</v>
      </c>
      <c r="F50" s="268">
        <v>45100</v>
      </c>
      <c r="G50" s="139" t="s">
        <v>83</v>
      </c>
      <c r="H50" s="239">
        <v>62.7</v>
      </c>
      <c r="I50" s="239">
        <v>23.68</v>
      </c>
      <c r="J50" s="239">
        <v>29.64</v>
      </c>
      <c r="K50" s="239">
        <v>22.96</v>
      </c>
      <c r="L50" s="140">
        <v>36.619999999999997</v>
      </c>
      <c r="M50" s="140">
        <v>96.98</v>
      </c>
      <c r="N50" s="140">
        <v>77.459999999999994</v>
      </c>
    </row>
    <row r="51" spans="2:14" x14ac:dyDescent="0.25">
      <c r="B51" s="141">
        <v>36</v>
      </c>
      <c r="C51" s="137" t="s">
        <v>527</v>
      </c>
      <c r="D51" s="139" t="s">
        <v>96</v>
      </c>
      <c r="E51" s="268">
        <v>44329</v>
      </c>
      <c r="F51" s="268">
        <v>45100</v>
      </c>
      <c r="G51" s="139" t="s">
        <v>83</v>
      </c>
      <c r="H51" s="239">
        <v>237.92</v>
      </c>
      <c r="I51" s="239">
        <v>8.48</v>
      </c>
      <c r="J51" s="239">
        <v>11.11</v>
      </c>
      <c r="K51" s="239">
        <v>8.5</v>
      </c>
      <c r="L51" s="140">
        <v>3.57</v>
      </c>
      <c r="M51" s="140">
        <v>100.19</v>
      </c>
      <c r="N51" s="140">
        <v>76.489999999999995</v>
      </c>
    </row>
    <row r="52" spans="2:14" x14ac:dyDescent="0.25">
      <c r="B52" s="141">
        <v>37</v>
      </c>
      <c r="C52" s="137" t="s">
        <v>528</v>
      </c>
      <c r="D52" s="139" t="s">
        <v>97</v>
      </c>
      <c r="E52" s="268">
        <v>43734</v>
      </c>
      <c r="F52" s="268">
        <v>45100</v>
      </c>
      <c r="G52" s="139" t="s">
        <v>83</v>
      </c>
      <c r="H52" s="239">
        <v>1805.77</v>
      </c>
      <c r="I52" s="239">
        <v>596.73</v>
      </c>
      <c r="J52" s="239">
        <v>835.78</v>
      </c>
      <c r="K52" s="239">
        <v>1081.26</v>
      </c>
      <c r="L52" s="140">
        <v>59.88</v>
      </c>
      <c r="M52" s="140">
        <v>181.2</v>
      </c>
      <c r="N52" s="140">
        <v>129.37</v>
      </c>
    </row>
    <row r="53" spans="2:14" x14ac:dyDescent="0.25">
      <c r="B53" s="141">
        <v>38</v>
      </c>
      <c r="C53" s="137" t="s">
        <v>529</v>
      </c>
      <c r="D53" s="139" t="s">
        <v>97</v>
      </c>
      <c r="E53" s="268">
        <v>44652</v>
      </c>
      <c r="F53" s="268">
        <v>45105</v>
      </c>
      <c r="G53" s="139" t="s">
        <v>84</v>
      </c>
      <c r="H53" s="239">
        <v>47.2</v>
      </c>
      <c r="I53" s="239">
        <v>27.71</v>
      </c>
      <c r="J53" s="239">
        <v>49.1</v>
      </c>
      <c r="K53" s="239">
        <v>21.62</v>
      </c>
      <c r="L53" s="140">
        <v>45.82</v>
      </c>
      <c r="M53" s="140">
        <v>78.05</v>
      </c>
      <c r="N53" s="140">
        <v>44.04</v>
      </c>
    </row>
    <row r="54" spans="2:14" ht="15" customHeight="1" x14ac:dyDescent="0.25">
      <c r="B54" s="424" t="s">
        <v>531</v>
      </c>
      <c r="C54" s="425"/>
      <c r="D54" s="425"/>
      <c r="E54" s="425"/>
      <c r="F54" s="425"/>
      <c r="G54" s="426"/>
      <c r="H54" s="225">
        <v>23046</v>
      </c>
      <c r="I54" s="225">
        <v>4805.83</v>
      </c>
      <c r="J54" s="225">
        <v>6998.21</v>
      </c>
      <c r="K54" s="225">
        <v>6790.67</v>
      </c>
      <c r="L54" s="240">
        <v>29.47</v>
      </c>
      <c r="M54" s="240">
        <v>141.30000000000001</v>
      </c>
      <c r="N54" s="240">
        <v>97.03</v>
      </c>
    </row>
    <row r="55" spans="2:14" ht="15" customHeight="1" x14ac:dyDescent="0.25">
      <c r="B55" s="427" t="s">
        <v>532</v>
      </c>
      <c r="C55" s="428"/>
      <c r="D55" s="428"/>
      <c r="E55" s="428"/>
      <c r="F55" s="428"/>
      <c r="G55" s="429"/>
      <c r="H55" s="225">
        <v>922660.31</v>
      </c>
      <c r="I55" s="225">
        <v>174513.4</v>
      </c>
      <c r="J55" s="225">
        <v>271911.94</v>
      </c>
      <c r="K55" s="225">
        <v>291759.71999999997</v>
      </c>
      <c r="L55" s="240">
        <v>31.62</v>
      </c>
      <c r="M55" s="240">
        <v>167.18</v>
      </c>
      <c r="N55" s="324" t="s">
        <v>530</v>
      </c>
    </row>
    <row r="56" spans="2:14" ht="13.5" customHeight="1" x14ac:dyDescent="0.25">
      <c r="B56" s="316" t="s">
        <v>404</v>
      </c>
      <c r="C56" s="318"/>
      <c r="D56" s="318"/>
      <c r="E56" s="318"/>
      <c r="F56" s="318"/>
      <c r="G56" s="318"/>
      <c r="H56" s="318"/>
      <c r="I56" s="318"/>
      <c r="J56" s="318"/>
      <c r="K56" s="318"/>
      <c r="L56" s="318"/>
      <c r="M56" s="318"/>
    </row>
    <row r="57" spans="2:14" ht="13.5" customHeight="1" x14ac:dyDescent="0.25">
      <c r="B57" s="316" t="s">
        <v>535</v>
      </c>
      <c r="C57" s="293"/>
      <c r="D57" s="293"/>
      <c r="E57" s="293"/>
      <c r="F57" s="293"/>
      <c r="G57" s="293"/>
      <c r="H57" s="293"/>
      <c r="I57" s="293"/>
      <c r="J57" s="293"/>
      <c r="K57" s="293"/>
      <c r="L57" s="293"/>
      <c r="M57" s="293"/>
    </row>
    <row r="58" spans="2:14" ht="12.75" customHeight="1" x14ac:dyDescent="0.25">
      <c r="B58" s="423" t="s">
        <v>536</v>
      </c>
      <c r="C58" s="423"/>
      <c r="D58" s="423"/>
      <c r="E58" s="423"/>
      <c r="F58" s="423"/>
      <c r="G58" s="423"/>
      <c r="H58" s="423"/>
      <c r="I58" s="423"/>
      <c r="J58" s="423"/>
      <c r="K58" s="423"/>
      <c r="L58" s="423"/>
      <c r="M58" s="423"/>
    </row>
    <row r="59" spans="2:14" ht="24.75" customHeight="1" x14ac:dyDescent="0.25">
      <c r="B59" s="423" t="s">
        <v>537</v>
      </c>
      <c r="C59" s="423"/>
      <c r="D59" s="423"/>
      <c r="E59" s="423"/>
      <c r="F59" s="423"/>
      <c r="G59" s="423"/>
      <c r="H59" s="423"/>
      <c r="I59" s="423"/>
      <c r="J59" s="423"/>
      <c r="K59" s="423"/>
      <c r="L59" s="423"/>
      <c r="M59" s="423"/>
    </row>
    <row r="60" spans="2:14" ht="13.5" customHeight="1" x14ac:dyDescent="0.25">
      <c r="B60" s="316" t="s">
        <v>538</v>
      </c>
      <c r="C60" s="319"/>
      <c r="D60" s="319"/>
      <c r="E60" s="320"/>
      <c r="F60" s="320"/>
      <c r="G60" s="319"/>
      <c r="H60" s="319"/>
      <c r="I60" s="319"/>
      <c r="J60" s="319"/>
      <c r="K60" s="319"/>
      <c r="L60" s="319"/>
      <c r="M60" s="319"/>
    </row>
    <row r="61" spans="2:14" ht="14.25" customHeight="1" x14ac:dyDescent="0.25">
      <c r="B61" s="316"/>
    </row>
    <row r="65" ht="42" customHeight="1" x14ac:dyDescent="0.25"/>
  </sheetData>
  <mergeCells count="17">
    <mergeCell ref="O2:P3"/>
    <mergeCell ref="B54:G54"/>
    <mergeCell ref="B55:G55"/>
    <mergeCell ref="H4:K4"/>
    <mergeCell ref="B4:B5"/>
    <mergeCell ref="C4:C5"/>
    <mergeCell ref="D4:D5"/>
    <mergeCell ref="E4:E5"/>
    <mergeCell ref="B15:N15"/>
    <mergeCell ref="F4:F5"/>
    <mergeCell ref="B2:N2"/>
    <mergeCell ref="B3:N3"/>
    <mergeCell ref="L4:N4"/>
    <mergeCell ref="B6:N6"/>
    <mergeCell ref="G4:G5"/>
    <mergeCell ref="B59:M59"/>
    <mergeCell ref="B58:M58"/>
  </mergeCells>
  <hyperlinks>
    <hyperlink ref="O2:P3" location="'Table of Contents'!A1" display="Go To Table Of Contents" xr:uid="{00000000-0004-0000-09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2CEC7-038B-459A-A185-3CF60F3B0E03}">
  <dimension ref="B2:O40"/>
  <sheetViews>
    <sheetView showGridLines="0" zoomScaleNormal="100" workbookViewId="0">
      <selection activeCell="N2" sqref="N2:O4"/>
    </sheetView>
  </sheetViews>
  <sheetFormatPr defaultRowHeight="15" x14ac:dyDescent="0.25"/>
  <cols>
    <col min="1" max="1" width="2.7109375" customWidth="1"/>
    <col min="9" max="9" width="1.85546875" style="50" customWidth="1"/>
    <col min="10" max="10" width="1.85546875" customWidth="1"/>
    <col min="11" max="11" width="58.7109375" style="19" customWidth="1"/>
    <col min="12" max="12" width="18.85546875" customWidth="1"/>
    <col min="13" max="13" width="4.7109375" customWidth="1"/>
    <col min="14" max="15" width="6.7109375" customWidth="1"/>
  </cols>
  <sheetData>
    <row r="2" spans="2:15" ht="15.75" customHeight="1" x14ac:dyDescent="0.25">
      <c r="B2" s="408"/>
      <c r="C2" s="408"/>
      <c r="D2" s="408"/>
      <c r="E2" s="408"/>
      <c r="F2" s="408"/>
      <c r="G2" s="408"/>
      <c r="H2" s="408"/>
      <c r="K2" s="435" t="s">
        <v>405</v>
      </c>
      <c r="L2" s="435"/>
      <c r="N2" s="388" t="s">
        <v>341</v>
      </c>
      <c r="O2" s="388"/>
    </row>
    <row r="3" spans="2:15" ht="9" customHeight="1" x14ac:dyDescent="0.25">
      <c r="K3" s="39"/>
      <c r="L3" s="1"/>
      <c r="N3" s="388"/>
      <c r="O3" s="388"/>
    </row>
    <row r="4" spans="2:15" ht="15" customHeight="1" x14ac:dyDescent="0.25">
      <c r="K4" s="321" t="s">
        <v>408</v>
      </c>
      <c r="L4" s="322" t="s">
        <v>409</v>
      </c>
      <c r="N4" s="388"/>
      <c r="O4" s="388"/>
    </row>
    <row r="5" spans="2:15" x14ac:dyDescent="0.25">
      <c r="K5" s="18" t="s">
        <v>406</v>
      </c>
      <c r="L5" s="118">
        <v>720</v>
      </c>
    </row>
    <row r="6" spans="2:15" x14ac:dyDescent="0.25">
      <c r="K6" s="18" t="s">
        <v>407</v>
      </c>
      <c r="L6" s="118">
        <v>271</v>
      </c>
    </row>
    <row r="7" spans="2:15" x14ac:dyDescent="0.25">
      <c r="K7" s="81" t="s">
        <v>30</v>
      </c>
      <c r="L7" s="153">
        <f>719-L6</f>
        <v>448</v>
      </c>
    </row>
    <row r="8" spans="2:15" x14ac:dyDescent="0.25">
      <c r="K8" s="18" t="s">
        <v>546</v>
      </c>
      <c r="L8" s="41"/>
      <c r="M8" t="s">
        <v>299</v>
      </c>
    </row>
    <row r="9" spans="2:15" x14ac:dyDescent="0.25">
      <c r="K9" s="18"/>
      <c r="L9" s="41"/>
    </row>
    <row r="10" spans="2:15" x14ac:dyDescent="0.25">
      <c r="K10" s="18"/>
      <c r="L10" s="41"/>
    </row>
    <row r="11" spans="2:15" x14ac:dyDescent="0.25">
      <c r="K11" s="18"/>
      <c r="L11" s="41"/>
    </row>
    <row r="12" spans="2:15" x14ac:dyDescent="0.25">
      <c r="K12" s="269"/>
      <c r="L12" s="269"/>
    </row>
    <row r="13" spans="2:15" ht="27.6" customHeight="1" x14ac:dyDescent="0.25">
      <c r="K13" s="434"/>
      <c r="L13" s="434"/>
    </row>
    <row r="15" spans="2:15" ht="30.6" customHeight="1" x14ac:dyDescent="0.25">
      <c r="K15" s="170"/>
      <c r="L15" s="171"/>
      <c r="M15" s="171"/>
      <c r="N15" s="171"/>
    </row>
    <row r="16" spans="2:15" x14ac:dyDescent="0.25">
      <c r="K16" s="170"/>
      <c r="L16" s="168"/>
      <c r="M16" s="171"/>
      <c r="N16" s="171"/>
    </row>
    <row r="17" spans="11:14" ht="27" x14ac:dyDescent="0.25">
      <c r="K17" s="170"/>
      <c r="L17" s="181"/>
      <c r="M17" s="179" t="s">
        <v>20</v>
      </c>
      <c r="N17" s="171"/>
    </row>
    <row r="18" spans="11:14" ht="15.75" x14ac:dyDescent="0.25">
      <c r="K18" s="170"/>
      <c r="L18" s="182" t="s">
        <v>10</v>
      </c>
      <c r="M18" s="177">
        <v>37</v>
      </c>
      <c r="N18" s="171"/>
    </row>
    <row r="19" spans="11:14" ht="15.75" x14ac:dyDescent="0.25">
      <c r="K19" s="170"/>
      <c r="L19" s="182" t="s">
        <v>11</v>
      </c>
      <c r="M19" s="177">
        <v>706</v>
      </c>
      <c r="N19" s="171"/>
    </row>
    <row r="20" spans="11:14" ht="15.75" x14ac:dyDescent="0.25">
      <c r="K20" s="170"/>
      <c r="L20" s="182" t="s">
        <v>12</v>
      </c>
      <c r="M20" s="177">
        <v>1157</v>
      </c>
      <c r="N20" s="171"/>
    </row>
    <row r="21" spans="11:14" ht="15.75" x14ac:dyDescent="0.25">
      <c r="K21" s="170"/>
      <c r="L21" s="182" t="s">
        <v>249</v>
      </c>
      <c r="M21" s="177">
        <v>1985</v>
      </c>
      <c r="N21" s="171"/>
    </row>
    <row r="22" spans="11:14" ht="15.75" x14ac:dyDescent="0.25">
      <c r="K22" s="170"/>
      <c r="L22" s="182" t="s">
        <v>302</v>
      </c>
      <c r="M22" s="177">
        <v>538</v>
      </c>
      <c r="N22" s="171"/>
    </row>
    <row r="23" spans="11:14" ht="15.75" x14ac:dyDescent="0.25">
      <c r="K23" s="170"/>
      <c r="L23" s="182" t="s">
        <v>298</v>
      </c>
      <c r="M23" s="177">
        <v>141</v>
      </c>
      <c r="N23" s="171"/>
    </row>
    <row r="24" spans="11:14" ht="15.75" x14ac:dyDescent="0.25">
      <c r="K24" s="170"/>
      <c r="L24" s="182" t="s">
        <v>360</v>
      </c>
      <c r="M24" s="177">
        <v>186</v>
      </c>
      <c r="N24" s="171"/>
    </row>
    <row r="25" spans="11:14" ht="15.75" x14ac:dyDescent="0.25">
      <c r="K25" s="170"/>
      <c r="L25" s="182" t="s">
        <v>366</v>
      </c>
      <c r="M25" s="177">
        <v>192</v>
      </c>
      <c r="N25" s="171"/>
    </row>
    <row r="26" spans="11:14" ht="15.75" x14ac:dyDescent="0.25">
      <c r="K26" s="170"/>
      <c r="L26" s="182" t="s">
        <v>20</v>
      </c>
      <c r="M26" s="177">
        <v>4942</v>
      </c>
      <c r="N26" s="171"/>
    </row>
    <row r="27" spans="11:14" ht="15.75" x14ac:dyDescent="0.25">
      <c r="K27" s="170"/>
      <c r="L27" s="182"/>
      <c r="M27" s="177"/>
      <c r="N27" s="171"/>
    </row>
    <row r="28" spans="11:14" x14ac:dyDescent="0.25">
      <c r="K28" s="170"/>
      <c r="L28" s="171"/>
      <c r="M28" s="171"/>
      <c r="N28" s="171"/>
    </row>
    <row r="29" spans="11:14" ht="27" x14ac:dyDescent="0.25">
      <c r="K29" s="170"/>
      <c r="L29" s="171"/>
      <c r="M29" s="179" t="s">
        <v>20</v>
      </c>
      <c r="N29" s="171"/>
    </row>
    <row r="30" spans="11:14" ht="15.75" x14ac:dyDescent="0.25">
      <c r="K30" s="170"/>
      <c r="L30" s="182" t="s">
        <v>10</v>
      </c>
      <c r="M30" s="171">
        <f t="shared" ref="M30" si="0">M18</f>
        <v>37</v>
      </c>
      <c r="N30" s="171"/>
    </row>
    <row r="31" spans="11:14" ht="15.75" x14ac:dyDescent="0.25">
      <c r="K31" s="170"/>
      <c r="L31" s="182" t="s">
        <v>11</v>
      </c>
      <c r="M31" s="171">
        <f t="shared" ref="M31:M37" si="1">M30+M19</f>
        <v>743</v>
      </c>
      <c r="N31" s="171"/>
    </row>
    <row r="32" spans="11:14" ht="15.75" x14ac:dyDescent="0.25">
      <c r="K32" s="170"/>
      <c r="L32" s="182" t="s">
        <v>12</v>
      </c>
      <c r="M32" s="171">
        <f t="shared" si="1"/>
        <v>1900</v>
      </c>
      <c r="N32" s="171"/>
    </row>
    <row r="33" spans="11:14" ht="15.75" x14ac:dyDescent="0.25">
      <c r="K33" s="170"/>
      <c r="L33" s="182" t="s">
        <v>249</v>
      </c>
      <c r="M33" s="171">
        <f t="shared" si="1"/>
        <v>3885</v>
      </c>
      <c r="N33" s="171"/>
    </row>
    <row r="34" spans="11:14" ht="15.75" x14ac:dyDescent="0.25">
      <c r="K34" s="170"/>
      <c r="L34" s="182" t="s">
        <v>302</v>
      </c>
      <c r="M34" s="171">
        <f t="shared" si="1"/>
        <v>4423</v>
      </c>
      <c r="N34" s="171"/>
    </row>
    <row r="35" spans="11:14" ht="15.75" x14ac:dyDescent="0.25">
      <c r="K35" s="170"/>
      <c r="L35" s="182" t="s">
        <v>370</v>
      </c>
      <c r="M35" s="171">
        <f t="shared" si="1"/>
        <v>4564</v>
      </c>
      <c r="N35" s="171"/>
    </row>
    <row r="36" spans="11:14" ht="15.75" x14ac:dyDescent="0.25">
      <c r="K36" s="170"/>
      <c r="L36" s="182" t="s">
        <v>364</v>
      </c>
      <c r="M36" s="171">
        <f t="shared" si="1"/>
        <v>4750</v>
      </c>
      <c r="N36" s="171"/>
    </row>
    <row r="37" spans="11:14" ht="15.75" x14ac:dyDescent="0.25">
      <c r="K37" s="170"/>
      <c r="L37" s="182" t="s">
        <v>368</v>
      </c>
      <c r="M37" s="171">
        <f t="shared" si="1"/>
        <v>4942</v>
      </c>
      <c r="N37" s="171"/>
    </row>
    <row r="38" spans="11:14" x14ac:dyDescent="0.25">
      <c r="K38" s="170"/>
      <c r="L38" s="171"/>
      <c r="M38" s="171"/>
      <c r="N38" s="171"/>
    </row>
    <row r="39" spans="11:14" x14ac:dyDescent="0.25">
      <c r="K39" s="170"/>
      <c r="L39" s="171"/>
      <c r="M39" s="171"/>
      <c r="N39" s="171"/>
    </row>
    <row r="40" spans="11:14" x14ac:dyDescent="0.25">
      <c r="K40" s="170"/>
      <c r="L40" s="171"/>
      <c r="M40" s="171"/>
      <c r="N40" s="171"/>
    </row>
  </sheetData>
  <mergeCells count="4">
    <mergeCell ref="B2:H2"/>
    <mergeCell ref="N2:O4"/>
    <mergeCell ref="K13:L13"/>
    <mergeCell ref="K2:L2"/>
  </mergeCells>
  <hyperlinks>
    <hyperlink ref="N2:O4" location="'Table of Contents'!A1" display="Go to Table of Contents" xr:uid="{2442C05B-0AD7-4239-941B-CEC4AE775D12}"/>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2"/>
  <sheetViews>
    <sheetView showGridLines="0" workbookViewId="0">
      <selection activeCell="R2" sqref="R2:S3"/>
    </sheetView>
  </sheetViews>
  <sheetFormatPr defaultRowHeight="15" x14ac:dyDescent="0.25"/>
  <cols>
    <col min="1" max="1" width="2.7109375" customWidth="1"/>
    <col min="10" max="10" width="5" customWidth="1"/>
    <col min="11" max="11" width="0.28515625" customWidth="1"/>
    <col min="12" max="12" width="1.28515625" customWidth="1"/>
    <col min="13" max="13" width="1.85546875" style="50" customWidth="1"/>
    <col min="14" max="14" width="1.85546875" customWidth="1"/>
    <col min="15" max="15" width="41.7109375" style="19" customWidth="1"/>
    <col min="16" max="16" width="26.140625" style="19" customWidth="1"/>
    <col min="17" max="17" width="2.7109375" customWidth="1"/>
    <col min="18" max="20" width="6.85546875" customWidth="1"/>
  </cols>
  <sheetData>
    <row r="1" spans="1:19" ht="12" customHeight="1" x14ac:dyDescent="0.25"/>
    <row r="2" spans="1:19" ht="15.75" x14ac:dyDescent="0.25">
      <c r="A2" s="54"/>
      <c r="B2" s="394"/>
      <c r="C2" s="394"/>
      <c r="D2" s="394"/>
      <c r="E2" s="394"/>
      <c r="F2" s="394"/>
      <c r="G2" s="394"/>
      <c r="H2" s="394"/>
      <c r="I2" s="394"/>
      <c r="J2" s="394"/>
      <c r="O2" s="436" t="s">
        <v>547</v>
      </c>
      <c r="P2" s="436"/>
      <c r="R2" s="388" t="s">
        <v>341</v>
      </c>
      <c r="S2" s="388"/>
    </row>
    <row r="3" spans="1:19" x14ac:dyDescent="0.25">
      <c r="O3" s="305"/>
      <c r="P3" s="305"/>
      <c r="R3" s="388"/>
      <c r="S3" s="388"/>
    </row>
    <row r="4" spans="1:19" ht="21.75" customHeight="1" x14ac:dyDescent="0.25">
      <c r="O4" s="306" t="s">
        <v>447</v>
      </c>
      <c r="P4" s="307" t="s">
        <v>16</v>
      </c>
    </row>
    <row r="5" spans="1:19" x14ac:dyDescent="0.25">
      <c r="O5" s="308" t="s">
        <v>70</v>
      </c>
      <c r="P5" s="104">
        <v>489</v>
      </c>
    </row>
    <row r="6" spans="1:19" x14ac:dyDescent="0.25">
      <c r="O6" s="308" t="s">
        <v>71</v>
      </c>
      <c r="P6" s="104">
        <v>217</v>
      </c>
    </row>
    <row r="7" spans="1:19" x14ac:dyDescent="0.25">
      <c r="O7" s="308" t="s">
        <v>72</v>
      </c>
      <c r="P7" s="104">
        <v>110</v>
      </c>
    </row>
    <row r="8" spans="1:19" x14ac:dyDescent="0.25">
      <c r="O8" s="308" t="s">
        <v>73</v>
      </c>
      <c r="P8" s="104">
        <v>31</v>
      </c>
    </row>
    <row r="9" spans="1:19" x14ac:dyDescent="0.25">
      <c r="O9" s="308" t="s">
        <v>74</v>
      </c>
      <c r="P9" s="104">
        <v>39</v>
      </c>
    </row>
    <row r="10" spans="1:19" x14ac:dyDescent="0.25">
      <c r="O10" s="308" t="s">
        <v>75</v>
      </c>
      <c r="P10" s="104">
        <v>8</v>
      </c>
    </row>
    <row r="11" spans="1:19" ht="17.45" customHeight="1" x14ac:dyDescent="0.25">
      <c r="O11" s="309" t="s">
        <v>438</v>
      </c>
      <c r="P11" s="309"/>
    </row>
    <row r="12" spans="1:19" ht="15.75" customHeight="1" x14ac:dyDescent="0.25">
      <c r="O12" s="308" t="s">
        <v>76</v>
      </c>
      <c r="P12" s="104">
        <v>336</v>
      </c>
    </row>
    <row r="13" spans="1:19" ht="14.25" customHeight="1" x14ac:dyDescent="0.25">
      <c r="O13" s="308" t="s">
        <v>77</v>
      </c>
      <c r="P13" s="104">
        <v>55</v>
      </c>
    </row>
    <row r="14" spans="1:19" ht="12.75" customHeight="1" x14ac:dyDescent="0.25">
      <c r="O14" s="308" t="s">
        <v>78</v>
      </c>
      <c r="P14" s="104">
        <v>48</v>
      </c>
    </row>
    <row r="15" spans="1:19" ht="15.75" customHeight="1" x14ac:dyDescent="0.25">
      <c r="O15" s="308" t="s">
        <v>79</v>
      </c>
      <c r="P15" s="104">
        <v>244</v>
      </c>
    </row>
    <row r="16" spans="1:19" ht="15.75" customHeight="1" x14ac:dyDescent="0.25">
      <c r="B16" s="224"/>
      <c r="O16" s="310" t="s">
        <v>80</v>
      </c>
      <c r="P16" s="311">
        <v>211</v>
      </c>
    </row>
    <row r="17" spans="1:19" ht="15.75" x14ac:dyDescent="0.25">
      <c r="A17" s="54"/>
      <c r="K17" s="54"/>
      <c r="L17" s="54"/>
      <c r="O17" s="437" t="s">
        <v>548</v>
      </c>
      <c r="P17" s="437"/>
    </row>
    <row r="19" spans="1:19" x14ac:dyDescent="0.25">
      <c r="O19" s="82"/>
      <c r="P19" s="82"/>
      <c r="Q19" s="83"/>
      <c r="R19" s="83"/>
      <c r="S19" s="83"/>
    </row>
    <row r="20" spans="1:19" x14ac:dyDescent="0.25">
      <c r="O20" s="195" t="s">
        <v>69</v>
      </c>
      <c r="P20" s="195" t="s">
        <v>16</v>
      </c>
      <c r="Q20" s="189" t="s">
        <v>310</v>
      </c>
      <c r="R20" s="171"/>
      <c r="S20" s="83"/>
    </row>
    <row r="21" spans="1:19" x14ac:dyDescent="0.25">
      <c r="O21" s="196" t="s">
        <v>353</v>
      </c>
      <c r="P21" s="197">
        <f t="shared" ref="P21:P26" si="0">P5</f>
        <v>489</v>
      </c>
      <c r="Q21" s="198">
        <f>P21/P27</f>
        <v>0.54697986577181212</v>
      </c>
      <c r="R21" s="171"/>
      <c r="S21" s="83"/>
    </row>
    <row r="22" spans="1:19" x14ac:dyDescent="0.25">
      <c r="O22" s="196" t="s">
        <v>354</v>
      </c>
      <c r="P22" s="197">
        <f t="shared" si="0"/>
        <v>217</v>
      </c>
      <c r="Q22" s="198">
        <f>P22/P27</f>
        <v>0.24272930648769575</v>
      </c>
      <c r="R22" s="171"/>
      <c r="S22" s="83"/>
    </row>
    <row r="23" spans="1:19" x14ac:dyDescent="0.25">
      <c r="O23" s="196" t="s">
        <v>355</v>
      </c>
      <c r="P23" s="197">
        <f t="shared" si="0"/>
        <v>110</v>
      </c>
      <c r="Q23" s="198">
        <f>P23/P27</f>
        <v>0.12304250559284116</v>
      </c>
      <c r="R23" s="171"/>
      <c r="S23" s="83"/>
    </row>
    <row r="24" spans="1:19" x14ac:dyDescent="0.25">
      <c r="O24" s="196" t="s">
        <v>356</v>
      </c>
      <c r="P24" s="197">
        <f t="shared" si="0"/>
        <v>31</v>
      </c>
      <c r="Q24" s="198">
        <f>P24/P27</f>
        <v>3.4675615212527967E-2</v>
      </c>
      <c r="R24" s="171"/>
      <c r="S24" s="83"/>
    </row>
    <row r="25" spans="1:19" x14ac:dyDescent="0.25">
      <c r="O25" s="196" t="s">
        <v>357</v>
      </c>
      <c r="P25" s="197">
        <f t="shared" si="0"/>
        <v>39</v>
      </c>
      <c r="Q25" s="198">
        <f>P25/P27</f>
        <v>4.3624161073825503E-2</v>
      </c>
      <c r="R25" s="171"/>
      <c r="S25" s="83"/>
    </row>
    <row r="26" spans="1:19" x14ac:dyDescent="0.25">
      <c r="O26" s="196" t="s">
        <v>358</v>
      </c>
      <c r="P26" s="197">
        <f t="shared" si="0"/>
        <v>8</v>
      </c>
      <c r="Q26" s="198">
        <f>P26/P27</f>
        <v>8.948545861297539E-3</v>
      </c>
      <c r="R26" s="171"/>
      <c r="S26" s="83"/>
    </row>
    <row r="27" spans="1:19" x14ac:dyDescent="0.25">
      <c r="O27" s="192" t="s">
        <v>20</v>
      </c>
      <c r="P27" s="192">
        <f>SUM(P21:P26)</f>
        <v>894</v>
      </c>
      <c r="Q27" s="192"/>
      <c r="R27" s="171"/>
      <c r="S27" s="83"/>
    </row>
    <row r="28" spans="1:19" x14ac:dyDescent="0.25">
      <c r="O28" s="170"/>
      <c r="P28" s="170"/>
      <c r="Q28" s="171"/>
      <c r="R28" s="171"/>
      <c r="S28" s="83"/>
    </row>
    <row r="29" spans="1:19" x14ac:dyDescent="0.25">
      <c r="O29" s="82"/>
      <c r="P29" s="82"/>
      <c r="Q29" s="83"/>
      <c r="R29" s="83"/>
      <c r="S29" s="83"/>
    </row>
    <row r="30" spans="1:19" x14ac:dyDescent="0.25">
      <c r="O30" s="82"/>
      <c r="P30" s="82"/>
      <c r="Q30" s="83"/>
      <c r="R30" s="83"/>
      <c r="S30" s="83"/>
    </row>
    <row r="31" spans="1:19" x14ac:dyDescent="0.25">
      <c r="O31" s="82"/>
      <c r="P31" s="82"/>
      <c r="Q31" s="83"/>
      <c r="R31" s="83"/>
      <c r="S31" s="83"/>
    </row>
    <row r="32" spans="1:19" x14ac:dyDescent="0.25">
      <c r="O32" s="82"/>
      <c r="P32" s="82"/>
      <c r="Q32" s="83"/>
      <c r="R32" s="83"/>
      <c r="S32" s="83"/>
    </row>
  </sheetData>
  <mergeCells count="4">
    <mergeCell ref="O2:P2"/>
    <mergeCell ref="O17:P17"/>
    <mergeCell ref="B2:J2"/>
    <mergeCell ref="R2:S3"/>
  </mergeCells>
  <hyperlinks>
    <hyperlink ref="R2:S3" location="'Table of Contents'!A1" display="Go to Table of Contents" xr:uid="{00000000-0004-0000-07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E-Newsletter April - June 2023</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Pooja Singla</cp:lastModifiedBy>
  <dcterms:created xsi:type="dcterms:W3CDTF">2021-07-05T10:28:46Z</dcterms:created>
  <dcterms:modified xsi:type="dcterms:W3CDTF">2023-08-25T11:58:06Z</dcterms:modified>
</cp:coreProperties>
</file>