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D:\Pooja mam data\Desktop\Research Division data\Pooja_workings\Newsletters\2024\Newsletter Jan - Mar 2024\"/>
    </mc:Choice>
  </mc:AlternateContent>
  <xr:revisionPtr revIDLastSave="0" documentId="13_ncr:1_{177BC1C1-C66D-45C1-97D0-DBA50287B00A}" xr6:coauthVersionLast="47" xr6:coauthVersionMax="47" xr10:uidLastSave="{00000000-0000-0000-0000-000000000000}"/>
  <bookViews>
    <workbookView xWindow="-120" yWindow="-120" windowWidth="29040" windowHeight="15720" xr2:uid="{00000000-000D-0000-FFFF-FFFF00000000}"/>
  </bookViews>
  <sheets>
    <sheet name="E-Newsletter Jan - Mar 2024" sheetId="43" r:id="rId1"/>
    <sheet name="Table of Contents" sheetId="44" r:id="rId2"/>
    <sheet name="Table 1" sheetId="49" r:id="rId3"/>
    <sheet name="Table 2" sheetId="3" r:id="rId4"/>
    <sheet name="Table 3" sheetId="4" r:id="rId5"/>
    <sheet name="Table 4" sheetId="5" r:id="rId6"/>
    <sheet name="Table 5" sheetId="9" r:id="rId7"/>
    <sheet name="Table 6" sheetId="65" r:id="rId8"/>
    <sheet name="Table 7" sheetId="53" r:id="rId9"/>
    <sheet name="Table 8" sheetId="7" r:id="rId10"/>
    <sheet name="Table 9" sheetId="50" r:id="rId11"/>
    <sheet name="Table 10" sheetId="59" r:id="rId12"/>
    <sheet name="Table 11" sheetId="11" r:id="rId13"/>
    <sheet name="Table 12" sheetId="8" r:id="rId14"/>
    <sheet name="Table 13" sheetId="51" r:id="rId15"/>
    <sheet name="Table 14" sheetId="13" r:id="rId16"/>
    <sheet name="Table 15" sheetId="6" r:id="rId17"/>
    <sheet name="Table 16" sheetId="14" r:id="rId18"/>
    <sheet name="Table 17" sheetId="42" r:id="rId19"/>
    <sheet name="Table 18" sheetId="60" r:id="rId20"/>
    <sheet name="Table 19" sheetId="15" r:id="rId21"/>
    <sheet name="Table 20" sheetId="16" r:id="rId22"/>
    <sheet name="Table 21" sheetId="17" r:id="rId23"/>
    <sheet name="Table 22" sheetId="18" r:id="rId24"/>
    <sheet name="Table 23" sheetId="19" r:id="rId25"/>
    <sheet name="Table 24" sheetId="20" r:id="rId26"/>
    <sheet name="Table 25" sheetId="21" r:id="rId27"/>
    <sheet name="Table 26" sheetId="63" r:id="rId28"/>
    <sheet name="Table 27" sheetId="64" r:id="rId29"/>
    <sheet name="Table 28" sheetId="62" r:id="rId30"/>
    <sheet name="Table 29" sheetId="22" r:id="rId31"/>
    <sheet name="Table 30" sheetId="54" r:id="rId32"/>
    <sheet name="Table 31" sheetId="61" r:id="rId33"/>
    <sheet name="Table 32" sheetId="23" r:id="rId34"/>
    <sheet name="Table 33" sheetId="24" r:id="rId35"/>
    <sheet name="Table 34" sheetId="25" r:id="rId36"/>
    <sheet name="Table 35" sheetId="26" r:id="rId37"/>
    <sheet name="Table 36" sheetId="28" r:id="rId38"/>
    <sheet name="Table 37" sheetId="29" r:id="rId39"/>
    <sheet name="Table 38" sheetId="30" r:id="rId40"/>
    <sheet name="Table 39" sheetId="31" r:id="rId41"/>
    <sheet name="Table 40" sheetId="32" r:id="rId42"/>
    <sheet name="Table 41" sheetId="33" r:id="rId43"/>
    <sheet name="Table 42" sheetId="34" r:id="rId44"/>
    <sheet name="Table 43" sheetId="35" r:id="rId45"/>
    <sheet name="Table 44" sheetId="36" r:id="rId46"/>
    <sheet name="Table 45" sheetId="37" r:id="rId4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R7" i="8" l="1"/>
  <c r="L7" i="53"/>
  <c r="M30" i="53" l="1"/>
  <c r="M31" i="53" s="1"/>
  <c r="M32" i="53" s="1"/>
  <c r="M33" i="53" s="1"/>
  <c r="M34" i="53" s="1"/>
  <c r="M35" i="53" s="1"/>
  <c r="M36" i="53" s="1"/>
  <c r="M37" i="53" s="1"/>
  <c r="Q35" i="4" l="1"/>
  <c r="Q36" i="4" s="1"/>
  <c r="Q37" i="4" s="1"/>
  <c r="Q38" i="4" s="1"/>
  <c r="Q39" i="4" s="1"/>
  <c r="Q40" i="4" s="1"/>
  <c r="Q41" i="4" s="1"/>
  <c r="Q42" i="4" s="1"/>
  <c r="R35" i="4"/>
  <c r="R36" i="4" s="1"/>
  <c r="R37" i="4" s="1"/>
  <c r="R38" i="4" s="1"/>
  <c r="R39" i="4" s="1"/>
  <c r="R40" i="4" s="1"/>
  <c r="R41" i="4" s="1"/>
  <c r="R42" i="4" s="1"/>
  <c r="S35" i="4"/>
  <c r="S36" i="4" s="1"/>
  <c r="S37" i="4" s="1"/>
  <c r="S38" i="4" s="1"/>
  <c r="S39" i="4" s="1"/>
  <c r="S40" i="4" s="1"/>
  <c r="S41" i="4" s="1"/>
  <c r="S42" i="4" s="1"/>
  <c r="P35" i="4"/>
  <c r="P36" i="4" s="1"/>
  <c r="Q6" i="51"/>
  <c r="Q7" i="51"/>
  <c r="Q8" i="51"/>
  <c r="Q9" i="51"/>
  <c r="N14" i="51"/>
  <c r="N15" i="51"/>
  <c r="N16" i="51"/>
  <c r="N17" i="51"/>
  <c r="T52" i="3"/>
  <c r="T51" i="3"/>
  <c r="T53" i="3"/>
  <c r="T50" i="3"/>
  <c r="T49" i="3"/>
  <c r="T48" i="3"/>
  <c r="T47" i="3"/>
  <c r="T46" i="3"/>
  <c r="AA22" i="3"/>
  <c r="AA23" i="3"/>
  <c r="AA24" i="3"/>
  <c r="AA25" i="3"/>
  <c r="AA26" i="3"/>
  <c r="AA21" i="3"/>
  <c r="AA16" i="3"/>
  <c r="S53" i="3"/>
  <c r="S52" i="3"/>
  <c r="S51" i="3"/>
  <c r="S50" i="3"/>
  <c r="S49" i="3"/>
  <c r="S48" i="3"/>
  <c r="S47" i="3"/>
  <c r="S46" i="3"/>
  <c r="AA27" i="3"/>
  <c r="N18" i="51" l="1"/>
  <c r="P37" i="4"/>
  <c r="P38" i="4" s="1"/>
  <c r="P39" i="4" s="1"/>
  <c r="P40" i="4" s="1"/>
  <c r="P41" i="4" s="1"/>
  <c r="P42" i="4" s="1"/>
  <c r="Q25" i="49" l="1"/>
  <c r="Q20" i="32" l="1"/>
  <c r="D21" i="5" l="1"/>
  <c r="T40" i="3" l="1"/>
  <c r="M18" i="6" l="1"/>
  <c r="N21" i="16"/>
  <c r="N20" i="16"/>
  <c r="N19" i="16"/>
  <c r="D19" i="5"/>
  <c r="D20" i="5"/>
  <c r="D22" i="5"/>
  <c r="F19" i="5"/>
  <c r="E19" i="5"/>
  <c r="P26" i="7"/>
  <c r="P25" i="7"/>
  <c r="P24" i="7"/>
  <c r="P23" i="7"/>
  <c r="P22" i="7"/>
  <c r="P21" i="7"/>
  <c r="M19" i="6"/>
  <c r="M20" i="6"/>
  <c r="M21" i="6"/>
  <c r="F22" i="5"/>
  <c r="F21" i="5"/>
  <c r="F20" i="5"/>
  <c r="E22" i="5"/>
  <c r="E21" i="5"/>
  <c r="E20" i="5"/>
  <c r="V39" i="3"/>
  <c r="V38" i="3"/>
  <c r="V37" i="3"/>
  <c r="V36" i="3"/>
  <c r="V35" i="3"/>
  <c r="V34" i="3"/>
  <c r="V33" i="3"/>
  <c r="V32" i="3"/>
  <c r="U39" i="3"/>
  <c r="U38" i="3"/>
  <c r="U36" i="3"/>
  <c r="U34" i="3"/>
  <c r="U32" i="3"/>
  <c r="S32" i="3"/>
  <c r="S39" i="3"/>
  <c r="S38" i="3"/>
  <c r="S37" i="3"/>
  <c r="S36" i="3"/>
  <c r="S35" i="3"/>
  <c r="S34" i="3"/>
  <c r="S33" i="3"/>
  <c r="N24" i="16"/>
  <c r="N23" i="16"/>
  <c r="N22" i="16"/>
  <c r="M22" i="6" l="1"/>
  <c r="N22" i="6" s="1"/>
  <c r="U40" i="3"/>
  <c r="U49" i="3" s="1"/>
  <c r="V40" i="3"/>
  <c r="V53" i="3" s="1"/>
  <c r="S40" i="3"/>
  <c r="N18" i="6"/>
  <c r="N19" i="6"/>
  <c r="N21" i="6"/>
  <c r="E23" i="5"/>
  <c r="E29" i="5" s="1"/>
  <c r="D23" i="5"/>
  <c r="D29" i="5" s="1"/>
  <c r="F23" i="5"/>
  <c r="F30" i="5" s="1"/>
  <c r="P27" i="7"/>
  <c r="N20" i="6" l="1"/>
  <c r="E30" i="5"/>
  <c r="E28" i="5"/>
  <c r="E27" i="5"/>
  <c r="V46" i="3"/>
  <c r="V48" i="3"/>
  <c r="V50" i="3"/>
  <c r="V52" i="3"/>
  <c r="V47" i="3"/>
  <c r="V49" i="3"/>
  <c r="V51" i="3"/>
  <c r="U53" i="3"/>
  <c r="U50" i="3"/>
  <c r="U52" i="3"/>
  <c r="U47" i="3"/>
  <c r="U46" i="3"/>
  <c r="U51" i="3"/>
  <c r="U48" i="3"/>
  <c r="D28" i="5"/>
  <c r="D27" i="5"/>
  <c r="F27" i="5"/>
  <c r="D30" i="5"/>
  <c r="F29" i="5"/>
  <c r="F28" i="5"/>
  <c r="Q26" i="7"/>
  <c r="Q25" i="7"/>
  <c r="Q24" i="7"/>
  <c r="Q21" i="7"/>
  <c r="Q23" i="7"/>
  <c r="Q22" i="7"/>
</calcChain>
</file>

<file path=xl/sharedStrings.xml><?xml version="1.0" encoding="utf-8"?>
<sst xmlns="http://schemas.openxmlformats.org/spreadsheetml/2006/main" count="1681" uniqueCount="849">
  <si>
    <t>Table 1: Corporate Insolvency Resolution Process</t>
  </si>
  <si>
    <t>(Number)</t>
  </si>
  <si>
    <t xml:space="preserve">Year / Quarter </t>
  </si>
  <si>
    <t>CIRPs at the beginning of the Period</t>
  </si>
  <si>
    <t>Admitted</t>
  </si>
  <si>
    <t>CIRPs at the end of the Period</t>
  </si>
  <si>
    <t>Appeal/Review/ Settled</t>
  </si>
  <si>
    <t>Withdrawal under Section 12A</t>
  </si>
  <si>
    <t>Approval of Resolution Plan</t>
  </si>
  <si>
    <t>Commencement of Liquidation</t>
  </si>
  <si>
    <t>2016 - 17</t>
  </si>
  <si>
    <t>2017 - 18</t>
  </si>
  <si>
    <t>2018 - 19</t>
  </si>
  <si>
    <t xml:space="preserve">Total </t>
  </si>
  <si>
    <t>NA</t>
  </si>
  <si>
    <t>Sector</t>
  </si>
  <si>
    <t>No. of CIRPs</t>
  </si>
  <si>
    <t xml:space="preserve">Closed </t>
  </si>
  <si>
    <t>Ongoing</t>
  </si>
  <si>
    <t>Withdrawal under Section 12 A</t>
  </si>
  <si>
    <t>Total</t>
  </si>
  <si>
    <t>Manufacturing</t>
  </si>
  <si>
    <t>Food, Beverages &amp; Tobacco Products</t>
  </si>
  <si>
    <t xml:space="preserve">Chemicals &amp; Chemical Products </t>
  </si>
  <si>
    <t xml:space="preserve">Electrical Machinery &amp; Apparatus </t>
  </si>
  <si>
    <t>Fabricated Metal Products</t>
  </si>
  <si>
    <t>Machinery &amp; Equipment</t>
  </si>
  <si>
    <t>Textiles, Leather &amp; Apparel Products</t>
  </si>
  <si>
    <t>Wood, Rubber, Plastic &amp; Paper Products</t>
  </si>
  <si>
    <t>Basic Metals</t>
  </si>
  <si>
    <t>Others</t>
  </si>
  <si>
    <t>Real Estate, Renting &amp; Business Activities</t>
  </si>
  <si>
    <t>Real Estate Activities</t>
  </si>
  <si>
    <t>Computer and related activities</t>
  </si>
  <si>
    <t>Research and Development</t>
  </si>
  <si>
    <t>Other Business Activities</t>
  </si>
  <si>
    <t>Construction</t>
  </si>
  <si>
    <t>Wholesale &amp; Retail Trade</t>
  </si>
  <si>
    <t>Hotels &amp; Restaurants</t>
  </si>
  <si>
    <t>Electricity &amp; Others</t>
  </si>
  <si>
    <t>Transport, Storage &amp; Communications</t>
  </si>
  <si>
    <t>Note: The distribution is based on the CIN of CDs and as per National Industrial Classification (NIC 2004).</t>
  </si>
  <si>
    <t>No. of CIRPs Initiated by</t>
  </si>
  <si>
    <t>Operational Creditors</t>
  </si>
  <si>
    <t>Financial Creditors</t>
  </si>
  <si>
    <t>Corporate Debtors</t>
  </si>
  <si>
    <t>Outcome</t>
  </si>
  <si>
    <t>Description</t>
  </si>
  <si>
    <t>CIRPs initiated by</t>
  </si>
  <si>
    <t>Status of CIRPs</t>
  </si>
  <si>
    <t>Closure by Appeal/Review/Settled</t>
  </si>
  <si>
    <t>Closure by Withdrawal u/s 12A</t>
  </si>
  <si>
    <t xml:space="preserve">Closure by Approval of Resolution Plan </t>
  </si>
  <si>
    <t>Closure by Commencement of Liquidation</t>
  </si>
  <si>
    <t xml:space="preserve">Ongoing </t>
  </si>
  <si>
    <t>CIRPs yielding Resolution Plans</t>
  </si>
  <si>
    <t>Average time taken for Closure of CIRP</t>
  </si>
  <si>
    <t>CIRPs yielding Liquidations</t>
  </si>
  <si>
    <t>Liquidation Value as % of Claims</t>
  </si>
  <si>
    <t>Closed on Appeal / Review / Settled</t>
  </si>
  <si>
    <t>Closed by Withdrawal under section 12A</t>
  </si>
  <si>
    <t xml:space="preserve">Closed by Resolution </t>
  </si>
  <si>
    <t>Closed by Liquidation</t>
  </si>
  <si>
    <t>Ongoing CIRP</t>
  </si>
  <si>
    <t>&gt; 270 days</t>
  </si>
  <si>
    <t>&gt; 180 days ≤ 270 days</t>
  </si>
  <si>
    <t>&gt; 90 days ≤ 180 days</t>
  </si>
  <si>
    <t>≤ 90 days</t>
  </si>
  <si>
    <t>Amount of Claims Admitted* (₹ crore)</t>
  </si>
  <si>
    <t>≤ 01</t>
  </si>
  <si>
    <t>&gt; 01 ≤ 10</t>
  </si>
  <si>
    <t>&gt; 10 ≤ 50</t>
  </si>
  <si>
    <t>&gt; 50 ≤ 100</t>
  </si>
  <si>
    <t>&gt; 100 ≤ 1000</t>
  </si>
  <si>
    <t>&gt; 1000</t>
  </si>
  <si>
    <t xml:space="preserve"> Full settlement with the applicant</t>
  </si>
  <si>
    <t xml:space="preserve"> Full settlement with other creditors</t>
  </si>
  <si>
    <t xml:space="preserve"> Agreement to settle in future</t>
  </si>
  <si>
    <t xml:space="preserve"> Other settlements with creditors</t>
  </si>
  <si>
    <t xml:space="preserve"> Others</t>
  </si>
  <si>
    <t>FC</t>
  </si>
  <si>
    <t>OC</t>
  </si>
  <si>
    <t>CD</t>
  </si>
  <si>
    <t>(Amount in ₹ crore)</t>
  </si>
  <si>
    <t>Sl. No.</t>
  </si>
  <si>
    <t>Name of CD</t>
  </si>
  <si>
    <t xml:space="preserve">Defunct  
(Yes/No)
</t>
  </si>
  <si>
    <t>Date of Commencement of CIRP</t>
  </si>
  <si>
    <t>Date of Approval of Resolution Plan</t>
  </si>
  <si>
    <t>CIRP initiated by</t>
  </si>
  <si>
    <t>Liquidation Value</t>
  </si>
  <si>
    <t>Yes</t>
  </si>
  <si>
    <t>No</t>
  </si>
  <si>
    <t>Status of Liquidation</t>
  </si>
  <si>
    <t>Number</t>
  </si>
  <si>
    <t>Initiated</t>
  </si>
  <si>
    <t>Closed by Dissolution</t>
  </si>
  <si>
    <t>Closed by Going Concern Sale</t>
  </si>
  <si>
    <t>Closed by Compromise / Arrangement</t>
  </si>
  <si>
    <t>&gt; One year ≤ Two years</t>
  </si>
  <si>
    <t>&gt; 270 days ≤ 1 year</t>
  </si>
  <si>
    <t xml:space="preserve">&gt; 180 days ≤ 270 days </t>
  </si>
  <si>
    <t xml:space="preserve">&gt; 90 days ≤ 180 days </t>
  </si>
  <si>
    <t xml:space="preserve">≤ 90 days </t>
  </si>
  <si>
    <r>
      <t xml:space="preserve">(Amount in </t>
    </r>
    <r>
      <rPr>
        <i/>
        <sz val="10"/>
        <color theme="1"/>
        <rFont val="Times New Roman"/>
        <family val="1"/>
      </rPr>
      <t>₹</t>
    </r>
    <r>
      <rPr>
        <i/>
        <sz val="10"/>
        <color rgb="FF000000"/>
        <rFont val="Times New Roman"/>
        <family val="1"/>
      </rPr>
      <t xml:space="preserve"> crore)</t>
    </r>
  </si>
  <si>
    <t>Date of Order of Liquidation</t>
  </si>
  <si>
    <t>Amount of Admitted Claims</t>
  </si>
  <si>
    <t>Sale Proceeds</t>
  </si>
  <si>
    <t>Amount Distributed to Stakeholders</t>
  </si>
  <si>
    <t>Circumstance</t>
  </si>
  <si>
    <t xml:space="preserve">Number of Liquidations </t>
  </si>
  <si>
    <t>Where Final Reports Submitted</t>
  </si>
  <si>
    <r>
      <t xml:space="preserve">(Amount in </t>
    </r>
    <r>
      <rPr>
        <i/>
        <sz val="10"/>
        <color theme="1"/>
        <rFont val="Times New Roman"/>
        <family val="1"/>
      </rPr>
      <t xml:space="preserve">₹ </t>
    </r>
    <r>
      <rPr>
        <i/>
        <sz val="10"/>
        <color rgb="FF000000"/>
        <rFont val="Times New Roman"/>
        <family val="1"/>
      </rPr>
      <t>crore)</t>
    </r>
  </si>
  <si>
    <t>Stakeholders under Section</t>
  </si>
  <si>
    <t>Number of Claimants</t>
  </si>
  <si>
    <t>Amount of claims Admitted</t>
  </si>
  <si>
    <t>Amount Distributed</t>
  </si>
  <si>
    <t>53 (1) (a)</t>
  </si>
  <si>
    <t>53 (1) (b)</t>
  </si>
  <si>
    <t>53 (1) (c)</t>
  </si>
  <si>
    <t>53 (1) (d)</t>
  </si>
  <si>
    <t>53 (1) (e)</t>
  </si>
  <si>
    <t>53 (1) (f)</t>
  </si>
  <si>
    <t>53 (1) (g)</t>
  </si>
  <si>
    <t>53 (1) (h)</t>
  </si>
  <si>
    <t>Total (A)</t>
  </si>
  <si>
    <t>Not Applicable</t>
  </si>
  <si>
    <t>Total (B)</t>
  </si>
  <si>
    <t>Grand Total (A+B)</t>
  </si>
  <si>
    <t>Realisation by all Claimants as a percentage of Liquidation Value</t>
  </si>
  <si>
    <t>Amount Realised</t>
  </si>
  <si>
    <t>Period</t>
  </si>
  <si>
    <t>Liquidations at the beginning</t>
  </si>
  <si>
    <t>Liquidations Commenced</t>
  </si>
  <si>
    <t xml:space="preserve">Liquidation closed by </t>
  </si>
  <si>
    <t>Liquidations at the end of period</t>
  </si>
  <si>
    <t>Withdrawal</t>
  </si>
  <si>
    <t>Final Reports Submitted</t>
  </si>
  <si>
    <t xml:space="preserve">Status </t>
  </si>
  <si>
    <t>No. of Liquidations</t>
  </si>
  <si>
    <t>Closed by withdrawal</t>
  </si>
  <si>
    <t>Final Report Submitted</t>
  </si>
  <si>
    <t>&gt; Two years</t>
  </si>
  <si>
    <t xml:space="preserve">Reason for Voluntary Liquidation </t>
  </si>
  <si>
    <t>No. of Corporate Persons</t>
  </si>
  <si>
    <t>Not carrying business operations</t>
  </si>
  <si>
    <t>Commercially unviable</t>
  </si>
  <si>
    <t>Promoters unable to manage affairs</t>
  </si>
  <si>
    <t>Purpose for which company was formed accomplished / Contract Termination</t>
  </si>
  <si>
    <t>Miscellaneous</t>
  </si>
  <si>
    <t>Details of</t>
  </si>
  <si>
    <t>Assets</t>
  </si>
  <si>
    <t>Outstanding debt</t>
  </si>
  <si>
    <t>Amount paid to creditors</t>
  </si>
  <si>
    <t>Surplus</t>
  </si>
  <si>
    <t>Ongoing Liquidations</t>
  </si>
  <si>
    <t>Name of Corporate Person</t>
  </si>
  <si>
    <t>Date of Commencement</t>
  </si>
  <si>
    <t>Date of Dissolution</t>
  </si>
  <si>
    <t>Realisation of Assets</t>
  </si>
  <si>
    <t>Amount due to Creditors</t>
  </si>
  <si>
    <t>Amount paid to Creditors</t>
  </si>
  <si>
    <t>Liquidation Expenses</t>
  </si>
  <si>
    <t xml:space="preserve">Average time </t>
  </si>
  <si>
    <t>No. of Processes covered</t>
  </si>
  <si>
    <t>Time (In days)</t>
  </si>
  <si>
    <t>Including excluded time</t>
  </si>
  <si>
    <t>Excluding excluded time</t>
  </si>
  <si>
    <t>CIRPs</t>
  </si>
  <si>
    <t>From ICD to approval of resolution plans by AA</t>
  </si>
  <si>
    <t>From ICD to order for Liquidation by AA</t>
  </si>
  <si>
    <t>Liquidations</t>
  </si>
  <si>
    <t>From LCD to submission of final report under Liquidation</t>
  </si>
  <si>
    <t>From LCD to submission of final report under Voluntary Liquidation</t>
  </si>
  <si>
    <t>From LCD to order for dissolution under Liquidation</t>
  </si>
  <si>
    <t>From LCD to order for dissolution under Voluntary Liquidation</t>
  </si>
  <si>
    <r>
      <t xml:space="preserve">(Amount in </t>
    </r>
    <r>
      <rPr>
        <i/>
        <sz val="10"/>
        <color theme="1"/>
        <rFont val="Times New Roman"/>
        <family val="1"/>
      </rPr>
      <t>₹</t>
    </r>
    <r>
      <rPr>
        <i/>
        <sz val="10"/>
        <color rgb="FF000000"/>
        <rFont val="Times New Roman"/>
        <family val="1"/>
      </rPr>
      <t xml:space="preserve"> lakh)</t>
    </r>
  </si>
  <si>
    <t xml:space="preserve">Name of Account </t>
  </si>
  <si>
    <t>Opening Balance</t>
  </si>
  <si>
    <t>Deposit during the period</t>
  </si>
  <si>
    <t>Withdrawn during the period</t>
  </si>
  <si>
    <t>Balance at the end of the period</t>
  </si>
  <si>
    <t xml:space="preserve">Corporate Liquidation Account </t>
  </si>
  <si>
    <t xml:space="preserve">Corporate Voluntary Liquidation Account </t>
  </si>
  <si>
    <t>Applications filed by</t>
  </si>
  <si>
    <t>Adjudicating Authority</t>
  </si>
  <si>
    <t>Debtor
(u/s 94)</t>
  </si>
  <si>
    <t>By Creditor
(u/s 95)</t>
  </si>
  <si>
    <t>Debt Amount</t>
  </si>
  <si>
    <t>NCLT</t>
  </si>
  <si>
    <t>DRT</t>
  </si>
  <si>
    <t>City / Region</t>
  </si>
  <si>
    <t>Registered IPs</t>
  </si>
  <si>
    <t>ICSI IIP</t>
  </si>
  <si>
    <t>IPA ICAI</t>
  </si>
  <si>
    <t>New Delhi</t>
  </si>
  <si>
    <t>Rest of Northern Region</t>
  </si>
  <si>
    <t>Mumbai</t>
  </si>
  <si>
    <t>Rest of Western Region</t>
  </si>
  <si>
    <t>Chennai</t>
  </si>
  <si>
    <t>Rest of Southern Region</t>
  </si>
  <si>
    <t xml:space="preserve">Kolkata </t>
  </si>
  <si>
    <t>Rest of Eastern Region</t>
  </si>
  <si>
    <t>Year / Quarter</t>
  </si>
  <si>
    <t>Registered at the beginning of the period</t>
  </si>
  <si>
    <t>Registered during the period</t>
  </si>
  <si>
    <t>Cancelled during the period on account of</t>
  </si>
  <si>
    <t>Registered at the end of the period</t>
  </si>
  <si>
    <t>Disciplinary Process</t>
  </si>
  <si>
    <t>Death</t>
  </si>
  <si>
    <t>2016 - 17 (Jan - Mar)</t>
  </si>
  <si>
    <t>Eligibility</t>
  </si>
  <si>
    <t>No. of IPs</t>
  </si>
  <si>
    <t>Male</t>
  </si>
  <si>
    <t>Female</t>
  </si>
  <si>
    <t>Member of ICAI</t>
  </si>
  <si>
    <t>Member of ICSI</t>
  </si>
  <si>
    <t>Member of ICMAI</t>
  </si>
  <si>
    <t>Member of Bar Council</t>
  </si>
  <si>
    <t>Managerial Experience</t>
  </si>
  <si>
    <t>Age Group (in years)</t>
  </si>
  <si>
    <t>IPs having AFA</t>
  </si>
  <si>
    <t>&gt; 40 ≤ 50</t>
  </si>
  <si>
    <t>&gt; 50 ≤ 60</t>
  </si>
  <si>
    <t>&gt; 60 ≤ 70</t>
  </si>
  <si>
    <t>&gt; 70 ≤ 80</t>
  </si>
  <si>
    <t>&gt; 80 ≤ 90</t>
  </si>
  <si>
    <t>&gt; 90</t>
  </si>
  <si>
    <t>Where RP is different from the IRP</t>
  </si>
  <si>
    <t>Where RPs have been appointed</t>
  </si>
  <si>
    <t>Quarter</t>
  </si>
  <si>
    <t>No. of IPEs</t>
  </si>
  <si>
    <t>Recognised</t>
  </si>
  <si>
    <t>Derecognised</t>
  </si>
  <si>
    <t>At the end of the Period</t>
  </si>
  <si>
    <t>Number of</t>
  </si>
  <si>
    <t>Pre-registration Courses conducted</t>
  </si>
  <si>
    <t>CPE Programmes conducted</t>
  </si>
  <si>
    <t>Training Workshops for Ips</t>
  </si>
  <si>
    <t>Other Workshops/ Webinars/ Roundtables/ seminars</t>
  </si>
  <si>
    <t>Disciplinary Orders Issued</t>
  </si>
  <si>
    <t>Complaints forwarded by IBBI disposed</t>
  </si>
  <si>
    <t>2019 - 20</t>
  </si>
  <si>
    <t>Number of CPE Hours earned by members of</t>
  </si>
  <si>
    <t>(Number, except as stated)</t>
  </si>
  <si>
    <t xml:space="preserve">At the end of Year / Month </t>
  </si>
  <si>
    <t>Creditors having agreement with NeSL</t>
  </si>
  <si>
    <t>Creditors who have submitted information</t>
  </si>
  <si>
    <t xml:space="preserve">Debtors whose information is submitted by </t>
  </si>
  <si>
    <t>Loan records 
on-boarded by</t>
  </si>
  <si>
    <t xml:space="preserve">Amount of underlying debt 
(₹ crore)	</t>
  </si>
  <si>
    <t>User registrations (debtors)</t>
  </si>
  <si>
    <t>Loan records authenticated by debtors</t>
  </si>
  <si>
    <t xml:space="preserve">No. of Defaults authenticated by debtors </t>
  </si>
  <si>
    <t>FCs</t>
  </si>
  <si>
    <t>OCs</t>
  </si>
  <si>
    <t>No. of Debtors</t>
  </si>
  <si>
    <t>Jun, 2020</t>
  </si>
  <si>
    <t>Sep, 2020</t>
  </si>
  <si>
    <t>Dec, 2020</t>
  </si>
  <si>
    <t>Mar, 2021</t>
  </si>
  <si>
    <t>Registered Valuer Organisation</t>
  </si>
  <si>
    <t>Asset Class</t>
  </si>
  <si>
    <t>Land &amp; Building</t>
  </si>
  <si>
    <t>Plant &amp; Machinery</t>
  </si>
  <si>
    <t>Securities or Financial Assets</t>
  </si>
  <si>
    <t>RVO Estate Managers and Appraisers Foundation</t>
  </si>
  <si>
    <t>IOV Registered Valuers Foundation</t>
  </si>
  <si>
    <t>ICSI Registered Valuers Organisation</t>
  </si>
  <si>
    <t>ICMAI Registered Valuers Organisation</t>
  </si>
  <si>
    <t>ICAI Registered Valuers Organisation</t>
  </si>
  <si>
    <t>PVAI Valuation Professional Organisation</t>
  </si>
  <si>
    <t>CVSRTA Registered Valuers Association</t>
  </si>
  <si>
    <t xml:space="preserve">Association of Certified Valuators and Analysts </t>
  </si>
  <si>
    <t xml:space="preserve">CEV Integral Appraisers Foundation </t>
  </si>
  <si>
    <t xml:space="preserve">Divya Jyoti Foundation </t>
  </si>
  <si>
    <t>Nandadeep Valuers Foundation</t>
  </si>
  <si>
    <t>All India Institute of Valuers Foundation</t>
  </si>
  <si>
    <t>International Business Valuers Association</t>
  </si>
  <si>
    <t>All India Valuers Association</t>
  </si>
  <si>
    <t>Entities Registered</t>
  </si>
  <si>
    <t>Registration in the Asset Class</t>
  </si>
  <si>
    <t>IIV India registered Valuers Foundation</t>
  </si>
  <si>
    <t>CEV Integral Appraisers Foundation</t>
  </si>
  <si>
    <t>Divya Jyoti Foundation</t>
  </si>
  <si>
    <t xml:space="preserve">        (Number)</t>
  </si>
  <si>
    <t>2017 - 2018</t>
  </si>
  <si>
    <t>2018 - 2019</t>
  </si>
  <si>
    <t xml:space="preserve">≤ 30 </t>
  </si>
  <si>
    <t>&gt; 30 ≤ 40</t>
  </si>
  <si>
    <t xml:space="preserve">&gt; 80 </t>
  </si>
  <si>
    <t>Apr - Jun, 2021</t>
  </si>
  <si>
    <t xml:space="preserve"> </t>
  </si>
  <si>
    <t>Jun, 2021</t>
  </si>
  <si>
    <t>2019 - 2020</t>
  </si>
  <si>
    <t>2020 - 21</t>
  </si>
  <si>
    <t>Appeal/Review/ Settled/Wtihdrawn</t>
  </si>
  <si>
    <t>Real Estate</t>
  </si>
  <si>
    <t>Retail Trade</t>
  </si>
  <si>
    <t>Hotels</t>
  </si>
  <si>
    <t>Electricity</t>
  </si>
  <si>
    <t>Transport</t>
  </si>
  <si>
    <t>Number of CIRPs</t>
  </si>
  <si>
    <t>%</t>
  </si>
  <si>
    <t>Electrosteel Steels</t>
  </si>
  <si>
    <t xml:space="preserve">Bhushan Steel </t>
  </si>
  <si>
    <t xml:space="preserve">Monnet Ispat &amp; Energy </t>
  </si>
  <si>
    <t xml:space="preserve">Essar Steel India </t>
  </si>
  <si>
    <t xml:space="preserve">Alok Industries </t>
  </si>
  <si>
    <t xml:space="preserve">Jyoti Structures </t>
  </si>
  <si>
    <t xml:space="preserve">Bhushan Power &amp; Steel </t>
  </si>
  <si>
    <t xml:space="preserve">Amtek Auto </t>
  </si>
  <si>
    <t xml:space="preserve">No. of Records </t>
  </si>
  <si>
    <t>No. of Loan records on-boarded</t>
  </si>
  <si>
    <t>No. of debtors registered</t>
  </si>
  <si>
    <t>No. of records authenticated</t>
  </si>
  <si>
    <t>Appeal/Review/Settled</t>
  </si>
  <si>
    <t>Withdrawal u/s 12A</t>
  </si>
  <si>
    <t xml:space="preserve">Approval of Resolution Plan </t>
  </si>
  <si>
    <t>Table No.</t>
  </si>
  <si>
    <t>Table of Contents</t>
  </si>
  <si>
    <t>Figure No.</t>
  </si>
  <si>
    <t>Corporate Insolvency Resolution Process</t>
  </si>
  <si>
    <t>1, 2</t>
  </si>
  <si>
    <t>3, 4, 5, 6</t>
  </si>
  <si>
    <t>Reasons for Liquidations</t>
  </si>
  <si>
    <t>Claims in Liquidation Process</t>
  </si>
  <si>
    <t>Reasons for Voluntary Liquidations</t>
  </si>
  <si>
    <t>Realisations under Voluntary Liquidation</t>
  </si>
  <si>
    <t>Average time for approval of Resolution Plans/Orders for Liquidation</t>
  </si>
  <si>
    <t xml:space="preserve">Insolvency Resolution of Personal Guarantors </t>
  </si>
  <si>
    <t xml:space="preserve">Registration and Cancellation of Registrations of IPs </t>
  </si>
  <si>
    <t>Details of information with NeSL</t>
  </si>
  <si>
    <t>Go to Table of Contents</t>
  </si>
  <si>
    <t>CPE hours earned by the IPs</t>
  </si>
  <si>
    <r>
      <rPr>
        <b/>
        <u/>
        <sz val="10"/>
        <rFont val="Times New Roman"/>
        <family val="1"/>
      </rPr>
      <t>Disclaimer:</t>
    </r>
    <r>
      <rPr>
        <sz val="10"/>
        <rFont val="Times New Roman"/>
        <family val="1"/>
      </rPr>
      <t xml:space="preserve"> This E-Newsletter is meant for the sole purpose of creating awareness and must not be used as a guide for taking or recommending any action or decision, commercial or otherwise. The reader must do his/ her own research or seek professional advice if he/she intends to take any action or decision in any matter covered in this E-Newsletter. 
</t>
    </r>
  </si>
  <si>
    <t>CoC decided to liquidate the CD during CIRP (u/s 33(2))</t>
  </si>
  <si>
    <t>AA did not receive any resolution plan for approval (u/s 33(1)(a))</t>
  </si>
  <si>
    <t>CD contravened provisions of resolution plan (u/s 33(3))</t>
  </si>
  <si>
    <t>AA rejected the resolution plan for non-compliance with the requirements (u/s 33(1)(b))</t>
  </si>
  <si>
    <t>Value 
(₹ crore)</t>
  </si>
  <si>
    <t>CoC decided to liquidate the CD during CIRP 
(u/s 33(2))</t>
  </si>
  <si>
    <t>AA did not receive any resolution plan for approval 
(u/s 33(1)(a))</t>
  </si>
  <si>
    <t>AA rejected the resolution plan for non-compliance with the requirements 
(u/s 33(1)(b))</t>
  </si>
  <si>
    <t>CD contravened provisions of resolution plan 
(u/s 33(3))</t>
  </si>
  <si>
    <t>≤ ₹ 1 crore</t>
  </si>
  <si>
    <t>&gt; ₹ 1 crore ≤ ₹ 10 crore</t>
  </si>
  <si>
    <t>&gt; ₹ 10 crore  ≤ ₹ 50 crore</t>
  </si>
  <si>
    <t>&gt; ₹ 50 crore ≤ ₹ 100 crore</t>
  </si>
  <si>
    <t>&gt; ₹ 100 crore  ≤ ₹ 1000 crore</t>
  </si>
  <si>
    <t>&gt; ₹ 1000 crore</t>
  </si>
  <si>
    <t>Activities by IPAs</t>
  </si>
  <si>
    <t>Jul - Sep, 2021</t>
  </si>
  <si>
    <t>≤ 30</t>
  </si>
  <si>
    <t>Sep, 2021</t>
  </si>
  <si>
    <t>2020 - 2021</t>
  </si>
  <si>
    <t>As on Sep 21</t>
  </si>
  <si>
    <t>Closure by</t>
  </si>
  <si>
    <t>Oct-Dec, 2021</t>
  </si>
  <si>
    <t>Dec,2021</t>
  </si>
  <si>
    <t>As on Dec 21</t>
  </si>
  <si>
    <t>GIP Qualified</t>
  </si>
  <si>
    <t>As on June 21</t>
  </si>
  <si>
    <t>NA: Not Available </t>
  </si>
  <si>
    <r>
      <t xml:space="preserve">Value of records authenticated
</t>
    </r>
    <r>
      <rPr>
        <b/>
        <i/>
        <sz val="10"/>
        <color theme="0"/>
        <rFont val="Times New Roman"/>
        <family val="1"/>
      </rPr>
      <t>(Amt. in ₹ lakh crore)</t>
    </r>
  </si>
  <si>
    <t>Go To Table of Contents</t>
  </si>
  <si>
    <t>Date of Order of Dissolution/Closure</t>
  </si>
  <si>
    <t>Age Group 
(in years)</t>
  </si>
  <si>
    <t>2021 - 22</t>
  </si>
  <si>
    <t>Sl. No</t>
  </si>
  <si>
    <t>Nature of transactions</t>
  </si>
  <si>
    <t>Applications Filed</t>
  </si>
  <si>
    <t>Applications Disposed</t>
  </si>
  <si>
    <t>Number of transactions</t>
  </si>
  <si>
    <t>Amount involved</t>
  </si>
  <si>
    <t>Amount clawed back</t>
  </si>
  <si>
    <t>Preferential</t>
  </si>
  <si>
    <t>Undervalued</t>
  </si>
  <si>
    <t>Fraudulent</t>
  </si>
  <si>
    <t>Extortionate</t>
  </si>
  <si>
    <t>-</t>
  </si>
  <si>
    <t>Combination</t>
  </si>
  <si>
    <t>The data are provisional. These are getting revised on continuous basis as further information is received.</t>
  </si>
  <si>
    <t xml:space="preserve"> -</t>
  </si>
  <si>
    <t>2021 - 2022</t>
  </si>
  <si>
    <t>Details of Avoidance Applications and Disposal</t>
  </si>
  <si>
    <t>Failing to Meet Eligibility Norms</t>
  </si>
  <si>
    <t>CIRPs Yielding Resolution Plans</t>
  </si>
  <si>
    <t>CIRPs Yielded Resolutions: State of CD at the commencement of CIRP</t>
  </si>
  <si>
    <t>9, 10</t>
  </si>
  <si>
    <t>Status of filed applications for initiation of insolvency resolution process of personal guarantors</t>
  </si>
  <si>
    <t>Note: This excludes four cases wherein applications filed by RBI were admitted u/s 227 of the Code.</t>
  </si>
  <si>
    <t>Realisation by creditors as % of Liquidation Value</t>
  </si>
  <si>
    <t>Realisation by creditors as % of their Claims</t>
  </si>
  <si>
    <t xml:space="preserve">Total Admitted Claims </t>
  </si>
  <si>
    <t>Total Realisable Value</t>
  </si>
  <si>
    <t xml:space="preserve">Notes:
</t>
  </si>
  <si>
    <t>No. of resolved cases</t>
  </si>
  <si>
    <t>Earlier with BIFR/defunct</t>
  </si>
  <si>
    <t>Particulars</t>
  </si>
  <si>
    <t>No. of cases</t>
  </si>
  <si>
    <t>Final Report submitted</t>
  </si>
  <si>
    <t>Details of Closed Liquidations</t>
  </si>
  <si>
    <t>Before appointment of RP</t>
  </si>
  <si>
    <t>No. of applications filed</t>
  </si>
  <si>
    <t>No. of Applications withdrawn</t>
  </si>
  <si>
    <t>No. of Applications dismissed/ rejected</t>
  </si>
  <si>
    <t>After appointment of RP</t>
  </si>
  <si>
    <t>No. of cases Admitted</t>
  </si>
  <si>
    <t># Registration with validity of six months. These registrations expired by June 30, 2017.</t>
  </si>
  <si>
    <t>Assessors and Registered Valuers foundation</t>
  </si>
  <si>
    <t>IIV India Registered Valuers Foundation</t>
  </si>
  <si>
    <t>Table 5: CIRPs yielding Resolution Plans</t>
  </si>
  <si>
    <t>Amount (in ₹ crore)</t>
  </si>
  <si>
    <t xml:space="preserve">Realisable value as % of </t>
  </si>
  <si>
    <t>Admitted Claims</t>
  </si>
  <si>
    <t>Notes:</t>
  </si>
  <si>
    <t>Fair Value</t>
  </si>
  <si>
    <t>CDs</t>
  </si>
  <si>
    <t>Reason for Withdrawal</t>
  </si>
  <si>
    <t>Total (Individual)</t>
  </si>
  <si>
    <t>Total (IPE as IP)</t>
  </si>
  <si>
    <t>Grant Total</t>
  </si>
  <si>
    <t xml:space="preserve">2016 - 17 (Nov - Dec) # </t>
  </si>
  <si>
    <t>Total*</t>
  </si>
  <si>
    <t>Average CPE hours</t>
  </si>
  <si>
    <t>per registered IP</t>
  </si>
  <si>
    <t xml:space="preserve"> RVO Estate Managers and Appraisers Foundation</t>
  </si>
  <si>
    <t>Amount of Claims Admitted (₹ crore)</t>
  </si>
  <si>
    <t>Paid-up capital*</t>
  </si>
  <si>
    <t>0' means an amount below two decimals; '-' means no value</t>
  </si>
  <si>
    <t>$ indicates sale as going concern</t>
  </si>
  <si>
    <t>No. of cases where RPs have been appointed*</t>
  </si>
  <si>
    <t>* This includes the admitted cases and cases which are withdrawn or dismissed or rajected after appointment of RP.</t>
  </si>
  <si>
    <t>IIIP ICAI</t>
  </si>
  <si>
    <t>All India Institute of Valuers Foundation*</t>
  </si>
  <si>
    <t xml:space="preserve">Note: NA signifies that the RVO is not recognised for that asset class.
*The RVO has merged with IOV Registered Valuers Foundation and the transfer of membership of members is under process. </t>
  </si>
  <si>
    <r>
      <rPr>
        <b/>
        <sz val="10"/>
        <color theme="1"/>
        <rFont val="Times New Roman"/>
        <family val="1"/>
      </rPr>
      <t xml:space="preserve">In case of query, please contact: 
</t>
    </r>
    <r>
      <rPr>
        <sz val="10"/>
        <color theme="1"/>
        <rFont val="Times New Roman"/>
        <family val="1"/>
      </rPr>
      <t xml:space="preserve">
Research Division
Insolvency and Bankruptcy Board of India
7th Floor, Mayur Bhawan, Shankar Market, Connaught Circus, New Delhi -110001.
Email: research@ibbi.gov.in </t>
    </r>
  </si>
  <si>
    <t>2022 - 23</t>
  </si>
  <si>
    <t>Apr - Jun, 2023</t>
  </si>
  <si>
    <t>FiSPs</t>
  </si>
  <si>
    <t xml:space="preserve">0 means an amount below two decimals </t>
  </si>
  <si>
    <t>No. of Cases</t>
  </si>
  <si>
    <t>Realisable Value</t>
  </si>
  <si>
    <t>Realisable Value as % of Admitted Claims</t>
  </si>
  <si>
    <t>Realisable Value as % of Liquidation Value</t>
  </si>
  <si>
    <t>Resolution plans approved</t>
  </si>
  <si>
    <t>CIRP cases (Admitted Claims &gt; ₹ 1,000 crore)</t>
  </si>
  <si>
    <r>
      <t xml:space="preserve">(Amount in </t>
    </r>
    <r>
      <rPr>
        <i/>
        <sz val="10"/>
        <color theme="1"/>
        <rFont val="Times New Roman"/>
        <family val="1"/>
      </rPr>
      <t>₹</t>
    </r>
    <r>
      <rPr>
        <i/>
        <sz val="10"/>
        <color rgb="FF000000"/>
        <rFont val="Times New Roman"/>
        <family val="1"/>
      </rPr>
      <t xml:space="preserve"> lakh crore)</t>
    </r>
  </si>
  <si>
    <t xml:space="preserve">*In the matter of Jaypee Infra, possession of 758 acres out of total 858 acres of land was given back to the CD. The 858 acres of land was earlier valued at ₹ 5500 crore.
</t>
  </si>
  <si>
    <t>***</t>
  </si>
  <si>
    <t>As on March, 2023</t>
  </si>
  <si>
    <t>2022 - 2023</t>
  </si>
  <si>
    <t>Jul - Sep, 2023</t>
  </si>
  <si>
    <t>Srei Equipment Finance Limited</t>
  </si>
  <si>
    <t>Srei Infrastructure Finance Limited</t>
  </si>
  <si>
    <t># Data awaited</t>
  </si>
  <si>
    <t>Jul - Sep 2023</t>
  </si>
  <si>
    <t>Oct - Dec, 2023</t>
  </si>
  <si>
    <t>April - Jun, 2023</t>
  </si>
  <si>
    <t xml:space="preserve">NA: Not available
</t>
  </si>
  <si>
    <t>No. of cases ended with orders of liquidation</t>
  </si>
  <si>
    <t>Till Dec, 2023</t>
  </si>
  <si>
    <t>2017 – 18</t>
  </si>
  <si>
    <t>2018 – 19</t>
  </si>
  <si>
    <t>2019 – 20</t>
  </si>
  <si>
    <t>2020 – 21</t>
  </si>
  <si>
    <t>2021 – 22</t>
  </si>
  <si>
    <t>2022 – 23</t>
  </si>
  <si>
    <t>Apr – Jun, 2023</t>
  </si>
  <si>
    <t>Jul – Sep, 2023</t>
  </si>
  <si>
    <t>Oct – Dec, 2023</t>
  </si>
  <si>
    <t>Liquidations for which Final Reports submitted</t>
  </si>
  <si>
    <t xml:space="preserve">2022 - 23 </t>
  </si>
  <si>
    <t>Ahmedabad</t>
  </si>
  <si>
    <t>Kolkata</t>
  </si>
  <si>
    <t>Note: Registration of 4 RVs have since been cancelled.</t>
  </si>
  <si>
    <t>Ongoing processes</t>
  </si>
  <si>
    <t>Resolution Applicant</t>
  </si>
  <si>
    <t>Amount Admitted</t>
  </si>
  <si>
    <t>Amount Realized</t>
  </si>
  <si>
    <t>Realisation as % of Liquidation value</t>
  </si>
  <si>
    <t>Name of FiSP</t>
  </si>
  <si>
    <t>Claims of Financial Creditors Dealt Under Resolution</t>
  </si>
  <si>
    <t>Dewan Housing Finance Corporation Ltd</t>
  </si>
  <si>
    <t>Piramal Capital &amp; Housing Finance Limited</t>
  </si>
  <si>
    <t>National Asset Reconstruction Company Limited</t>
  </si>
  <si>
    <t>Sl.</t>
  </si>
  <si>
    <t>Realization as
% of admitted claims</t>
  </si>
  <si>
    <t>Mode of Closure of Liquidation Processes</t>
  </si>
  <si>
    <t>Details of resolution plans approved for FiSPs</t>
  </si>
  <si>
    <t>This E-Newsletter includes the tables, charts, and underlying data from the Quarterly Newsletter of Insolvency and Bankrupty Board of India, January - March, 2024, Vol. 30. When using the data, please refer to the Insolvency and Banruptcy News, January - March, 2024, Vol. 30.</t>
  </si>
  <si>
    <t>Sectoral Distribution of CIRPs as on March 31, 2024</t>
  </si>
  <si>
    <t>Outcome of CIRPs, initiated Stakeholder-wise, as on March 31, 2024</t>
  </si>
  <si>
    <t>Closure of CIRP by Withdrawal till March 31, 2024</t>
  </si>
  <si>
    <t>Status of Liquidation Processes as on March 31, 2024</t>
  </si>
  <si>
    <t>CIRPs Ending with Orders for Liquidation till March 31, 2024</t>
  </si>
  <si>
    <t>Status of ongoing CIRPs as on March 31, 2024</t>
  </si>
  <si>
    <t>Details of Large Cases as on March 31, 2024</t>
  </si>
  <si>
    <t>Commencement of Voluntary Liquidations till March 31, 2024</t>
  </si>
  <si>
    <t>Status of Voluntary Liquidations as on March 31, 2024</t>
  </si>
  <si>
    <t>Corporate Liquidation Accounts as on March 31, 2024</t>
  </si>
  <si>
    <t>Registered IPs and AFAs as on March 31, 2024</t>
  </si>
  <si>
    <t>Distribution of IPs as per their Eligibility as on March 31, 2024</t>
  </si>
  <si>
    <t>Age Profile of IPs as on March 31, 2024</t>
  </si>
  <si>
    <t>Replacement of IRP with RP as on March 31, 2024</t>
  </si>
  <si>
    <t>IPEs as on March 31, 2024</t>
  </si>
  <si>
    <t>Registered Valuers as on March 31, 2024</t>
  </si>
  <si>
    <t>Registered Valuers (Entities) as on March 31, 2024</t>
  </si>
  <si>
    <t>Registration of RVs till March 31, 2024</t>
  </si>
  <si>
    <t>Region Wise Registered Valuers as on March 31, 2024</t>
  </si>
  <si>
    <t>Age profile of RVs as on March 31, 2024</t>
  </si>
  <si>
    <t>Stakeholder-wise Distribution and Trends of Initiation of CIRPs</t>
  </si>
  <si>
    <t>Table 3: Stakeholder-wise Distribution and Trends of Initiation of CIRPs</t>
  </si>
  <si>
    <t xml:space="preserve">Year-wise Details of Resolutions </t>
  </si>
  <si>
    <t xml:space="preserve">List of ongoing cases for PPIRP as on March 31, 2024 </t>
  </si>
  <si>
    <t>Details of Cases Withdrawn before Admission</t>
  </si>
  <si>
    <t>Ratio of Resolution and Liquidation orders</t>
  </si>
  <si>
    <t>PIRPs Yeilding Approval of Repayment Plan</t>
  </si>
  <si>
    <t>Number of Resolutions</t>
  </si>
  <si>
    <t>Total admitted claims</t>
  </si>
  <si>
    <t>Total Realisation</t>
  </si>
  <si>
    <t>Realisation by creditors as a % of admitted claims</t>
  </si>
  <si>
    <t>2023 - 24</t>
  </si>
  <si>
    <t xml:space="preserve">Table 6: Year-wise Details of Resolutions </t>
  </si>
  <si>
    <t>Name of the CD</t>
  </si>
  <si>
    <t>Date of admission</t>
  </si>
  <si>
    <t>Name of the NCLT Bench</t>
  </si>
  <si>
    <t>Mudraa Lifespaces Private Limited</t>
  </si>
  <si>
    <t>Kethos Tiles Private Limited</t>
  </si>
  <si>
    <t>Shreemati Fashions Private Limited</t>
  </si>
  <si>
    <t>Kratos Energy &amp; Infrastructure Limited</t>
  </si>
  <si>
    <t xml:space="preserve">Table 26: List of ongoing cases for PPIRP as on March 31, 2024 </t>
  </si>
  <si>
    <t>Table 27: Details of Cases Withdrawn before Admission</t>
  </si>
  <si>
    <t>No. of Cases Withdrawn before Admission</t>
  </si>
  <si>
    <t>Amount Involved (Rs. crore)</t>
  </si>
  <si>
    <t>As on Mar, 21</t>
  </si>
  <si>
    <t>As on Mar, 22</t>
  </si>
  <si>
    <t>As on Mar, 23</t>
  </si>
  <si>
    <t>Resolution cases</t>
  </si>
  <si>
    <t>Liquidation cases</t>
  </si>
  <si>
    <t>Ratio</t>
  </si>
  <si>
    <t>Jan - Mar, 2024</t>
  </si>
  <si>
    <t>2017-18</t>
  </si>
  <si>
    <t>2018-19</t>
  </si>
  <si>
    <t>2019-20</t>
  </si>
  <si>
    <t>2020-21</t>
  </si>
  <si>
    <t>2021-22</t>
  </si>
  <si>
    <t>2022-23</t>
  </si>
  <si>
    <t>Table 28: Ratio of Resolution and Liquidation orders</t>
  </si>
  <si>
    <t xml:space="preserve">Table 29: Insolvency Resolution of Personal Guarantors </t>
  </si>
  <si>
    <t>Name of the PG</t>
  </si>
  <si>
    <t>PIRP initiated by</t>
  </si>
  <si>
    <t>Date of commencement of IIRP</t>
  </si>
  <si>
    <t>Date of approval of plan</t>
  </si>
  <si>
    <t>Realisable Amount</t>
  </si>
  <si>
    <t>Realisable % of realisation by creditors</t>
  </si>
  <si>
    <t>Creditor</t>
  </si>
  <si>
    <t xml:space="preserve">Sl. </t>
  </si>
  <si>
    <t xml:space="preserve">Table 31: PIRPs Yielding Approval of Repayment Plan                                       </t>
  </si>
  <si>
    <t>Bakul Jayantilal Karia</t>
  </si>
  <si>
    <t>Chetan Jayantilal Karia</t>
  </si>
  <si>
    <t>Pradip Jayantilal Karia</t>
  </si>
  <si>
    <t>Pritesh Jayantilal Karia</t>
  </si>
  <si>
    <t>Vishal Ramesh Karia</t>
  </si>
  <si>
    <t>Pradip Overseas Ltd.</t>
  </si>
  <si>
    <t>Total (January - March, 2024)</t>
  </si>
  <si>
    <t>Total (Till March, 2024)</t>
  </si>
  <si>
    <t>0.38%</t>
  </si>
  <si>
    <t>2.16%</t>
  </si>
  <si>
    <t>Table 7: CIRPs Yielded Resolutions: State of CD at the commencement of CIRP</t>
  </si>
  <si>
    <t>Table 10: Mode of Closure of Liquidation Processes</t>
  </si>
  <si>
    <t>Table 11: Details of Closed Liquidations</t>
  </si>
  <si>
    <t>Table 13: Reasons for Liquidations</t>
  </si>
  <si>
    <t>Table 14: Claims in Liquidation Process</t>
  </si>
  <si>
    <t>Table 17: Details of Avoidance Applications and Disposal</t>
  </si>
  <si>
    <t>Table 18: Details of resolution plans approved for FiSPs</t>
  </si>
  <si>
    <t>Table 21: Reasons For Voluntary Liquidations</t>
  </si>
  <si>
    <t>Table 23: Realisations under Voluntary Liquidation</t>
  </si>
  <si>
    <t>Table 24: Average Time for approval of Resolution Plans / Orders For Liquidation</t>
  </si>
  <si>
    <t>Table 30: Status of filed applications for initiation of insolvency resolution process of Personal Guarantors</t>
  </si>
  <si>
    <t xml:space="preserve">Table 33: Registration and Cancellation of Registrations of IPs </t>
  </si>
  <si>
    <t>Table 38: Activities by IPAs</t>
  </si>
  <si>
    <t>Table 39: CPE hours earned by the IPs</t>
  </si>
  <si>
    <t>Table 40: Details of information with NeSL</t>
  </si>
  <si>
    <t>Table 22: Details of Voluntary Liquidations (Excluding Withdrawals)</t>
  </si>
  <si>
    <t>Details of Voluntary Liquidations (Excluding Withdrawals)</t>
  </si>
  <si>
    <t>Notes: These CIRPs are in respect of 7249 CDs.
This excludes 1 CD which has moved directly from Board for Industrial and Financial Reconstruction (BIFR) to resolution.
Source: Compilation from website of the NCLT and filing by IPs.</t>
  </si>
  <si>
    <t>Table 2: Sectoral Distribution of CIRPs as on March 31, 2024</t>
  </si>
  <si>
    <t>Table 4: Outcome of CIRPs initiated Stakeholder-wise, as on March 31, 2024</t>
  </si>
  <si>
    <t>Part A: Reported for Prior Period (Till December, 2023)</t>
  </si>
  <si>
    <t>Part B: For January - March, 2024</t>
  </si>
  <si>
    <t>Dehradun Integrated Arena Limited</t>
  </si>
  <si>
    <t xml:space="preserve">Tamra Dhatu Udyog Pvt. Ltd. </t>
  </si>
  <si>
    <t>V-Accurate Management Services Private Limited</t>
  </si>
  <si>
    <t>Monique Germs Exports Private Limited</t>
  </si>
  <si>
    <t>Sarga Hotel Private Limited</t>
  </si>
  <si>
    <t>Ed &amp; Tech International Limited</t>
  </si>
  <si>
    <t>Paranjape Agro Products (India) Pvt. Ltd.</t>
  </si>
  <si>
    <t>Impala Distillery &amp; Brewery Limited</t>
  </si>
  <si>
    <t>Pami Metals Private Limited</t>
  </si>
  <si>
    <t>Milan Textile Enterprise Private Limited</t>
  </si>
  <si>
    <t>RSAL Steel Private Limited</t>
  </si>
  <si>
    <t>SMR Entertainment Private Limited</t>
  </si>
  <si>
    <t>Nidhi Impotrade Private Limited</t>
  </si>
  <si>
    <t>Sindhanur Gangavathi Tollway Private Limited</t>
  </si>
  <si>
    <t>Balaji Paper &amp; Newsprint Private Limited</t>
  </si>
  <si>
    <t>Terrygold (India) Limited</t>
  </si>
  <si>
    <t>Pranav Construction Systems Private Limited</t>
  </si>
  <si>
    <t>Eee and Cee Pressings Pvt Ltd</t>
  </si>
  <si>
    <t>JBO GLOBEWORLD LLP</t>
  </si>
  <si>
    <t>Saturn Rings &amp; Forgings Private Limited</t>
  </si>
  <si>
    <t>VA Realcon Private Limited</t>
  </si>
  <si>
    <t>Eastern Silk Industries Limited</t>
  </si>
  <si>
    <t>Saurashtra Specialties Private  Limited</t>
  </si>
  <si>
    <t>NSL Mining Resources India Private Limited</t>
  </si>
  <si>
    <t>Techno Forge Limited</t>
  </si>
  <si>
    <t>Mantena Laboratories Limited</t>
  </si>
  <si>
    <t>Viaan Industries Limited</t>
  </si>
  <si>
    <t>Indian Sugar Manufacturing Company Limited</t>
  </si>
  <si>
    <t>Parshuram Forge Private Limited</t>
  </si>
  <si>
    <t>Max Alert Systems Limited</t>
  </si>
  <si>
    <t>Magppie International Limited</t>
  </si>
  <si>
    <t>Fabtech Sugar Limited</t>
  </si>
  <si>
    <t>Nucleus Premium Properties Private Limited</t>
  </si>
  <si>
    <t>Coast Realtors Private Limited</t>
  </si>
  <si>
    <t>Jairam Foundry Private Limited</t>
  </si>
  <si>
    <t>India Brewery &amp; Distillery Private Limited</t>
  </si>
  <si>
    <t>MSA Developers Private Limited</t>
  </si>
  <si>
    <t>Ezhil Chemical Private Limited</t>
  </si>
  <si>
    <t>Vaishnovi Infratech Limited</t>
  </si>
  <si>
    <t>Shimita Trading Private Limited</t>
  </si>
  <si>
    <t>Brick Eagle Group Private Limited</t>
  </si>
  <si>
    <t>Chiraayush Stock Consultants Private Limited</t>
  </si>
  <si>
    <t>Blue Frog Media Private Limited</t>
  </si>
  <si>
    <t>Privilege Industries Limited</t>
  </si>
  <si>
    <t>Kilburn Office Automation Limited</t>
  </si>
  <si>
    <t>Reliance Capital Ltd</t>
  </si>
  <si>
    <t>RBI</t>
  </si>
  <si>
    <t>Hanung Toys And Textiles Limited</t>
  </si>
  <si>
    <t>Indus Integrated Information Management Ltd.</t>
  </si>
  <si>
    <t>Omansh Enterprises Limited</t>
  </si>
  <si>
    <t>Prithvi Multipurpose Cold Storage Private Limited</t>
  </si>
  <si>
    <t>Airen Copper Private Limited</t>
  </si>
  <si>
    <t>Rajvir Industries Limited</t>
  </si>
  <si>
    <t>Rudraksh Dealcom Private Limited</t>
  </si>
  <si>
    <t>Mahamayay Metals LLP</t>
  </si>
  <si>
    <t>Satwiki Proteins Private Limited</t>
  </si>
  <si>
    <t>N. S. Engineering Projects Private Limited</t>
  </si>
  <si>
    <t>Modern Syntex (India) Limited</t>
  </si>
  <si>
    <t>Rental Stay Private Limited</t>
  </si>
  <si>
    <t xml:space="preserve">Starlite Component Limited </t>
  </si>
  <si>
    <t>G K Steel And Allied Industries Ltd.</t>
  </si>
  <si>
    <t xml:space="preserve">Uthara Fashion Knitwear Limited </t>
  </si>
  <si>
    <t>Rishra Steel Limited</t>
  </si>
  <si>
    <t>84.98*</t>
  </si>
  <si>
    <t xml:space="preserve">1. In 947 resolved CDs, 233 applications in respect of avoidance transactions to the tune of ₹ 1.24 lakh crore have been pending before AA. </t>
  </si>
  <si>
    <t>2. CIRPs in 42 matters which yielded resolution plans and were reported earlier in this table have since moved into liquidation. The CIRPs have restarted in 23 cases and CIRPs in 4 matters, where liquidation orders were passed earlier, have yielded resolution plans.</t>
  </si>
  <si>
    <t>3. During the quarter, there are 13 CIRPs where the realisable value was less than the liquidation value of the CD. While realisable value is significantly influenced by the value of asset of the CD while entering the resolution process and time taken for resolution, it is also the outcome of a market determined price discovery process and commercial wisdom of the CoC.</t>
  </si>
  <si>
    <t xml:space="preserve">* Based on 850 cases where fair value has been estimated </t>
  </si>
  <si>
    <t>Note: Data awaited in 2 cases.</t>
  </si>
  <si>
    <t>Table 8: Closure of CIRPs by Withdrawal till March 31, 2024</t>
  </si>
  <si>
    <t>Data awaited in 12 CIRPs</t>
  </si>
  <si>
    <t>Table 9: Status of Liquidation Processes as on March 31, 2024</t>
  </si>
  <si>
    <t>Jan – Mar, 2024</t>
  </si>
  <si>
    <t>Total as on Mar, 2024</t>
  </si>
  <si>
    <t>2476*</t>
  </si>
  <si>
    <t>*This excludes 36 cases where liquidation order has been set aside by NCLT / NCLAT / HC / SC.</t>
  </si>
  <si>
    <t>Taj Haberdashery Products Private Limited</t>
  </si>
  <si>
    <t>Vinod Cotton Corp Private Limited*</t>
  </si>
  <si>
    <t xml:space="preserve">                           -   </t>
  </si>
  <si>
    <t>Everwin Textile Mill Private Limited</t>
  </si>
  <si>
    <t xml:space="preserve">Safal Securities Ltd. </t>
  </si>
  <si>
    <t>Thiru Arooran Sugars Limited</t>
  </si>
  <si>
    <t>Maa Tara Ispat Industries Private Limited</t>
  </si>
  <si>
    <t xml:space="preserve">Maa Sherawali Ispat Private Limited </t>
  </si>
  <si>
    <t xml:space="preserve">Govindam Metals and Alloys Private Limited </t>
  </si>
  <si>
    <t>Padmavati Wires and Cables Private Limited</t>
  </si>
  <si>
    <t>Amricon Agrovet Private Limited</t>
  </si>
  <si>
    <t>Polyex Private Limited</t>
  </si>
  <si>
    <t>J V Restaurant Private Limited</t>
  </si>
  <si>
    <t>K.P.R.Industries (India) Limited*</t>
  </si>
  <si>
    <t>Abhijeet MADC Nagpur Energy Private Limited$</t>
  </si>
  <si>
    <t>Boss Profiles Limited</t>
  </si>
  <si>
    <t>P.V.K. Engineers Private Limited</t>
  </si>
  <si>
    <t>Maharaja Techno Chromes Private Limited</t>
  </si>
  <si>
    <t>Gloabtel Convergence Limited$</t>
  </si>
  <si>
    <t xml:space="preserve"> SNS Diagnostics Limited</t>
  </si>
  <si>
    <t>Cauvery Powergeneration Chennai Private Limited</t>
  </si>
  <si>
    <t>Norton Aluminium (India) Private Limited</t>
  </si>
  <si>
    <t>Onus Enterprise Private Limited</t>
  </si>
  <si>
    <t>TENNY JOSE LIMITED</t>
  </si>
  <si>
    <t>Aeon Paper Mills Private Limited</t>
  </si>
  <si>
    <t>Kishori Lal Sudesh Kumar Metals Private Limited</t>
  </si>
  <si>
    <t>Sri Guruprabha Power Ltd.$</t>
  </si>
  <si>
    <t>Ceebuild Company Pvt. Ltd.$</t>
  </si>
  <si>
    <t>Rayan Laboratories Private Limited</t>
  </si>
  <si>
    <t>Brilliant IT Enabling Services Private Limited*</t>
  </si>
  <si>
    <t>Utility Agrotech Industries Private Limited</t>
  </si>
  <si>
    <t xml:space="preserve">Meena Jewellers &amp; Diamond Pvt. Ltd. </t>
  </si>
  <si>
    <t>Y M Foodways Private Limited</t>
  </si>
  <si>
    <t>Agi Cargo Private Limited</t>
  </si>
  <si>
    <t xml:space="preserve"> MPL Parts And Services Private Limited</t>
  </si>
  <si>
    <t>Gupta Dyeing And Printing Mills Private Limited</t>
  </si>
  <si>
    <t>BOB Tech Solutions Private Limited</t>
  </si>
  <si>
    <t>Abra Motors Private Limited</t>
  </si>
  <si>
    <t>Sholingur Textiles Limited</t>
  </si>
  <si>
    <t>MTC Ecom Private Limited</t>
  </si>
  <si>
    <t>Todays Writing Instruments Limited</t>
  </si>
  <si>
    <t>Hindupur Bio-Energy Private Limited</t>
  </si>
  <si>
    <t>Nag Yang Shoes Private Limited</t>
  </si>
  <si>
    <t>Maa Tarini Industries Limited</t>
  </si>
  <si>
    <t>VMC Systems Limited</t>
  </si>
  <si>
    <t>BFIP Enterprises Private Limited</t>
  </si>
  <si>
    <t>A S Sales and Exports Private Limited</t>
  </si>
  <si>
    <t>Lakshmi Apparels and Wovens Limited</t>
  </si>
  <si>
    <t>Cooltech Containers Private Limited</t>
  </si>
  <si>
    <t>RAA International Limited</t>
  </si>
  <si>
    <t>Shriram SEPL Composites Private Limited</t>
  </si>
  <si>
    <t>Karuturi Foods Private Limited</t>
  </si>
  <si>
    <t>DSC Motor Private Limited</t>
  </si>
  <si>
    <t>Vyas Mercantile Private Limited</t>
  </si>
  <si>
    <t>Qutab Realcon Private Limited*</t>
  </si>
  <si>
    <t>Aparna Polyflex Private Limited</t>
  </si>
  <si>
    <t>OSPL Infradeal Private Limited</t>
  </si>
  <si>
    <t>Note: '-' means no value; *Claims pertain to CIRP period</t>
  </si>
  <si>
    <t>NA means Not Applicable</t>
  </si>
  <si>
    <t>Table 12: CIRPs ending with Orders for Liquidation till March 31, 2024</t>
  </si>
  <si>
    <t>Note: Data of 30 CIRPs awaited.</t>
  </si>
  <si>
    <t>960 Liquidations where Final Report Submitted*</t>
  </si>
  <si>
    <t>Ongoing 1107 Liquidations**</t>
  </si>
  <si>
    <t xml:space="preserve"> NA </t>
  </si>
  <si>
    <t>8943.98#</t>
  </si>
  <si>
    <t>52006.63***</t>
  </si>
  <si>
    <t>*Data reconciliation pending in 157 cases
# Inclusive of unclaimed proceeds of ₹7.27 crore under liquidation.
** Data for other ongoing liquidations is awaited.
***Out of 1516 ongoing cases, liquidation value of only 1440 CDs is available. Liquidation value of 1013 CDs taken during liquidation process is ₹44,362.88 crore and liquidation value of rest of the 427 CDs captured during CIRP is ₹7,643.75 crore.</t>
  </si>
  <si>
    <t>Table 15: Status of ongoing CIRPs as on March 31, 2024</t>
  </si>
  <si>
    <t>Table 16: Details of Large Cases as on March 31, 2024</t>
  </si>
  <si>
    <t>Till Mar, 2024</t>
  </si>
  <si>
    <t>5504.23*</t>
  </si>
  <si>
    <t>6599.20*</t>
  </si>
  <si>
    <t>IndusInd International Holdings Limited</t>
  </si>
  <si>
    <t>Table 19: Commencement of Voluntary Liquidations till March 31, 2024</t>
  </si>
  <si>
    <t>Table 20: Status of Voluntary Liquidations as on March 31, 2024</t>
  </si>
  <si>
    <t>3063#</t>
  </si>
  <si>
    <t xml:space="preserve">Notes:
* Paid up capital is not available in case of nine companies as they are limited by guarantee companies where there exist no shareholders and paid-up capital.
** Data of 5 Final Report cases is awaited.
*** For ongoing liquidations, data is not available
# Assets of 383 cases are available.
</t>
  </si>
  <si>
    <t>Part A: For Prior Period (Till December, 2023)</t>
  </si>
  <si>
    <t>Sri Balasubramanier Spinning and Weaving Mills Private Limited</t>
  </si>
  <si>
    <t>Kedar Commosale Private Limited</t>
  </si>
  <si>
    <t>Accord Financial Consultancy Limited</t>
  </si>
  <si>
    <t>Aristo Finance &amp; Investments Limited</t>
  </si>
  <si>
    <t>Camo Software India Private Limited</t>
  </si>
  <si>
    <t>Deeco Mechatron Marketing Private Limited</t>
  </si>
  <si>
    <t>Deeco Technical Services Private Limited</t>
  </si>
  <si>
    <t>Deeco Industrial Supplies Private Limited</t>
  </si>
  <si>
    <t>Accelerated IT Solutions Private Limited#</t>
  </si>
  <si>
    <t>Binu Exports (India) Private Limited#</t>
  </si>
  <si>
    <t>Atoptech Design Automation Private Limited</t>
  </si>
  <si>
    <t>Rambos Footwear Private Limited</t>
  </si>
  <si>
    <t>ARSM Tradewing Private Limited</t>
  </si>
  <si>
    <t>Micro Mobility India Private Limited</t>
  </si>
  <si>
    <t>Fxall International (Mumbai) Private Limited</t>
  </si>
  <si>
    <t>Planatol Adhesive India Private Limited</t>
  </si>
  <si>
    <t>Proprium Capital Advisors (India) Private Limited</t>
  </si>
  <si>
    <t>Prabhatara Vyapaar Private Limited</t>
  </si>
  <si>
    <t>Brigantine Admec Container Services (India) Private Limited</t>
  </si>
  <si>
    <t>Aneja Food Products India Private Limited</t>
  </si>
  <si>
    <t>Inficon India Private Limited</t>
  </si>
  <si>
    <t>ATI Edutech India Private Limited</t>
  </si>
  <si>
    <t>Mehra Bandhu Creations Private Limited</t>
  </si>
  <si>
    <t>Schoelly Endoscopy India Private Limited</t>
  </si>
  <si>
    <t>Gondliya Fibers Private Limited</t>
  </si>
  <si>
    <t>Eat Real Snacks Private Limited</t>
  </si>
  <si>
    <t>Vsplash Techworks Private Limited</t>
  </si>
  <si>
    <t>Insannova Clinicals Private Limited</t>
  </si>
  <si>
    <t>Viptela Systems Private Limited</t>
  </si>
  <si>
    <t>Pharma Health Care (India) Private Limited</t>
  </si>
  <si>
    <t>Coraggio Holdings Private Limited</t>
  </si>
  <si>
    <t>Capveda Capital (India) Advisory Private Limited</t>
  </si>
  <si>
    <t>Anabatic Technologies India Private Limited</t>
  </si>
  <si>
    <t>Wipro Personal Care Private Limited</t>
  </si>
  <si>
    <t>Alpha Healthsciences Private Limited</t>
  </si>
  <si>
    <t>Unit Trust of India Investment Advisory Services Limited</t>
  </si>
  <si>
    <t>Naandi Education Support and Training Private Limited</t>
  </si>
  <si>
    <t>Clix Analytics Private Limited</t>
  </si>
  <si>
    <t>Tamanna Vanijya Private Limited</t>
  </si>
  <si>
    <t xml:space="preserve">Pokar Agro Private Limited </t>
  </si>
  <si>
    <t xml:space="preserve">Entco Music Private Limited </t>
  </si>
  <si>
    <t>Sharak Healthcare Private Limited</t>
  </si>
  <si>
    <t>Perwein Trading Private Limited</t>
  </si>
  <si>
    <t>SSB Polymers Limited</t>
  </si>
  <si>
    <t>Sun Plastochem Limited</t>
  </si>
  <si>
    <t>Green Properties India Private Limited</t>
  </si>
  <si>
    <t>Sikich India Technologies Private Limited</t>
  </si>
  <si>
    <t>Hurrykrishna Venture Private Limited</t>
  </si>
  <si>
    <t>Gulf Energy Maritime Services Private Limited</t>
  </si>
  <si>
    <t>Inmarco Universal Gaskets Private Limited</t>
  </si>
  <si>
    <t>Valbrass India Private Limited</t>
  </si>
  <si>
    <t>Hutch Info Systems Private Limited</t>
  </si>
  <si>
    <t>Genuine Buildwell Private Limited</t>
  </si>
  <si>
    <t xml:space="preserve">Special Engineering (Halol) Private Limited </t>
  </si>
  <si>
    <t xml:space="preserve">Sergi Transformer Explosion Prevention Tehcnologies Pvt. Ltd. </t>
  </si>
  <si>
    <t>Candid Mercantile &amp; Credit Pvt.Ltd.</t>
  </si>
  <si>
    <t>Theramyt Novobiologics Private Limited</t>
  </si>
  <si>
    <t>Radio Cine Forniture (India) Private Limited</t>
  </si>
  <si>
    <t>High Wings Solutions Private Limited</t>
  </si>
  <si>
    <t>Snap Finserv Private Limited</t>
  </si>
  <si>
    <t>Gandhi Credit Pvt.Ltd.</t>
  </si>
  <si>
    <t>India Centric Education Hub Private Limited</t>
  </si>
  <si>
    <t>Kickstartup Credit Private Limited</t>
  </si>
  <si>
    <t>Gokul Granites Private Limited</t>
  </si>
  <si>
    <t>Welspun Natural Resources Private Limited</t>
  </si>
  <si>
    <t>Satya Coal Transport Private Limited</t>
  </si>
  <si>
    <t>All Saints India Private Limited</t>
  </si>
  <si>
    <t>Adept Real Estate Developers Private Limited</t>
  </si>
  <si>
    <t>Elken International India Private Limited</t>
  </si>
  <si>
    <t>Magnum India Hotel Management Private Limited</t>
  </si>
  <si>
    <t>Weathernews India Private Limited</t>
  </si>
  <si>
    <t>Mitra Renewables Private Limited</t>
  </si>
  <si>
    <t>Netpay Solutions Private Limited</t>
  </si>
  <si>
    <t>HPS Wellness Private Limited</t>
  </si>
  <si>
    <t>Bilfinger India Private Limited</t>
  </si>
  <si>
    <t>Virence VVC India LLP</t>
  </si>
  <si>
    <t>Dhatariya Investment Pvt Ltd</t>
  </si>
  <si>
    <t>Vikhyat Holdings Pvt Ltd</t>
  </si>
  <si>
    <t>Talech Software Solutions Private Limited</t>
  </si>
  <si>
    <t>Saffron Nonwoven Private Limited</t>
  </si>
  <si>
    <t>Eight Constructions Private Limited</t>
  </si>
  <si>
    <t>Destination Maternity Apparel Private Limited</t>
  </si>
  <si>
    <t>Antbridge Pvt Ltd</t>
  </si>
  <si>
    <t>BFT Automation Systems Private Limited</t>
  </si>
  <si>
    <t>Pinnacle Engines India Private Limited</t>
  </si>
  <si>
    <t>Sri Vishnu Finance And Investment Pvt Ltd</t>
  </si>
  <si>
    <t>April, 2023 to March, 2024</t>
  </si>
  <si>
    <t>As on March, 2024</t>
  </si>
  <si>
    <t>Table 25: Corporate Liquidation Accounts as on March 31, 2024</t>
  </si>
  <si>
    <t>As on Mar, 24</t>
  </si>
  <si>
    <t>Debt data not available in 505 cases.</t>
  </si>
  <si>
    <t>Table 32: Registered IPs and AFAs as on March 31, 2024</t>
  </si>
  <si>
    <t>Table 34: Distribution of IPs as per their eligibility as on March 31, 2024</t>
  </si>
  <si>
    <t>Table 35: Age profile of IPs as on March 31, 2024</t>
  </si>
  <si>
    <t>- </t>
  </si>
  <si>
    <t xml:space="preserve">  # Excluding 1080 AFAs which are expired / not renewed.
 NA: Not Applicable.
</t>
  </si>
  <si>
    <t>Table 36: Replacement of IRP with RP as on March 31, 2024</t>
  </si>
  <si>
    <t>Table 37: IPEs as on March 31, 2024</t>
  </si>
  <si>
    <t>Table 41: Registered Valuers as on March 31, 2024</t>
  </si>
  <si>
    <t>Table 42: Registered Valuers (Entities) as on March 31, 2024</t>
  </si>
  <si>
    <t>Table 43: Registration of RVs till March 31, 2024</t>
  </si>
  <si>
    <t>Table 44: Region Wise Registered Valuers as on March 31, 2024</t>
  </si>
  <si>
    <t>Table 45: Age profile of RVs as on March 31,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</si>
</sst>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0.00;[Red]0.00"/>
    <numFmt numFmtId="165" formatCode="[$-14009]dd/mm/yy;@"/>
    <numFmt numFmtId="166" formatCode="dd\-mm\-yy"/>
    <numFmt numFmtId="167" formatCode="0.0"/>
  </numFmts>
  <fonts count="58">
    <font>
      <sz val="11"/>
      <color theme="1"/>
      <name val="Calibri"/>
      <family val="2"/>
      <scheme val="minor"/>
    </font>
    <font>
      <sz val="11"/>
      <color theme="1"/>
      <name val="Times New Roman"/>
      <family val="1"/>
    </font>
    <font>
      <b/>
      <sz val="12"/>
      <color theme="1"/>
      <name val="Times New Roman"/>
      <family val="1"/>
    </font>
    <font>
      <sz val="10"/>
      <color theme="1"/>
      <name val="Times New Roman"/>
      <family val="1"/>
    </font>
    <font>
      <i/>
      <sz val="10"/>
      <color theme="1"/>
      <name val="Times New Roman"/>
      <family val="1"/>
    </font>
    <font>
      <b/>
      <sz val="10"/>
      <name val="Times New Roman"/>
      <family val="1"/>
    </font>
    <font>
      <b/>
      <i/>
      <sz val="10"/>
      <name val="Times New Roman"/>
      <family val="1"/>
    </font>
    <font>
      <sz val="10"/>
      <color rgb="FF000000"/>
      <name val="Times New Roman"/>
      <family val="1"/>
    </font>
    <font>
      <sz val="10"/>
      <name val="Times New Roman"/>
      <family val="1"/>
    </font>
    <font>
      <b/>
      <sz val="12"/>
      <color rgb="FF000000"/>
      <name val="Times New Roman"/>
      <family val="1"/>
    </font>
    <font>
      <b/>
      <sz val="10"/>
      <color rgb="FF000000"/>
      <name val="Times New Roman"/>
      <family val="1"/>
    </font>
    <font>
      <b/>
      <sz val="10"/>
      <color theme="1"/>
      <name val="Times New Roman"/>
      <family val="1"/>
    </font>
    <font>
      <b/>
      <sz val="11"/>
      <color theme="1"/>
      <name val="Times New Roman"/>
      <family val="1"/>
    </font>
    <font>
      <b/>
      <sz val="11"/>
      <color rgb="FF000000"/>
      <name val="Times New Roman"/>
      <family val="1"/>
    </font>
    <font>
      <i/>
      <sz val="10"/>
      <color rgb="FF000000"/>
      <name val="Times New Roman"/>
      <family val="1"/>
    </font>
    <font>
      <sz val="12"/>
      <color theme="1"/>
      <name val="Calibri"/>
      <family val="2"/>
    </font>
    <font>
      <b/>
      <sz val="8"/>
      <color theme="1"/>
      <name val="Times New Roman"/>
      <family val="1"/>
    </font>
    <font>
      <i/>
      <sz val="11"/>
      <color theme="1"/>
      <name val="Times New Roman"/>
      <family val="1"/>
    </font>
    <font>
      <b/>
      <sz val="9"/>
      <color theme="1"/>
      <name val="Times New Roman"/>
      <family val="1"/>
    </font>
    <font>
      <sz val="9"/>
      <color theme="1"/>
      <name val="Times New Roman"/>
      <family val="1"/>
    </font>
    <font>
      <sz val="9"/>
      <color rgb="FF000000"/>
      <name val="Times New Roman"/>
      <family val="1"/>
    </font>
    <font>
      <sz val="8"/>
      <color rgb="FF000000"/>
      <name val="Times New Roman"/>
      <family val="1"/>
    </font>
    <font>
      <b/>
      <sz val="8"/>
      <color rgb="FF000000"/>
      <name val="Times New Roman"/>
      <family val="1"/>
    </font>
    <font>
      <sz val="11"/>
      <color theme="1"/>
      <name val="Calibri"/>
      <family val="2"/>
      <scheme val="minor"/>
    </font>
    <font>
      <sz val="11"/>
      <color rgb="FFFF0000"/>
      <name val="Calibri"/>
      <family val="2"/>
      <scheme val="minor"/>
    </font>
    <font>
      <u/>
      <sz val="11"/>
      <color theme="10"/>
      <name val="Calibri"/>
      <family val="2"/>
      <scheme val="minor"/>
    </font>
    <font>
      <sz val="16"/>
      <color theme="1"/>
      <name val="Times New Roman"/>
      <family val="1"/>
    </font>
    <font>
      <b/>
      <sz val="16"/>
      <color rgb="FF00B050"/>
      <name val="Times New Roman"/>
      <family val="1"/>
    </font>
    <font>
      <b/>
      <sz val="14"/>
      <color rgb="FF0070C0"/>
      <name val="Times New Roman"/>
      <family val="1"/>
    </font>
    <font>
      <b/>
      <sz val="12"/>
      <color rgb="FF00B050"/>
      <name val="Times New Roman"/>
      <family val="1"/>
    </font>
    <font>
      <b/>
      <sz val="11"/>
      <name val="Times New Roman"/>
      <family val="1"/>
    </font>
    <font>
      <sz val="11"/>
      <name val="Times New Roman"/>
      <family val="1"/>
    </font>
    <font>
      <b/>
      <sz val="11"/>
      <color theme="0"/>
      <name val="Times New Roman"/>
      <family val="1"/>
    </font>
    <font>
      <sz val="10"/>
      <name val="Arial"/>
      <family val="2"/>
    </font>
    <font>
      <b/>
      <u/>
      <sz val="10"/>
      <name val="Times New Roman"/>
      <family val="1"/>
    </font>
    <font>
      <u/>
      <sz val="11"/>
      <color theme="10"/>
      <name val="Calibri"/>
      <family val="2"/>
    </font>
    <font>
      <b/>
      <sz val="12"/>
      <color theme="0"/>
      <name val="Times New Roman"/>
      <family val="1"/>
    </font>
    <font>
      <u/>
      <sz val="11"/>
      <color theme="9" tint="-0.499984740745262"/>
      <name val="Times New Roman"/>
      <family val="1"/>
    </font>
    <font>
      <sz val="10"/>
      <color rgb="FF222222"/>
      <name val="Times New Roman"/>
      <family val="1"/>
    </font>
    <font>
      <sz val="9"/>
      <name val="Times New Roman"/>
      <family val="1"/>
    </font>
    <font>
      <sz val="11"/>
      <color theme="4"/>
      <name val="Times New Roman"/>
      <family val="1"/>
    </font>
    <font>
      <sz val="8"/>
      <name val="Calibri"/>
      <family val="2"/>
      <scheme val="minor"/>
    </font>
    <font>
      <sz val="11"/>
      <name val="Calibri"/>
      <family val="2"/>
      <scheme val="minor"/>
    </font>
    <font>
      <i/>
      <sz val="11"/>
      <color theme="1"/>
      <name val="Calibri"/>
      <family val="2"/>
      <scheme val="minor"/>
    </font>
    <font>
      <sz val="11"/>
      <color theme="0"/>
      <name val="Calibri"/>
      <family val="2"/>
      <scheme val="minor"/>
    </font>
    <font>
      <b/>
      <sz val="10"/>
      <color theme="0"/>
      <name val="Times New Roman"/>
      <family val="1"/>
    </font>
    <font>
      <sz val="12"/>
      <color theme="0"/>
      <name val="Times New Roman"/>
      <family val="1"/>
    </font>
    <font>
      <sz val="11"/>
      <color theme="0"/>
      <name val="Times New Roman"/>
      <family val="1"/>
    </font>
    <font>
      <b/>
      <i/>
      <sz val="10"/>
      <color theme="0"/>
      <name val="Times New Roman"/>
      <family val="1"/>
    </font>
    <font>
      <sz val="10"/>
      <color theme="0"/>
      <name val="Times New Roman"/>
      <family val="1"/>
    </font>
    <font>
      <sz val="8"/>
      <color theme="0"/>
      <name val="Times New Roman"/>
      <family val="1"/>
    </font>
    <font>
      <i/>
      <sz val="11"/>
      <name val="Times New Roman"/>
      <family val="1"/>
    </font>
    <font>
      <sz val="10"/>
      <color theme="1"/>
      <name val="Calibri"/>
      <family val="2"/>
      <scheme val="minor"/>
    </font>
    <font>
      <sz val="12"/>
      <color theme="1"/>
      <name val="Times New Roman"/>
      <family val="1"/>
    </font>
    <font>
      <sz val="12"/>
      <color rgb="FF000000"/>
      <name val="Times New Roman"/>
      <family val="1"/>
    </font>
    <font>
      <sz val="9"/>
      <color theme="1"/>
      <name val="Calibri"/>
      <family val="2"/>
      <scheme val="minor"/>
    </font>
    <font>
      <sz val="11"/>
      <name val="Times N\"/>
    </font>
    <font>
      <sz val="12"/>
      <name val="Times New Roman"/>
      <family val="1"/>
    </font>
  </fonts>
  <fills count="1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ECE6DB"/>
        <bgColor rgb="FF000000"/>
      </patternFill>
    </fill>
    <fill>
      <patternFill patternType="solid">
        <fgColor rgb="FFECE6DB"/>
        <bgColor indexed="64"/>
      </patternFill>
    </fill>
    <fill>
      <patternFill patternType="solid">
        <fgColor theme="6" tint="0.79998168889431442"/>
        <bgColor indexed="64"/>
      </patternFill>
    </fill>
    <fill>
      <patternFill patternType="solid">
        <fgColor rgb="FFFFFFFF"/>
        <bgColor indexed="64"/>
      </patternFill>
    </fill>
    <fill>
      <patternFill patternType="solid">
        <fgColor rgb="FFFDFDFD"/>
        <bgColor indexed="64"/>
      </patternFill>
    </fill>
    <fill>
      <patternFill patternType="solid">
        <fgColor rgb="FFC00000"/>
        <bgColor indexed="64"/>
      </patternFill>
    </fill>
    <fill>
      <patternFill patternType="solid">
        <fgColor theme="5" tint="0.59999389629810485"/>
        <bgColor indexed="64"/>
      </patternFill>
    </fill>
  </fills>
  <borders count="38">
    <border>
      <left/>
      <right/>
      <top/>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rgb="FFFFFFFF"/>
      </left>
      <right style="thin">
        <color rgb="FFFFFFFF"/>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thin">
        <color theme="0"/>
      </top>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top style="thin">
        <color theme="0"/>
      </top>
      <bottom style="thin">
        <color indexed="64"/>
      </bottom>
      <diagonal/>
    </border>
    <border>
      <left/>
      <right style="thin">
        <color theme="0"/>
      </right>
      <top style="thin">
        <color theme="0"/>
      </top>
      <bottom/>
      <diagonal/>
    </border>
    <border>
      <left style="thin">
        <color theme="0"/>
      </left>
      <right/>
      <top style="thin">
        <color theme="0"/>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top style="thin">
        <color indexed="64"/>
      </top>
      <bottom style="thin">
        <color indexed="64"/>
      </bottom>
      <diagonal/>
    </border>
    <border>
      <left style="thin">
        <color theme="0"/>
      </left>
      <right/>
      <top style="thin">
        <color indexed="64"/>
      </top>
      <bottom/>
      <diagonal/>
    </border>
    <border>
      <left style="thin">
        <color theme="0"/>
      </left>
      <right/>
      <top/>
      <bottom style="thin">
        <color indexed="64"/>
      </bottom>
      <diagonal/>
    </border>
    <border>
      <left/>
      <right style="thin">
        <color theme="0"/>
      </right>
      <top/>
      <bottom style="thin">
        <color indexed="64"/>
      </bottom>
      <diagonal/>
    </border>
  </borders>
  <cellStyleXfs count="7">
    <xf numFmtId="0" fontId="0" fillId="0" borderId="0"/>
    <xf numFmtId="9" fontId="23" fillId="0" borderId="0" applyFont="0" applyFill="0" applyBorder="0" applyAlignment="0" applyProtection="0"/>
    <xf numFmtId="0" fontId="25" fillId="0" borderId="0" applyNumberFormat="0" applyFill="0" applyBorder="0" applyAlignment="0" applyProtection="0"/>
    <xf numFmtId="0" fontId="33" fillId="0" borderId="0"/>
    <xf numFmtId="0" fontId="35" fillId="0" borderId="0" applyNumberFormat="0" applyFill="0" applyBorder="0" applyAlignment="0" applyProtection="0">
      <alignment vertical="top"/>
      <protection locked="0"/>
    </xf>
    <xf numFmtId="43" fontId="23" fillId="0" borderId="0" applyFont="0" applyFill="0" applyBorder="0" applyAlignment="0" applyProtection="0"/>
    <xf numFmtId="43" fontId="23" fillId="0" borderId="0" applyFont="0" applyFill="0" applyBorder="0" applyAlignment="0" applyProtection="0"/>
  </cellStyleXfs>
  <cellXfs count="548">
    <xf numFmtId="0" fontId="0" fillId="0" borderId="0" xfId="0"/>
    <xf numFmtId="0" fontId="1" fillId="0" borderId="0" xfId="0" applyFont="1"/>
    <xf numFmtId="0" fontId="3" fillId="0" borderId="0" xfId="0" applyFont="1"/>
    <xf numFmtId="0" fontId="4" fillId="0" borderId="0" xfId="0" applyFont="1" applyAlignment="1">
      <alignment horizontal="right" vertical="center"/>
    </xf>
    <xf numFmtId="0" fontId="3" fillId="3" borderId="0" xfId="0" applyFont="1" applyFill="1" applyAlignment="1">
      <alignment horizontal="right" vertical="center" wrapText="1"/>
    </xf>
    <xf numFmtId="0" fontId="7" fillId="3" borderId="0" xfId="0" applyFont="1" applyFill="1" applyAlignment="1">
      <alignment horizontal="right" vertical="center" wrapText="1"/>
    </xf>
    <xf numFmtId="0" fontId="6" fillId="5" borderId="2" xfId="0" applyFont="1" applyFill="1" applyBorder="1" applyAlignment="1">
      <alignment horizontal="center" vertical="top" wrapText="1"/>
    </xf>
    <xf numFmtId="0" fontId="7" fillId="0" borderId="0" xfId="0" applyFont="1" applyAlignment="1">
      <alignment horizontal="center" vertical="center" wrapText="1"/>
    </xf>
    <xf numFmtId="0" fontId="6" fillId="5" borderId="2" xfId="0" applyFont="1" applyFill="1" applyBorder="1" applyAlignment="1">
      <alignment horizontal="center" vertical="top"/>
    </xf>
    <xf numFmtId="0" fontId="11" fillId="0" borderId="0" xfId="0" applyFont="1" applyAlignment="1">
      <alignment horizontal="left" vertical="top" wrapText="1"/>
    </xf>
    <xf numFmtId="0" fontId="3" fillId="0" borderId="0" xfId="0" applyFont="1" applyAlignment="1">
      <alignment horizontal="center" vertical="center" wrapText="1"/>
    </xf>
    <xf numFmtId="0" fontId="5" fillId="5" borderId="0" xfId="0" applyFont="1" applyFill="1" applyAlignment="1">
      <alignment horizontal="center" vertical="center" wrapText="1"/>
    </xf>
    <xf numFmtId="0" fontId="3" fillId="0" borderId="0" xfId="0" applyFont="1" applyAlignment="1">
      <alignment vertical="center"/>
    </xf>
    <xf numFmtId="0" fontId="12" fillId="0" borderId="0" xfId="0" applyFont="1" applyAlignment="1">
      <alignment vertical="center"/>
    </xf>
    <xf numFmtId="0" fontId="3" fillId="0" borderId="7" xfId="0" applyFont="1" applyBorder="1" applyAlignment="1">
      <alignment horizontal="left" vertical="center" wrapText="1"/>
    </xf>
    <xf numFmtId="0" fontId="11" fillId="5" borderId="3" xfId="0" applyFont="1" applyFill="1" applyBorder="1" applyAlignment="1">
      <alignment horizontal="center" vertical="top" wrapText="1"/>
    </xf>
    <xf numFmtId="0" fontId="5" fillId="5" borderId="13" xfId="0" applyFont="1" applyFill="1" applyBorder="1" applyAlignment="1">
      <alignment horizontal="center" vertical="top" wrapText="1"/>
    </xf>
    <xf numFmtId="0" fontId="5" fillId="5" borderId="17" xfId="0" applyFont="1" applyFill="1" applyBorder="1" applyAlignment="1">
      <alignment horizontal="center" vertical="top" wrapText="1"/>
    </xf>
    <xf numFmtId="0" fontId="7" fillId="0" borderId="0" xfId="0" applyFont="1" applyAlignment="1">
      <alignment vertical="top" wrapText="1"/>
    </xf>
    <xf numFmtId="0" fontId="0" fillId="0" borderId="0" xfId="0" applyAlignment="1">
      <alignment vertical="top"/>
    </xf>
    <xf numFmtId="0" fontId="10" fillId="5" borderId="3" xfId="0" applyFont="1" applyFill="1" applyBorder="1" applyAlignment="1">
      <alignment horizontal="center" vertical="top" wrapText="1"/>
    </xf>
    <xf numFmtId="0" fontId="10" fillId="0" borderId="0" xfId="0" applyFont="1" applyAlignment="1">
      <alignment horizontal="left" vertical="center"/>
    </xf>
    <xf numFmtId="0" fontId="10" fillId="0" borderId="0" xfId="0" applyFont="1" applyAlignment="1">
      <alignment horizontal="left" vertical="top"/>
    </xf>
    <xf numFmtId="0" fontId="11" fillId="5" borderId="2" xfId="0" applyFont="1" applyFill="1" applyBorder="1" applyAlignment="1">
      <alignment horizontal="center" vertical="top" wrapText="1"/>
    </xf>
    <xf numFmtId="0" fontId="3" fillId="0" borderId="0" xfId="0" applyFont="1" applyAlignment="1">
      <alignment vertical="top"/>
    </xf>
    <xf numFmtId="0" fontId="11" fillId="0" borderId="0" xfId="0" applyFont="1" applyAlignment="1">
      <alignment horizontal="justify" vertical="top"/>
    </xf>
    <xf numFmtId="0" fontId="11" fillId="5" borderId="2" xfId="0" applyFont="1" applyFill="1" applyBorder="1" applyAlignment="1">
      <alignment horizontal="center" vertical="center" wrapText="1"/>
    </xf>
    <xf numFmtId="0" fontId="10" fillId="0" borderId="0" xfId="0" applyFont="1" applyAlignment="1">
      <alignment horizontal="justify" vertical="center"/>
    </xf>
    <xf numFmtId="0" fontId="3" fillId="0" borderId="0" xfId="0" applyFont="1" applyAlignment="1">
      <alignment horizontal="center" vertical="top" wrapText="1"/>
    </xf>
    <xf numFmtId="0" fontId="15" fillId="0" borderId="0" xfId="0" applyFont="1" applyAlignment="1">
      <alignment vertical="center"/>
    </xf>
    <xf numFmtId="0" fontId="16" fillId="5" borderId="3" xfId="0" applyFont="1" applyFill="1" applyBorder="1" applyAlignment="1">
      <alignment horizontal="center" vertical="top" wrapText="1"/>
    </xf>
    <xf numFmtId="0" fontId="3" fillId="3" borderId="0" xfId="0" applyFont="1" applyFill="1" applyAlignment="1">
      <alignment horizontal="left" vertical="top" wrapText="1"/>
    </xf>
    <xf numFmtId="0" fontId="11" fillId="0" borderId="0" xfId="0" applyFont="1" applyAlignment="1">
      <alignment vertical="center"/>
    </xf>
    <xf numFmtId="0" fontId="11" fillId="0" borderId="0" xfId="0" applyFont="1" applyAlignment="1">
      <alignment vertical="top"/>
    </xf>
    <xf numFmtId="0" fontId="9" fillId="0" borderId="0" xfId="0" applyFont="1" applyAlignment="1">
      <alignment vertical="top"/>
    </xf>
    <xf numFmtId="0" fontId="11" fillId="5" borderId="2" xfId="0" applyFont="1" applyFill="1" applyBorder="1" applyAlignment="1">
      <alignment horizontal="center" vertical="top"/>
    </xf>
    <xf numFmtId="0" fontId="12" fillId="0" borderId="0" xfId="0" applyFont="1" applyAlignment="1">
      <alignment horizontal="justify" vertical="center"/>
    </xf>
    <xf numFmtId="0" fontId="10" fillId="5" borderId="2" xfId="0" applyFont="1" applyFill="1" applyBorder="1" applyAlignment="1">
      <alignment horizontal="center" vertical="top" wrapText="1"/>
    </xf>
    <xf numFmtId="0" fontId="7" fillId="3" borderId="0" xfId="0" applyFont="1" applyFill="1" applyAlignment="1">
      <alignment horizontal="left" vertical="top" wrapText="1"/>
    </xf>
    <xf numFmtId="0" fontId="1" fillId="0" borderId="0" xfId="0" applyFont="1" applyAlignment="1">
      <alignment vertical="top"/>
    </xf>
    <xf numFmtId="0" fontId="7" fillId="0" borderId="0" xfId="0" applyFont="1" applyAlignment="1">
      <alignment horizontal="right" vertical="center" wrapText="1"/>
    </xf>
    <xf numFmtId="0" fontId="7" fillId="0" borderId="0" xfId="0" applyFont="1" applyAlignment="1">
      <alignment horizontal="justify" vertical="top" wrapText="1"/>
    </xf>
    <xf numFmtId="0" fontId="0" fillId="0" borderId="0" xfId="0" applyAlignment="1">
      <alignment horizontal="right"/>
    </xf>
    <xf numFmtId="0" fontId="7" fillId="0" borderId="0" xfId="0" applyFont="1"/>
    <xf numFmtId="0" fontId="7" fillId="0" borderId="0" xfId="0" applyFont="1" applyAlignment="1">
      <alignment horizontal="left" vertical="top" wrapText="1"/>
    </xf>
    <xf numFmtId="0" fontId="19" fillId="0" borderId="0" xfId="0" applyFont="1" applyAlignment="1">
      <alignment vertical="center" wrapText="1"/>
    </xf>
    <xf numFmtId="0" fontId="11" fillId="5" borderId="8" xfId="0" applyFont="1" applyFill="1" applyBorder="1" applyAlignment="1">
      <alignment vertical="top"/>
    </xf>
    <xf numFmtId="0" fontId="3" fillId="0" borderId="0" xfId="0" applyFont="1" applyAlignment="1">
      <alignment horizontal="justify" vertical="top"/>
    </xf>
    <xf numFmtId="0" fontId="7" fillId="0" borderId="0" xfId="0" applyFont="1" applyAlignment="1">
      <alignment horizontal="justify" vertical="top"/>
    </xf>
    <xf numFmtId="0" fontId="0" fillId="5" borderId="0" xfId="0" applyFill="1"/>
    <xf numFmtId="0" fontId="1" fillId="5" borderId="0" xfId="0" applyFont="1" applyFill="1"/>
    <xf numFmtId="0" fontId="2" fillId="0" borderId="0" xfId="0" applyFont="1" applyAlignment="1">
      <alignment horizontal="left"/>
    </xf>
    <xf numFmtId="0" fontId="2" fillId="0" borderId="0" xfId="0" applyFont="1" applyAlignment="1">
      <alignment horizontal="center"/>
    </xf>
    <xf numFmtId="0" fontId="2" fillId="0" borderId="0" xfId="0" applyFont="1"/>
    <xf numFmtId="0" fontId="3" fillId="0" borderId="0" xfId="0" applyFont="1" applyAlignment="1">
      <alignment vertical="top" wrapText="1"/>
    </xf>
    <xf numFmtId="0" fontId="3" fillId="0" borderId="0" xfId="0" applyFont="1" applyAlignment="1">
      <alignment vertical="center" wrapText="1"/>
    </xf>
    <xf numFmtId="0" fontId="7" fillId="0" borderId="0" xfId="0" applyFont="1" applyAlignment="1">
      <alignment horizontal="right" vertical="center"/>
    </xf>
    <xf numFmtId="0" fontId="3" fillId="0" borderId="0" xfId="0" applyFont="1" applyAlignment="1">
      <alignment horizontal="left" vertical="center" wrapText="1"/>
    </xf>
    <xf numFmtId="0" fontId="1" fillId="0" borderId="25" xfId="0" applyFont="1" applyBorder="1"/>
    <xf numFmtId="0" fontId="1" fillId="0" borderId="26" xfId="0" applyFont="1" applyBorder="1"/>
    <xf numFmtId="0" fontId="26" fillId="0" borderId="26" xfId="0" applyFont="1" applyBorder="1"/>
    <xf numFmtId="0" fontId="1" fillId="0" borderId="24" xfId="0" applyFont="1" applyBorder="1"/>
    <xf numFmtId="0" fontId="1" fillId="0" borderId="27" xfId="0" applyFont="1" applyBorder="1"/>
    <xf numFmtId="0" fontId="1" fillId="0" borderId="22" xfId="0" applyFont="1" applyBorder="1"/>
    <xf numFmtId="0" fontId="1" fillId="0" borderId="0" xfId="0" applyFont="1" applyAlignment="1">
      <alignment horizontal="center" vertical="center"/>
    </xf>
    <xf numFmtId="0" fontId="1" fillId="0" borderId="27" xfId="0" applyFont="1" applyBorder="1" applyAlignment="1">
      <alignment vertical="center"/>
    </xf>
    <xf numFmtId="0" fontId="1" fillId="0" borderId="22" xfId="0" applyFont="1" applyBorder="1" applyAlignment="1">
      <alignment vertical="center"/>
    </xf>
    <xf numFmtId="0" fontId="1" fillId="0" borderId="0" xfId="0" applyFont="1" applyAlignment="1">
      <alignment vertical="center"/>
    </xf>
    <xf numFmtId="0" fontId="0" fillId="0" borderId="27" xfId="0" applyBorder="1"/>
    <xf numFmtId="0" fontId="0" fillId="0" borderId="22" xfId="0" applyBorder="1"/>
    <xf numFmtId="0" fontId="1" fillId="0" borderId="23" xfId="0" applyFont="1" applyBorder="1"/>
    <xf numFmtId="0" fontId="1" fillId="0" borderId="28" xfId="0" applyFont="1" applyBorder="1"/>
    <xf numFmtId="0" fontId="1" fillId="0" borderId="21" xfId="0" applyFont="1" applyBorder="1"/>
    <xf numFmtId="0" fontId="1" fillId="5" borderId="0" xfId="0" applyFont="1" applyFill="1" applyAlignment="1">
      <alignment horizontal="center"/>
    </xf>
    <xf numFmtId="0" fontId="1" fillId="5" borderId="26" xfId="0" applyFont="1" applyFill="1" applyBorder="1"/>
    <xf numFmtId="0" fontId="30" fillId="5" borderId="2" xfId="0" applyFont="1" applyFill="1" applyBorder="1" applyAlignment="1">
      <alignment horizontal="center" vertical="center" wrapText="1"/>
    </xf>
    <xf numFmtId="0" fontId="31" fillId="5" borderId="2" xfId="0" applyFont="1" applyFill="1" applyBorder="1" applyAlignment="1">
      <alignment horizontal="center" vertical="top" wrapText="1"/>
    </xf>
    <xf numFmtId="0" fontId="1" fillId="0" borderId="0" xfId="0" applyFont="1" applyAlignment="1">
      <alignment vertical="center" wrapText="1"/>
    </xf>
    <xf numFmtId="0" fontId="7" fillId="0" borderId="0" xfId="0" applyFont="1" applyAlignment="1">
      <alignment vertical="center"/>
    </xf>
    <xf numFmtId="0" fontId="7" fillId="0" borderId="5" xfId="0" applyFont="1" applyBorder="1" applyAlignment="1">
      <alignment horizontal="center" vertical="center" wrapText="1"/>
    </xf>
    <xf numFmtId="0" fontId="7" fillId="0" borderId="5" xfId="0" applyFont="1" applyBorder="1" applyAlignment="1">
      <alignment vertical="top" wrapText="1"/>
    </xf>
    <xf numFmtId="0" fontId="24" fillId="0" borderId="0" xfId="0" applyFont="1" applyAlignment="1">
      <alignment vertical="top"/>
    </xf>
    <xf numFmtId="0" fontId="24" fillId="0" borderId="0" xfId="0" applyFont="1"/>
    <xf numFmtId="0" fontId="3" fillId="0" borderId="0" xfId="0" applyFont="1" applyAlignment="1">
      <alignment horizontal="justify" vertical="top" wrapText="1"/>
    </xf>
    <xf numFmtId="0" fontId="3" fillId="0" borderId="0" xfId="0" applyFont="1" applyAlignment="1">
      <alignment horizontal="right" vertical="center" wrapText="1"/>
    </xf>
    <xf numFmtId="0" fontId="5" fillId="5" borderId="8" xfId="0" applyFont="1" applyFill="1" applyBorder="1" applyAlignment="1">
      <alignment horizontal="right" vertical="top" wrapText="1"/>
    </xf>
    <xf numFmtId="0" fontId="12" fillId="0" borderId="0" xfId="0" applyFont="1"/>
    <xf numFmtId="0" fontId="20" fillId="0" borderId="0" xfId="0" applyFont="1" applyAlignment="1">
      <alignment horizontal="center" vertical="center"/>
    </xf>
    <xf numFmtId="0" fontId="7" fillId="0" borderId="0" xfId="0" applyFont="1" applyAlignment="1">
      <alignment vertical="center" wrapText="1"/>
    </xf>
    <xf numFmtId="0" fontId="0" fillId="0" borderId="0" xfId="0" applyAlignment="1">
      <alignment horizontal="center"/>
    </xf>
    <xf numFmtId="0" fontId="3" fillId="0" borderId="0" xfId="0" applyFont="1" applyAlignment="1">
      <alignment horizontal="right" vertical="center"/>
    </xf>
    <xf numFmtId="0" fontId="3" fillId="0" borderId="0" xfId="0" applyFont="1" applyAlignment="1">
      <alignment horizontal="justify" vertical="center" wrapText="1"/>
    </xf>
    <xf numFmtId="0" fontId="8" fillId="0" borderId="0" xfId="0" applyFont="1" applyAlignment="1">
      <alignment horizontal="justify" vertical="top"/>
    </xf>
    <xf numFmtId="0" fontId="3" fillId="5" borderId="2" xfId="0" applyFont="1" applyFill="1" applyBorder="1" applyAlignment="1">
      <alignment horizontal="center" vertical="top" wrapText="1"/>
    </xf>
    <xf numFmtId="0" fontId="11" fillId="5" borderId="8" xfId="0" applyFont="1" applyFill="1" applyBorder="1" applyAlignment="1">
      <alignment horizontal="left" vertical="center" wrapText="1"/>
    </xf>
    <xf numFmtId="0" fontId="11" fillId="5" borderId="8" xfId="0" applyFont="1" applyFill="1" applyBorder="1" applyAlignment="1">
      <alignment horizontal="right" vertical="center" wrapText="1"/>
    </xf>
    <xf numFmtId="0" fontId="11" fillId="0" borderId="0" xfId="0" applyFont="1" applyAlignment="1">
      <alignment vertical="top" wrapText="1"/>
    </xf>
    <xf numFmtId="0" fontId="10" fillId="0" borderId="0" xfId="0" applyFont="1" applyAlignment="1">
      <alignment vertical="top" wrapText="1"/>
    </xf>
    <xf numFmtId="0" fontId="3" fillId="0" borderId="0" xfId="0" applyFont="1" applyAlignment="1">
      <alignment horizontal="right" vertical="top" wrapText="1"/>
    </xf>
    <xf numFmtId="0" fontId="7" fillId="0" borderId="0" xfId="0" applyFont="1" applyAlignment="1">
      <alignment horizontal="right" vertical="top" wrapText="1"/>
    </xf>
    <xf numFmtId="2" fontId="0" fillId="0" borderId="0" xfId="0" applyNumberFormat="1"/>
    <xf numFmtId="0" fontId="1" fillId="0" borderId="0" xfId="0" applyFont="1" applyAlignment="1">
      <alignment horizontal="right" vertical="center" wrapText="1"/>
    </xf>
    <xf numFmtId="0" fontId="39" fillId="0" borderId="0" xfId="0" applyFont="1" applyAlignment="1">
      <alignment horizontal="right" vertical="center" wrapText="1"/>
    </xf>
    <xf numFmtId="0" fontId="5" fillId="5" borderId="2" xfId="0" applyFont="1" applyFill="1" applyBorder="1" applyAlignment="1">
      <alignment horizontal="right" vertical="top" wrapText="1"/>
    </xf>
    <xf numFmtId="164" fontId="5" fillId="5" borderId="2" xfId="0" applyNumberFormat="1" applyFont="1" applyFill="1" applyBorder="1" applyAlignment="1">
      <alignment horizontal="right" vertical="top" wrapText="1"/>
    </xf>
    <xf numFmtId="165" fontId="0" fillId="0" borderId="0" xfId="0" applyNumberFormat="1"/>
    <xf numFmtId="165" fontId="10" fillId="5" borderId="3" xfId="0" applyNumberFormat="1" applyFont="1" applyFill="1" applyBorder="1" applyAlignment="1">
      <alignment horizontal="center" vertical="top" wrapText="1"/>
    </xf>
    <xf numFmtId="165" fontId="0" fillId="0" borderId="0" xfId="0" applyNumberFormat="1" applyAlignment="1">
      <alignment horizontal="center"/>
    </xf>
    <xf numFmtId="0" fontId="40" fillId="0" borderId="0" xfId="0" applyFont="1" applyAlignment="1">
      <alignment horizontal="center"/>
    </xf>
    <xf numFmtId="0" fontId="40" fillId="5" borderId="26" xfId="0" applyFont="1" applyFill="1" applyBorder="1" applyAlignment="1">
      <alignment horizontal="center"/>
    </xf>
    <xf numFmtId="0" fontId="40" fillId="5" borderId="0" xfId="0" applyFont="1" applyFill="1" applyAlignment="1">
      <alignment horizontal="center"/>
    </xf>
    <xf numFmtId="0" fontId="40" fillId="0" borderId="28" xfId="0" applyFont="1" applyBorder="1" applyAlignment="1">
      <alignment horizontal="center"/>
    </xf>
    <xf numFmtId="0" fontId="3" fillId="0" borderId="0" xfId="0" applyFont="1" applyAlignment="1">
      <alignment horizontal="center" vertical="center"/>
    </xf>
    <xf numFmtId="0" fontId="7" fillId="0" borderId="0" xfId="0" applyFont="1" applyAlignment="1">
      <alignment horizontal="center" vertical="center"/>
    </xf>
    <xf numFmtId="0" fontId="8" fillId="0" borderId="0" xfId="0" applyFont="1" applyAlignment="1">
      <alignment vertical="top" wrapText="1"/>
    </xf>
    <xf numFmtId="0" fontId="8" fillId="0" borderId="0" xfId="0" applyFont="1" applyAlignment="1">
      <alignment horizontal="right" vertical="center" wrapText="1"/>
    </xf>
    <xf numFmtId="0" fontId="3" fillId="0" borderId="5" xfId="0" applyFont="1" applyBorder="1" applyAlignment="1">
      <alignment horizontal="right" vertical="center" wrapText="1"/>
    </xf>
    <xf numFmtId="0" fontId="0" fillId="0" borderId="7" xfId="0" applyBorder="1"/>
    <xf numFmtId="0" fontId="7" fillId="0" borderId="7" xfId="0" applyFont="1" applyBorder="1" applyAlignment="1">
      <alignment horizontal="center" vertical="center" wrapText="1"/>
    </xf>
    <xf numFmtId="0" fontId="7" fillId="0" borderId="7" xfId="0" applyFont="1" applyBorder="1" applyAlignment="1">
      <alignment vertical="top" wrapText="1"/>
    </xf>
    <xf numFmtId="0" fontId="7" fillId="0" borderId="7" xfId="0" applyFont="1" applyBorder="1" applyAlignment="1">
      <alignment horizontal="right" vertical="center" wrapText="1"/>
    </xf>
    <xf numFmtId="0" fontId="0" fillId="0" borderId="5" xfId="0" applyBorder="1"/>
    <xf numFmtId="0" fontId="7" fillId="0" borderId="5" xfId="0" applyFont="1" applyBorder="1" applyAlignment="1">
      <alignment horizontal="right" vertical="center" wrapText="1"/>
    </xf>
    <xf numFmtId="0" fontId="20" fillId="0" borderId="0" xfId="0" applyFont="1" applyAlignment="1">
      <alignment vertical="center" wrapText="1"/>
    </xf>
    <xf numFmtId="0" fontId="21" fillId="0" borderId="0" xfId="0" applyFont="1" applyAlignment="1">
      <alignment horizontal="right" vertical="center" wrapText="1"/>
    </xf>
    <xf numFmtId="0" fontId="22" fillId="0" borderId="0" xfId="0" applyFont="1" applyAlignment="1">
      <alignment vertical="center" wrapText="1"/>
    </xf>
    <xf numFmtId="0" fontId="22" fillId="0" borderId="0" xfId="0" applyFont="1" applyAlignment="1">
      <alignment horizontal="center" vertical="center" wrapText="1"/>
    </xf>
    <xf numFmtId="0" fontId="16" fillId="0" borderId="0" xfId="0" applyFont="1" applyAlignment="1">
      <alignment horizontal="center" vertical="center" wrapText="1"/>
    </xf>
    <xf numFmtId="0" fontId="0" fillId="0" borderId="0" xfId="0" applyAlignment="1">
      <alignment vertical="center" wrapText="1"/>
    </xf>
    <xf numFmtId="2" fontId="21" fillId="0" borderId="0" xfId="0" applyNumberFormat="1" applyFont="1" applyAlignment="1">
      <alignment horizontal="right" vertical="center" wrapText="1"/>
    </xf>
    <xf numFmtId="0" fontId="10" fillId="0" borderId="0" xfId="0" applyFont="1" applyAlignment="1">
      <alignment horizontal="center" vertical="center" wrapText="1"/>
    </xf>
    <xf numFmtId="0" fontId="30" fillId="5" borderId="0" xfId="0" applyFont="1" applyFill="1" applyAlignment="1">
      <alignment horizontal="center" vertical="center"/>
    </xf>
    <xf numFmtId="0" fontId="31" fillId="5" borderId="2" xfId="2" applyFont="1" applyFill="1" applyBorder="1" applyAlignment="1">
      <alignment horizontal="center" vertical="top" wrapText="1"/>
    </xf>
    <xf numFmtId="0" fontId="13" fillId="0" borderId="0" xfId="0" applyFont="1" applyAlignment="1">
      <alignment horizontal="left" vertical="center" wrapText="1"/>
    </xf>
    <xf numFmtId="0" fontId="8" fillId="0" borderId="0" xfId="0" applyFont="1" applyAlignment="1">
      <alignment horizontal="left" vertical="top"/>
    </xf>
    <xf numFmtId="0" fontId="3" fillId="0" borderId="0" xfId="0" applyFont="1" applyAlignment="1">
      <alignment horizontal="center" vertical="top"/>
    </xf>
    <xf numFmtId="0" fontId="3" fillId="0" borderId="0" xfId="0" applyFont="1" applyAlignment="1">
      <alignment horizontal="center"/>
    </xf>
    <xf numFmtId="2" fontId="8" fillId="0" borderId="0" xfId="0" applyNumberFormat="1" applyFont="1" applyAlignment="1">
      <alignment horizontal="right" vertical="top"/>
    </xf>
    <xf numFmtId="0" fontId="8" fillId="0" borderId="0" xfId="0" applyFont="1" applyAlignment="1">
      <alignment horizontal="center" vertical="top"/>
    </xf>
    <xf numFmtId="0" fontId="3" fillId="0" borderId="0" xfId="0" applyFont="1" applyAlignment="1">
      <alignment horizontal="right" vertical="top"/>
    </xf>
    <xf numFmtId="0" fontId="7" fillId="0" borderId="7" xfId="0" applyFont="1" applyBorder="1" applyAlignment="1">
      <alignment vertical="center" wrapText="1"/>
    </xf>
    <xf numFmtId="165" fontId="0" fillId="0" borderId="0" xfId="0" applyNumberFormat="1" applyAlignment="1">
      <alignment horizontal="right"/>
    </xf>
    <xf numFmtId="0" fontId="3" fillId="0" borderId="7" xfId="0" applyFont="1" applyBorder="1" applyAlignment="1">
      <alignment vertical="center" wrapText="1"/>
    </xf>
    <xf numFmtId="0" fontId="42" fillId="0" borderId="0" xfId="0" applyFont="1"/>
    <xf numFmtId="0" fontId="3" fillId="0" borderId="7" xfId="0" applyFont="1" applyBorder="1" applyAlignment="1">
      <alignment vertical="center"/>
    </xf>
    <xf numFmtId="0" fontId="3" fillId="0" borderId="7" xfId="0" applyFont="1" applyBorder="1" applyAlignment="1">
      <alignment horizontal="right" vertical="center"/>
    </xf>
    <xf numFmtId="0" fontId="3" fillId="0" borderId="5" xfId="0" applyFont="1" applyBorder="1" applyAlignment="1">
      <alignment horizontal="right" vertical="center"/>
    </xf>
    <xf numFmtId="0" fontId="5" fillId="0" borderId="6" xfId="0" applyFont="1" applyBorder="1" applyAlignment="1">
      <alignment vertical="top" wrapText="1"/>
    </xf>
    <xf numFmtId="0" fontId="5" fillId="0" borderId="6" xfId="0" applyFont="1" applyBorder="1" applyAlignment="1">
      <alignment horizontal="center" vertical="center" wrapText="1"/>
    </xf>
    <xf numFmtId="0" fontId="8" fillId="0" borderId="5" xfId="0" applyFont="1" applyBorder="1" applyAlignment="1">
      <alignment vertical="top" wrapText="1"/>
    </xf>
    <xf numFmtId="0" fontId="8" fillId="0" borderId="5" xfId="0" applyFont="1" applyBorder="1" applyAlignment="1">
      <alignment horizontal="right" vertical="center" wrapText="1"/>
    </xf>
    <xf numFmtId="0" fontId="20" fillId="0" borderId="7" xfId="0" applyFont="1" applyBorder="1" applyAlignment="1">
      <alignment horizontal="center" vertical="center"/>
    </xf>
    <xf numFmtId="0" fontId="7" fillId="0" borderId="7" xfId="0" applyFont="1" applyBorder="1" applyAlignment="1">
      <alignment vertical="center"/>
    </xf>
    <xf numFmtId="0" fontId="7" fillId="0" borderId="7" xfId="0" applyFont="1" applyBorder="1" applyAlignment="1">
      <alignment horizontal="right" vertical="center"/>
    </xf>
    <xf numFmtId="0" fontId="3" fillId="0" borderId="7" xfId="0" applyFont="1" applyBorder="1" applyAlignment="1">
      <alignment vertical="top" wrapText="1"/>
    </xf>
    <xf numFmtId="0" fontId="19" fillId="0" borderId="0" xfId="0" applyFont="1" applyAlignment="1">
      <alignment vertical="top" wrapText="1"/>
    </xf>
    <xf numFmtId="0" fontId="19" fillId="0" borderId="0" xfId="0" applyFont="1" applyAlignment="1">
      <alignment vertical="top"/>
    </xf>
    <xf numFmtId="0" fontId="17" fillId="0" borderId="0" xfId="0" applyFont="1"/>
    <xf numFmtId="0" fontId="43" fillId="0" borderId="0" xfId="0" applyFont="1" applyAlignment="1">
      <alignment horizontal="left" vertical="center"/>
    </xf>
    <xf numFmtId="0" fontId="1" fillId="0" borderId="0" xfId="0" applyFont="1" applyAlignment="1">
      <alignment horizontal="center" vertical="center" wrapText="1"/>
    </xf>
    <xf numFmtId="0" fontId="20" fillId="0" borderId="0" xfId="0" applyFont="1" applyAlignment="1">
      <alignment horizontal="left" vertical="top" wrapText="1"/>
    </xf>
    <xf numFmtId="0" fontId="3" fillId="0" borderId="6" xfId="0" applyFont="1" applyBorder="1" applyAlignment="1">
      <alignment horizontal="right" vertical="center"/>
    </xf>
    <xf numFmtId="0" fontId="44" fillId="0" borderId="0" xfId="0" applyFont="1" applyAlignment="1">
      <alignment vertical="top"/>
    </xf>
    <xf numFmtId="0" fontId="44" fillId="0" borderId="0" xfId="0" applyFont="1"/>
    <xf numFmtId="0" fontId="47" fillId="3" borderId="0" xfId="0" applyFont="1" applyFill="1"/>
    <xf numFmtId="0" fontId="47" fillId="0" borderId="0" xfId="0" applyFont="1"/>
    <xf numFmtId="0" fontId="44" fillId="3" borderId="0" xfId="0" applyFont="1" applyFill="1" applyAlignment="1">
      <alignment vertical="top"/>
    </xf>
    <xf numFmtId="0" fontId="44" fillId="3" borderId="0" xfId="0" applyFont="1" applyFill="1"/>
    <xf numFmtId="2" fontId="44" fillId="3" borderId="0" xfId="0" applyNumberFormat="1" applyFont="1" applyFill="1"/>
    <xf numFmtId="0" fontId="49" fillId="0" borderId="0" xfId="0" applyFont="1" applyAlignment="1">
      <alignment horizontal="right" vertical="center" wrapText="1"/>
    </xf>
    <xf numFmtId="0" fontId="45" fillId="3" borderId="8" xfId="0" applyFont="1" applyFill="1" applyBorder="1" applyAlignment="1">
      <alignment horizontal="center" vertical="center" wrapText="1"/>
    </xf>
    <xf numFmtId="0" fontId="48" fillId="3" borderId="2" xfId="0" applyFont="1" applyFill="1" applyBorder="1" applyAlignment="1">
      <alignment horizontal="center" vertical="top" wrapText="1"/>
    </xf>
    <xf numFmtId="0" fontId="45" fillId="3" borderId="0" xfId="0" applyFont="1" applyFill="1" applyAlignment="1">
      <alignment vertical="center" wrapText="1"/>
    </xf>
    <xf numFmtId="0" fontId="49" fillId="3" borderId="0" xfId="0" applyFont="1" applyFill="1" applyAlignment="1">
      <alignment horizontal="right" vertical="center" wrapText="1"/>
    </xf>
    <xf numFmtId="0" fontId="45" fillId="3" borderId="0" xfId="0" applyFont="1" applyFill="1" applyAlignment="1">
      <alignment horizontal="right" vertical="center" wrapText="1"/>
    </xf>
    <xf numFmtId="0" fontId="48" fillId="3" borderId="0" xfId="0" applyFont="1" applyFill="1" applyAlignment="1">
      <alignment horizontal="center" vertical="top" wrapText="1"/>
    </xf>
    <xf numFmtId="9" fontId="44" fillId="3" borderId="0" xfId="0" applyNumberFormat="1" applyFont="1" applyFill="1" applyAlignment="1">
      <alignment vertical="top"/>
    </xf>
    <xf numFmtId="0" fontId="45" fillId="3" borderId="0" xfId="0" applyFont="1" applyFill="1" applyAlignment="1">
      <alignment vertical="top" wrapText="1"/>
    </xf>
    <xf numFmtId="17" fontId="46" fillId="3" borderId="0" xfId="0" applyNumberFormat="1" applyFont="1" applyFill="1" applyAlignment="1">
      <alignment horizontal="left" vertical="center" wrapText="1"/>
    </xf>
    <xf numFmtId="0" fontId="45" fillId="0" borderId="12" xfId="0" applyFont="1" applyBorder="1" applyAlignment="1">
      <alignment horizontal="center" vertical="top" wrapText="1"/>
    </xf>
    <xf numFmtId="0" fontId="49" fillId="0" borderId="0" xfId="0" applyFont="1" applyAlignment="1">
      <alignment horizontal="left" vertical="center" wrapText="1"/>
    </xf>
    <xf numFmtId="9" fontId="49" fillId="0" borderId="0" xfId="0" applyNumberFormat="1" applyFont="1" applyAlignment="1">
      <alignment horizontal="right" vertical="center" wrapText="1"/>
    </xf>
    <xf numFmtId="10" fontId="49" fillId="0" borderId="0" xfId="0" applyNumberFormat="1" applyFont="1" applyAlignment="1">
      <alignment horizontal="right" vertical="center" wrapText="1"/>
    </xf>
    <xf numFmtId="0" fontId="45" fillId="3" borderId="13" xfId="0" applyFont="1" applyFill="1" applyBorder="1" applyAlignment="1">
      <alignment horizontal="center" vertical="center" wrapText="1"/>
    </xf>
    <xf numFmtId="0" fontId="45" fillId="3" borderId="0" xfId="0" applyFont="1" applyFill="1" applyAlignment="1">
      <alignment horizontal="center" vertical="center"/>
    </xf>
    <xf numFmtId="0" fontId="49" fillId="3" borderId="0" xfId="0" applyFont="1" applyFill="1" applyAlignment="1">
      <alignment vertical="center" wrapText="1"/>
    </xf>
    <xf numFmtId="10" fontId="47" fillId="3" borderId="0" xfId="1" applyNumberFormat="1" applyFont="1" applyFill="1"/>
    <xf numFmtId="0" fontId="49" fillId="3" borderId="0" xfId="0" applyFont="1" applyFill="1"/>
    <xf numFmtId="1" fontId="47" fillId="3" borderId="0" xfId="0" applyNumberFormat="1" applyFont="1" applyFill="1"/>
    <xf numFmtId="0" fontId="11" fillId="0" borderId="6" xfId="0" applyFont="1" applyBorder="1" applyAlignment="1">
      <alignment vertical="top" wrapText="1"/>
    </xf>
    <xf numFmtId="0" fontId="45" fillId="3" borderId="0" xfId="0" applyFont="1" applyFill="1" applyAlignment="1">
      <alignment horizontal="center" vertical="center" wrapText="1"/>
    </xf>
    <xf numFmtId="0" fontId="49" fillId="3" borderId="0" xfId="0" applyFont="1" applyFill="1" applyAlignment="1">
      <alignment horizontal="justify" vertical="center" wrapText="1"/>
    </xf>
    <xf numFmtId="0" fontId="49" fillId="3" borderId="0" xfId="0" applyFont="1" applyFill="1" applyAlignment="1">
      <alignment horizontal="right" vertical="top" wrapText="1"/>
    </xf>
    <xf numFmtId="9" fontId="49" fillId="3" borderId="0" xfId="1" applyFont="1" applyFill="1" applyBorder="1"/>
    <xf numFmtId="0" fontId="45" fillId="3" borderId="3" xfId="0" applyFont="1" applyFill="1" applyBorder="1" applyAlignment="1">
      <alignment vertical="top" wrapText="1"/>
    </xf>
    <xf numFmtId="0" fontId="47" fillId="3" borderId="0" xfId="0" applyFont="1" applyFill="1" applyAlignment="1">
      <alignment vertical="center" wrapText="1"/>
    </xf>
    <xf numFmtId="0" fontId="11" fillId="5" borderId="2" xfId="0" applyFont="1" applyFill="1" applyBorder="1" applyAlignment="1">
      <alignment horizontal="left" vertical="top" wrapText="1"/>
    </xf>
    <xf numFmtId="0" fontId="11" fillId="5" borderId="2" xfId="0" applyFont="1" applyFill="1" applyBorder="1" applyAlignment="1">
      <alignment horizontal="right" vertical="top" wrapText="1"/>
    </xf>
    <xf numFmtId="0" fontId="49" fillId="3" borderId="0" xfId="0" applyFont="1" applyFill="1" applyAlignment="1">
      <alignment vertical="center"/>
    </xf>
    <xf numFmtId="9" fontId="49" fillId="3" borderId="0" xfId="1" applyFont="1" applyFill="1" applyBorder="1" applyAlignment="1">
      <alignment horizontal="right" vertical="center"/>
    </xf>
    <xf numFmtId="0" fontId="45" fillId="3" borderId="0" xfId="0" applyFont="1" applyFill="1" applyAlignment="1">
      <alignment horizontal="center" vertical="top" wrapText="1"/>
    </xf>
    <xf numFmtId="0" fontId="45" fillId="3" borderId="3" xfId="0" applyFont="1" applyFill="1" applyBorder="1" applyAlignment="1">
      <alignment horizontal="center" vertical="top" wrapText="1"/>
    </xf>
    <xf numFmtId="0" fontId="50" fillId="3" borderId="0" xfId="0" applyFont="1" applyFill="1" applyAlignment="1">
      <alignment horizontal="right" vertical="center" wrapText="1"/>
    </xf>
    <xf numFmtId="0" fontId="49" fillId="3" borderId="0" xfId="0" applyFont="1" applyFill="1" applyAlignment="1">
      <alignment wrapText="1"/>
    </xf>
    <xf numFmtId="0" fontId="50" fillId="3" borderId="0" xfId="0" applyFont="1" applyFill="1" applyAlignment="1">
      <alignment vertical="center" wrapText="1"/>
    </xf>
    <xf numFmtId="2" fontId="50" fillId="3" borderId="0" xfId="0" applyNumberFormat="1" applyFont="1" applyFill="1" applyAlignment="1">
      <alignment horizontal="right" vertical="center" wrapText="1"/>
    </xf>
    <xf numFmtId="0" fontId="50" fillId="3" borderId="0" xfId="0" applyFont="1" applyFill="1" applyAlignment="1">
      <alignment horizontal="justify" vertical="center" wrapText="1"/>
    </xf>
    <xf numFmtId="0" fontId="39" fillId="0" borderId="0" xfId="0" applyFont="1" applyAlignment="1">
      <alignment vertical="center" wrapText="1"/>
    </xf>
    <xf numFmtId="0" fontId="10" fillId="0" borderId="5" xfId="0" applyFont="1" applyBorder="1" applyAlignment="1">
      <alignment vertical="top" wrapText="1"/>
    </xf>
    <xf numFmtId="0" fontId="3" fillId="0" borderId="5" xfId="0" applyFont="1" applyBorder="1" applyAlignment="1">
      <alignment horizontal="center" vertical="center"/>
    </xf>
    <xf numFmtId="0" fontId="7" fillId="0" borderId="5" xfId="0" applyFont="1" applyBorder="1" applyAlignment="1">
      <alignment horizontal="center" vertical="center"/>
    </xf>
    <xf numFmtId="0" fontId="3" fillId="0" borderId="5" xfId="0" applyFont="1" applyBorder="1" applyAlignment="1">
      <alignment horizontal="right" vertical="top" wrapText="1"/>
    </xf>
    <xf numFmtId="0" fontId="10" fillId="0" borderId="6" xfId="0" applyFont="1" applyBorder="1" applyAlignment="1">
      <alignment vertical="top" wrapText="1"/>
    </xf>
    <xf numFmtId="0" fontId="7" fillId="0" borderId="5" xfId="0" applyFont="1" applyBorder="1" applyAlignment="1">
      <alignment horizontal="right" vertical="top" wrapText="1"/>
    </xf>
    <xf numFmtId="0" fontId="3" fillId="0" borderId="5" xfId="0" applyFont="1" applyBorder="1" applyAlignment="1">
      <alignment horizontal="center" vertical="center" wrapText="1"/>
    </xf>
    <xf numFmtId="0" fontId="7" fillId="0" borderId="5" xfId="0" applyFont="1" applyBorder="1" applyAlignment="1">
      <alignment horizontal="right" vertical="center"/>
    </xf>
    <xf numFmtId="0" fontId="3" fillId="0" borderId="6" xfId="0" applyFont="1" applyBorder="1" applyAlignment="1">
      <alignment horizontal="right" vertical="center" wrapText="1"/>
    </xf>
    <xf numFmtId="0" fontId="7" fillId="0" borderId="6" xfId="0" applyFont="1" applyBorder="1" applyAlignment="1">
      <alignment horizontal="right" vertical="center"/>
    </xf>
    <xf numFmtId="0" fontId="19" fillId="0" borderId="0" xfId="0" applyFont="1"/>
    <xf numFmtId="2" fontId="11" fillId="5" borderId="1" xfId="0" applyNumberFormat="1" applyFont="1" applyFill="1" applyBorder="1" applyAlignment="1">
      <alignment vertical="center"/>
    </xf>
    <xf numFmtId="0" fontId="11" fillId="5" borderId="33" xfId="0" applyFont="1" applyFill="1" applyBorder="1" applyAlignment="1">
      <alignment horizontal="left" vertical="top" wrapText="1"/>
    </xf>
    <xf numFmtId="0" fontId="11" fillId="5" borderId="3" xfId="0" applyFont="1" applyFill="1" applyBorder="1" applyAlignment="1">
      <alignment horizontal="left" vertical="top" wrapText="1"/>
    </xf>
    <xf numFmtId="0" fontId="11" fillId="5" borderId="3" xfId="0" applyFont="1" applyFill="1" applyBorder="1" applyAlignment="1">
      <alignment horizontal="right" vertical="top" wrapText="1"/>
    </xf>
    <xf numFmtId="0" fontId="11" fillId="5" borderId="2" xfId="0" applyFont="1" applyFill="1" applyBorder="1" applyAlignment="1">
      <alignment horizontal="left" vertical="top"/>
    </xf>
    <xf numFmtId="0" fontId="11" fillId="5" borderId="2" xfId="0" applyFont="1" applyFill="1" applyBorder="1" applyAlignment="1">
      <alignment horizontal="right" vertical="top"/>
    </xf>
    <xf numFmtId="0" fontId="11" fillId="5" borderId="2" xfId="0" applyFont="1" applyFill="1" applyBorder="1" applyAlignment="1">
      <alignment horizontal="left" vertical="center" wrapText="1"/>
    </xf>
    <xf numFmtId="0" fontId="10" fillId="5" borderId="2" xfId="0" applyFont="1" applyFill="1" applyBorder="1" applyAlignment="1">
      <alignment horizontal="left" vertical="top" wrapText="1"/>
    </xf>
    <xf numFmtId="0" fontId="3" fillId="0" borderId="0" xfId="0" applyFont="1" applyAlignment="1">
      <alignment horizontal="right" vertical="center" wrapText="1" indent="1"/>
    </xf>
    <xf numFmtId="0" fontId="3" fillId="0" borderId="7" xfId="0" applyFont="1" applyBorder="1" applyAlignment="1">
      <alignment horizontal="right" vertical="center" wrapText="1"/>
    </xf>
    <xf numFmtId="0" fontId="24" fillId="3" borderId="0" xfId="0" applyFont="1" applyFill="1"/>
    <xf numFmtId="0" fontId="24" fillId="3" borderId="0" xfId="0" applyFont="1" applyFill="1" applyAlignment="1">
      <alignment vertical="top"/>
    </xf>
    <xf numFmtId="2" fontId="3" fillId="0" borderId="0" xfId="0" applyNumberFormat="1" applyFont="1" applyAlignment="1">
      <alignment horizontal="right" vertical="top"/>
    </xf>
    <xf numFmtId="2" fontId="11" fillId="5" borderId="1" xfId="1" applyNumberFormat="1" applyFont="1" applyFill="1" applyBorder="1" applyAlignment="1">
      <alignment vertical="center"/>
    </xf>
    <xf numFmtId="2" fontId="3" fillId="0" borderId="0" xfId="0" applyNumberFormat="1" applyFont="1" applyAlignment="1">
      <alignment horizontal="right" vertical="center"/>
    </xf>
    <xf numFmtId="0" fontId="0" fillId="0" borderId="0" xfId="0" applyAlignment="1">
      <alignment wrapText="1"/>
    </xf>
    <xf numFmtId="2" fontId="7" fillId="0" borderId="0" xfId="0" applyNumberFormat="1" applyFont="1" applyAlignment="1">
      <alignment horizontal="right" vertical="center"/>
    </xf>
    <xf numFmtId="2" fontId="11" fillId="5" borderId="10" xfId="0" applyNumberFormat="1" applyFont="1" applyFill="1" applyBorder="1" applyAlignment="1">
      <alignment horizontal="right" vertical="center"/>
    </xf>
    <xf numFmtId="2" fontId="11" fillId="5" borderId="11" xfId="0" applyNumberFormat="1" applyFont="1" applyFill="1" applyBorder="1" applyAlignment="1">
      <alignment horizontal="right" vertical="center"/>
    </xf>
    <xf numFmtId="2" fontId="11" fillId="5" borderId="15" xfId="0" applyNumberFormat="1" applyFont="1" applyFill="1" applyBorder="1" applyAlignment="1">
      <alignment horizontal="right" vertical="center"/>
    </xf>
    <xf numFmtId="2" fontId="11" fillId="5" borderId="16" xfId="0" applyNumberFormat="1" applyFont="1" applyFill="1" applyBorder="1" applyAlignment="1">
      <alignment horizontal="right" vertical="center"/>
    </xf>
    <xf numFmtId="2" fontId="11" fillId="5" borderId="2" xfId="0" applyNumberFormat="1" applyFont="1" applyFill="1" applyBorder="1" applyAlignment="1">
      <alignment horizontal="right" vertical="top" wrapText="1"/>
    </xf>
    <xf numFmtId="43" fontId="7" fillId="0" borderId="0" xfId="5" applyFont="1" applyBorder="1" applyAlignment="1">
      <alignment horizontal="right" vertical="center" wrapText="1"/>
    </xf>
    <xf numFmtId="2" fontId="7" fillId="0" borderId="0" xfId="0" applyNumberFormat="1" applyFont="1" applyAlignment="1">
      <alignment horizontal="right" vertical="center" wrapText="1"/>
    </xf>
    <xf numFmtId="0" fontId="10" fillId="5" borderId="2" xfId="0" applyFont="1" applyFill="1" applyBorder="1" applyAlignment="1">
      <alignment horizontal="right" vertical="center" wrapText="1"/>
    </xf>
    <xf numFmtId="0" fontId="5" fillId="5" borderId="2" xfId="0" applyFont="1" applyFill="1" applyBorder="1" applyAlignment="1">
      <alignment horizontal="left" vertical="top" wrapText="1"/>
    </xf>
    <xf numFmtId="0" fontId="5" fillId="5" borderId="1" xfId="0" applyFont="1" applyFill="1" applyBorder="1" applyAlignment="1">
      <alignment horizontal="left" vertical="top" wrapText="1"/>
    </xf>
    <xf numFmtId="0" fontId="5" fillId="5" borderId="1" xfId="0" applyFont="1" applyFill="1" applyBorder="1" applyAlignment="1">
      <alignment horizontal="right" vertical="top" wrapText="1"/>
    </xf>
    <xf numFmtId="0" fontId="10" fillId="0" borderId="34" xfId="0" applyFont="1" applyBorder="1" applyAlignment="1">
      <alignment horizontal="left" vertical="top" wrapText="1"/>
    </xf>
    <xf numFmtId="0" fontId="11" fillId="0" borderId="6" xfId="0" applyFont="1" applyBorder="1" applyAlignment="1">
      <alignment horizontal="right" vertical="center" wrapText="1"/>
    </xf>
    <xf numFmtId="0" fontId="7" fillId="0" borderId="35" xfId="0" applyFont="1" applyBorder="1" applyAlignment="1">
      <alignment horizontal="left" vertical="top" wrapText="1"/>
    </xf>
    <xf numFmtId="0" fontId="7" fillId="0" borderId="17" xfId="0" applyFont="1" applyBorder="1" applyAlignment="1">
      <alignment horizontal="left" vertical="top" wrapText="1"/>
    </xf>
    <xf numFmtId="0" fontId="7" fillId="0" borderId="36" xfId="0" applyFont="1" applyBorder="1" applyAlignment="1">
      <alignment horizontal="left" vertical="top" wrapText="1"/>
    </xf>
    <xf numFmtId="0" fontId="3" fillId="0" borderId="0" xfId="0" applyFont="1" applyAlignment="1">
      <alignment horizontal="right" vertical="center" wrapText="1" indent="8"/>
    </xf>
    <xf numFmtId="0" fontId="11" fillId="0" borderId="6" xfId="0" applyFont="1" applyBorder="1" applyAlignment="1">
      <alignment horizontal="right" vertical="center" wrapText="1" indent="8"/>
    </xf>
    <xf numFmtId="0" fontId="8" fillId="0" borderId="0" xfId="0" applyFont="1" applyAlignment="1">
      <alignment horizontal="left" vertical="center" wrapText="1"/>
    </xf>
    <xf numFmtId="0" fontId="52" fillId="0" borderId="0" xfId="0" applyFont="1"/>
    <xf numFmtId="0" fontId="3" fillId="6" borderId="0" xfId="0" applyFont="1" applyFill="1"/>
    <xf numFmtId="0" fontId="3" fillId="0" borderId="0" xfId="0" applyFont="1" applyAlignment="1">
      <alignment horizontal="left" vertical="center"/>
    </xf>
    <xf numFmtId="166" fontId="8" fillId="0" borderId="0" xfId="0" applyNumberFormat="1" applyFont="1" applyAlignment="1">
      <alignment horizontal="center" vertical="top"/>
    </xf>
    <xf numFmtId="0" fontId="5" fillId="0" borderId="8" xfId="0" applyFont="1" applyBorder="1" applyAlignment="1">
      <alignment horizontal="right" vertical="top" wrapText="1"/>
    </xf>
    <xf numFmtId="2" fontId="11" fillId="5" borderId="1" xfId="0" applyNumberFormat="1" applyFont="1" applyFill="1" applyBorder="1" applyAlignment="1">
      <alignment horizontal="center" vertical="center"/>
    </xf>
    <xf numFmtId="166" fontId="7" fillId="0" borderId="7" xfId="0" applyNumberFormat="1" applyFont="1" applyBorder="1" applyAlignment="1">
      <alignment horizontal="center" vertical="center" wrapText="1"/>
    </xf>
    <xf numFmtId="166" fontId="7" fillId="0" borderId="0" xfId="0" applyNumberFormat="1" applyFont="1" applyAlignment="1">
      <alignment horizontal="center" vertical="center" wrapText="1"/>
    </xf>
    <xf numFmtId="166" fontId="3" fillId="0" borderId="7" xfId="0" applyNumberFormat="1" applyFont="1" applyBorder="1" applyAlignment="1">
      <alignment horizontal="center" vertical="center" wrapText="1"/>
    </xf>
    <xf numFmtId="166" fontId="3" fillId="0" borderId="0" xfId="0" applyNumberFormat="1" applyFont="1" applyAlignment="1">
      <alignment horizontal="center" vertical="center" wrapText="1"/>
    </xf>
    <xf numFmtId="0" fontId="38" fillId="8" borderId="0" xfId="0" applyFont="1" applyFill="1" applyAlignment="1">
      <alignment horizontal="right" vertical="center" wrapText="1"/>
    </xf>
    <xf numFmtId="0" fontId="7" fillId="8" borderId="0" xfId="0" applyFont="1" applyFill="1" applyAlignment="1">
      <alignment horizontal="right" vertical="center" wrapText="1"/>
    </xf>
    <xf numFmtId="0" fontId="20" fillId="0" borderId="0" xfId="0" applyFont="1" applyAlignment="1">
      <alignment horizontal="right" vertical="center" wrapText="1"/>
    </xf>
    <xf numFmtId="0" fontId="19" fillId="0" borderId="0" xfId="0" applyFont="1" applyAlignment="1">
      <alignment horizontal="right" vertical="center" wrapText="1"/>
    </xf>
    <xf numFmtId="0" fontId="39" fillId="3" borderId="0" xfId="0" applyFont="1" applyFill="1" applyAlignment="1">
      <alignment horizontal="right" vertical="center" wrapText="1"/>
    </xf>
    <xf numFmtId="0" fontId="31" fillId="5" borderId="0" xfId="2" applyFont="1" applyFill="1" applyAlignment="1">
      <alignment horizontal="center" vertical="center"/>
    </xf>
    <xf numFmtId="0" fontId="11" fillId="5" borderId="2" xfId="0" applyFont="1" applyFill="1" applyBorder="1" applyAlignment="1">
      <alignment horizontal="right" vertical="center" wrapText="1"/>
    </xf>
    <xf numFmtId="0" fontId="10" fillId="5" borderId="2" xfId="0" applyFont="1" applyFill="1" applyBorder="1" applyAlignment="1">
      <alignment horizontal="right" vertical="top" wrapText="1"/>
    </xf>
    <xf numFmtId="0" fontId="11" fillId="5" borderId="2" xfId="0" applyFont="1" applyFill="1" applyBorder="1" applyAlignment="1">
      <alignment horizontal="right" vertical="top" wrapText="1" indent="1"/>
    </xf>
    <xf numFmtId="0" fontId="10" fillId="5" borderId="2" xfId="0" applyFont="1" applyFill="1" applyBorder="1" applyAlignment="1">
      <alignment horizontal="right" vertical="top" wrapText="1" indent="1"/>
    </xf>
    <xf numFmtId="0" fontId="20" fillId="0" borderId="0" xfId="0" applyFont="1" applyAlignment="1">
      <alignment horizontal="justify" vertical="center" wrapText="1"/>
    </xf>
    <xf numFmtId="0" fontId="10" fillId="5" borderId="2" xfId="0" applyFont="1" applyFill="1" applyBorder="1" applyAlignment="1">
      <alignment horizontal="left" vertical="center" wrapText="1"/>
    </xf>
    <xf numFmtId="0" fontId="31" fillId="0" borderId="0" xfId="2" applyFont="1" applyFill="1" applyBorder="1" applyAlignment="1">
      <alignment horizontal="left"/>
    </xf>
    <xf numFmtId="0" fontId="31" fillId="0" borderId="0" xfId="2" applyFont="1" applyFill="1" applyBorder="1" applyAlignment="1">
      <alignment horizontal="left" vertical="center"/>
    </xf>
    <xf numFmtId="2" fontId="8" fillId="0" borderId="0" xfId="0" applyNumberFormat="1" applyFont="1" applyAlignment="1">
      <alignment horizontal="right" vertical="center" wrapText="1"/>
    </xf>
    <xf numFmtId="0" fontId="42" fillId="3" borderId="0" xfId="0" applyFont="1" applyFill="1"/>
    <xf numFmtId="0" fontId="5" fillId="5" borderId="2" xfId="0" applyFont="1" applyFill="1" applyBorder="1" applyAlignment="1">
      <alignment horizontal="center" vertical="top" wrapText="1"/>
    </xf>
    <xf numFmtId="0" fontId="19" fillId="0" borderId="0" xfId="0" applyFont="1" applyAlignment="1">
      <alignment horizontal="left" vertical="center"/>
    </xf>
    <xf numFmtId="0" fontId="9" fillId="5" borderId="13" xfId="0" applyFont="1" applyFill="1" applyBorder="1" applyAlignment="1">
      <alignment horizontal="center" vertical="top" wrapText="1"/>
    </xf>
    <xf numFmtId="0" fontId="9" fillId="5" borderId="0" xfId="0" applyFont="1" applyFill="1" applyAlignment="1">
      <alignment horizontal="center" vertical="center" wrapText="1"/>
    </xf>
    <xf numFmtId="0" fontId="9" fillId="0" borderId="13" xfId="0" applyFont="1" applyBorder="1" applyAlignment="1">
      <alignment vertical="center" wrapText="1"/>
    </xf>
    <xf numFmtId="0" fontId="9" fillId="0" borderId="7" xfId="0" applyFont="1" applyBorder="1" applyAlignment="1">
      <alignment vertical="top" wrapText="1"/>
    </xf>
    <xf numFmtId="0" fontId="54" fillId="0" borderId="0" xfId="0" applyFont="1" applyAlignment="1">
      <alignment horizontal="left" vertical="center" wrapText="1" indent="2"/>
    </xf>
    <xf numFmtId="0" fontId="53" fillId="0" borderId="0" xfId="0" applyFont="1" applyAlignment="1">
      <alignment horizontal="right" vertical="center" wrapText="1"/>
    </xf>
    <xf numFmtId="0" fontId="54" fillId="0" borderId="0" xfId="0" applyFont="1" applyAlignment="1">
      <alignment horizontal="left" vertical="top" wrapText="1" indent="2"/>
    </xf>
    <xf numFmtId="0" fontId="9" fillId="0" borderId="6" xfId="0" applyFont="1" applyBorder="1" applyAlignment="1">
      <alignment vertical="center" wrapText="1"/>
    </xf>
    <xf numFmtId="0" fontId="2" fillId="0" borderId="6" xfId="0" applyFont="1" applyBorder="1" applyAlignment="1">
      <alignment horizontal="center"/>
    </xf>
    <xf numFmtId="0" fontId="54" fillId="0" borderId="0" xfId="0" applyFont="1" applyAlignment="1">
      <alignment vertical="top" wrapText="1"/>
    </xf>
    <xf numFmtId="0" fontId="54" fillId="0" borderId="0" xfId="0" applyFont="1" applyAlignment="1">
      <alignment vertical="center" wrapText="1"/>
    </xf>
    <xf numFmtId="0" fontId="13" fillId="3" borderId="0" xfId="0" applyFont="1" applyFill="1" applyAlignment="1">
      <alignment vertical="top" wrapText="1"/>
    </xf>
    <xf numFmtId="0" fontId="12" fillId="5" borderId="13" xfId="0" applyFont="1" applyFill="1" applyBorder="1" applyAlignment="1">
      <alignment horizontal="center" vertical="top" wrapText="1"/>
    </xf>
    <xf numFmtId="0" fontId="12" fillId="5" borderId="0" xfId="0" applyFont="1" applyFill="1" applyAlignment="1">
      <alignment horizontal="center" vertical="top" wrapText="1"/>
    </xf>
    <xf numFmtId="0" fontId="1" fillId="0" borderId="0" xfId="0" applyFont="1" applyAlignment="1">
      <alignment horizontal="justify" vertical="top" wrapText="1"/>
    </xf>
    <xf numFmtId="0" fontId="12" fillId="0" borderId="6" xfId="0" applyFont="1" applyBorder="1" applyAlignment="1">
      <alignment vertical="top" wrapText="1"/>
    </xf>
    <xf numFmtId="0" fontId="1" fillId="0" borderId="5" xfId="0" applyFont="1" applyBorder="1" applyAlignment="1">
      <alignment horizontal="justify" vertical="top" wrapText="1"/>
    </xf>
    <xf numFmtId="0" fontId="1" fillId="0" borderId="5" xfId="0" applyFont="1" applyBorder="1" applyAlignment="1">
      <alignment horizontal="right" vertical="center" wrapText="1"/>
    </xf>
    <xf numFmtId="0" fontId="5" fillId="5" borderId="8" xfId="0" applyFont="1" applyFill="1" applyBorder="1" applyAlignment="1">
      <alignment horizontal="left" vertical="top" wrapText="1"/>
    </xf>
    <xf numFmtId="0" fontId="39" fillId="0" borderId="0" xfId="0" applyFont="1"/>
    <xf numFmtId="0" fontId="39" fillId="0" borderId="0" xfId="0" applyFont="1" applyAlignment="1">
      <alignment horizontal="left" vertical="center"/>
    </xf>
    <xf numFmtId="2" fontId="11" fillId="5" borderId="8" xfId="0" applyNumberFormat="1" applyFont="1" applyFill="1" applyBorder="1" applyAlignment="1">
      <alignment horizontal="center" vertical="top" wrapText="1"/>
    </xf>
    <xf numFmtId="0" fontId="19" fillId="0" borderId="12" xfId="0" applyFont="1" applyBorder="1" applyAlignment="1">
      <alignment vertical="center"/>
    </xf>
    <xf numFmtId="0" fontId="55" fillId="0" borderId="0" xfId="0" applyFont="1"/>
    <xf numFmtId="165" fontId="55" fillId="0" borderId="0" xfId="0" applyNumberFormat="1" applyFont="1"/>
    <xf numFmtId="0" fontId="30" fillId="5" borderId="8" xfId="0" applyFont="1" applyFill="1" applyBorder="1" applyAlignment="1">
      <alignment horizontal="center" vertical="top" wrapText="1"/>
    </xf>
    <xf numFmtId="0" fontId="30" fillId="5" borderId="9" xfId="0" applyFont="1" applyFill="1" applyBorder="1" applyAlignment="1">
      <alignment horizontal="center" vertical="top" wrapText="1"/>
    </xf>
    <xf numFmtId="0" fontId="2" fillId="0" borderId="7" xfId="0" applyFont="1" applyBorder="1" applyAlignment="1">
      <alignment horizontal="center" vertical="center" wrapText="1"/>
    </xf>
    <xf numFmtId="2" fontId="11" fillId="5" borderId="1" xfId="1" applyNumberFormat="1" applyFont="1" applyFill="1" applyBorder="1" applyAlignment="1">
      <alignment horizontal="right" vertical="center"/>
    </xf>
    <xf numFmtId="0" fontId="10" fillId="5" borderId="2" xfId="0" applyFont="1" applyFill="1" applyBorder="1" applyAlignment="1">
      <alignment vertical="center" wrapText="1"/>
    </xf>
    <xf numFmtId="0" fontId="7" fillId="7" borderId="0" xfId="0" applyFont="1" applyFill="1" applyAlignment="1">
      <alignment horizontal="right" vertical="center" wrapText="1"/>
    </xf>
    <xf numFmtId="9" fontId="42" fillId="3" borderId="0" xfId="0" applyNumberFormat="1" applyFont="1" applyFill="1"/>
    <xf numFmtId="2" fontId="3" fillId="0" borderId="7" xfId="0" applyNumberFormat="1" applyFont="1" applyBorder="1" applyAlignment="1">
      <alignment horizontal="right" vertical="center" wrapText="1"/>
    </xf>
    <xf numFmtId="167" fontId="3" fillId="0" borderId="7" xfId="0" applyNumberFormat="1" applyFont="1" applyBorder="1" applyAlignment="1">
      <alignment horizontal="right" vertical="center" wrapText="1"/>
    </xf>
    <xf numFmtId="167" fontId="3" fillId="0" borderId="0" xfId="0" applyNumberFormat="1" applyFont="1" applyAlignment="1">
      <alignment horizontal="right" vertical="center" wrapText="1"/>
    </xf>
    <xf numFmtId="0" fontId="54" fillId="0" borderId="7" xfId="0" applyFont="1" applyBorder="1" applyAlignment="1">
      <alignment horizontal="left" vertical="top" wrapText="1"/>
    </xf>
    <xf numFmtId="0" fontId="54" fillId="0" borderId="7" xfId="0" applyFont="1" applyBorder="1" applyAlignment="1">
      <alignment horizontal="left" vertical="top"/>
    </xf>
    <xf numFmtId="0" fontId="0" fillId="0" borderId="0" xfId="0" applyAlignment="1">
      <alignment horizontal="left"/>
    </xf>
    <xf numFmtId="0" fontId="4" fillId="0" borderId="0" xfId="0" applyFont="1" applyAlignment="1">
      <alignment horizontal="justify" vertical="top"/>
    </xf>
    <xf numFmtId="2" fontId="5" fillId="5" borderId="2" xfId="0" applyNumberFormat="1" applyFont="1" applyFill="1" applyBorder="1" applyAlignment="1">
      <alignment horizontal="right" vertical="top" wrapText="1"/>
    </xf>
    <xf numFmtId="0" fontId="7" fillId="0" borderId="0" xfId="0" quotePrefix="1" applyFont="1" applyAlignment="1">
      <alignment vertical="center"/>
    </xf>
    <xf numFmtId="2" fontId="3" fillId="0" borderId="0" xfId="0" applyNumberFormat="1" applyFont="1" applyAlignment="1">
      <alignment horizontal="right" vertical="center" wrapText="1"/>
    </xf>
    <xf numFmtId="2" fontId="11" fillId="5" borderId="33" xfId="0" applyNumberFormat="1" applyFont="1" applyFill="1" applyBorder="1" applyAlignment="1">
      <alignment horizontal="right" vertical="top" wrapText="1"/>
    </xf>
    <xf numFmtId="1" fontId="3" fillId="0" borderId="7" xfId="0" applyNumberFormat="1" applyFont="1" applyBorder="1" applyAlignment="1">
      <alignment horizontal="right" vertical="center" wrapText="1"/>
    </xf>
    <xf numFmtId="1" fontId="3" fillId="0" borderId="0" xfId="0" applyNumberFormat="1" applyFont="1" applyAlignment="1">
      <alignment horizontal="right" vertical="center" wrapText="1"/>
    </xf>
    <xf numFmtId="1" fontId="11" fillId="5" borderId="33" xfId="0" applyNumberFormat="1" applyFont="1" applyFill="1" applyBorder="1" applyAlignment="1">
      <alignment horizontal="right" vertical="top" wrapText="1"/>
    </xf>
    <xf numFmtId="2" fontId="3" fillId="0" borderId="7" xfId="0" applyNumberFormat="1" applyFont="1" applyBorder="1"/>
    <xf numFmtId="2" fontId="3" fillId="0" borderId="0" xfId="5" applyNumberFormat="1" applyFont="1" applyAlignment="1">
      <alignment horizontal="right" vertical="center" wrapText="1"/>
    </xf>
    <xf numFmtId="1" fontId="7" fillId="0" borderId="0" xfId="0" applyNumberFormat="1" applyFont="1" applyAlignment="1">
      <alignment horizontal="right" vertical="center" wrapText="1"/>
    </xf>
    <xf numFmtId="1" fontId="11" fillId="5" borderId="2" xfId="0" applyNumberFormat="1" applyFont="1" applyFill="1" applyBorder="1" applyAlignment="1">
      <alignment horizontal="right" vertical="top" wrapText="1"/>
    </xf>
    <xf numFmtId="0" fontId="5" fillId="0" borderId="0" xfId="0" applyFont="1" applyAlignment="1">
      <alignment horizontal="right" vertical="center" wrapText="1" indent="9"/>
    </xf>
    <xf numFmtId="0" fontId="8" fillId="0" borderId="0" xfId="0" applyFont="1" applyAlignment="1">
      <alignment horizontal="center" vertical="center" wrapText="1"/>
    </xf>
    <xf numFmtId="1" fontId="11" fillId="5" borderId="8" xfId="0" applyNumberFormat="1" applyFont="1" applyFill="1" applyBorder="1" applyAlignment="1">
      <alignment horizontal="right" vertical="center" wrapText="1"/>
    </xf>
    <xf numFmtId="0" fontId="45" fillId="0" borderId="0" xfId="0" applyFont="1" applyAlignment="1">
      <alignment horizontal="center" vertical="top" wrapText="1"/>
    </xf>
    <xf numFmtId="0" fontId="3" fillId="0" borderId="7" xfId="0" applyFont="1" applyBorder="1" applyAlignment="1">
      <alignment vertical="top"/>
    </xf>
    <xf numFmtId="0" fontId="21" fillId="0" borderId="7" xfId="0" applyFont="1" applyBorder="1" applyAlignment="1">
      <alignment horizontal="right" vertical="center" wrapText="1"/>
    </xf>
    <xf numFmtId="3" fontId="20" fillId="0" borderId="0" xfId="0" applyNumberFormat="1" applyFont="1" applyAlignment="1">
      <alignment horizontal="right" vertical="center" wrapText="1"/>
    </xf>
    <xf numFmtId="0" fontId="3" fillId="0" borderId="0" xfId="0" applyFont="1" applyAlignment="1">
      <alignment horizontal="left" vertical="top" wrapText="1"/>
    </xf>
    <xf numFmtId="0" fontId="36" fillId="9" borderId="0" xfId="2" applyFont="1" applyFill="1" applyAlignment="1">
      <alignment horizontal="center" wrapText="1"/>
    </xf>
    <xf numFmtId="0" fontId="11" fillId="5" borderId="14" xfId="0" applyFont="1" applyFill="1" applyBorder="1" applyAlignment="1">
      <alignment horizontal="center" vertical="top" wrapText="1"/>
    </xf>
    <xf numFmtId="0" fontId="13" fillId="6" borderId="0" xfId="0" applyFont="1" applyFill="1" applyAlignment="1">
      <alignment horizontal="left" vertical="center"/>
    </xf>
    <xf numFmtId="0" fontId="17" fillId="0" borderId="0" xfId="0" applyFont="1" applyAlignment="1">
      <alignment horizontal="right" vertical="center"/>
    </xf>
    <xf numFmtId="0" fontId="11" fillId="0" borderId="0" xfId="0" applyFont="1" applyAlignment="1">
      <alignment horizontal="center" vertical="top" wrapText="1"/>
    </xf>
    <xf numFmtId="0" fontId="3" fillId="0" borderId="7" xfId="0" applyFont="1" applyBorder="1" applyAlignment="1">
      <alignment horizontal="right" vertical="top" wrapText="1"/>
    </xf>
    <xf numFmtId="0" fontId="19" fillId="0" borderId="0" xfId="0" applyFont="1" applyAlignment="1">
      <alignment horizontal="left" vertical="top" wrapText="1"/>
    </xf>
    <xf numFmtId="10" fontId="7" fillId="0" borderId="0" xfId="0" applyNumberFormat="1" applyFont="1" applyAlignment="1">
      <alignment horizontal="right" vertical="top" wrapText="1"/>
    </xf>
    <xf numFmtId="0" fontId="7" fillId="0" borderId="0" xfId="0" applyFont="1" applyAlignment="1">
      <alignment horizontal="center" vertical="top" wrapText="1"/>
    </xf>
    <xf numFmtId="0" fontId="5" fillId="5" borderId="2" xfId="0" applyFont="1" applyFill="1" applyBorder="1" applyAlignment="1">
      <alignment horizontal="right" vertical="center" wrapText="1"/>
    </xf>
    <xf numFmtId="0" fontId="19" fillId="0" borderId="0" xfId="0" applyFont="1" applyAlignment="1">
      <alignment horizontal="left" vertical="center" wrapText="1"/>
    </xf>
    <xf numFmtId="0" fontId="11" fillId="5" borderId="20" xfId="0" applyFont="1" applyFill="1" applyBorder="1" applyAlignment="1">
      <alignment horizontal="center" vertical="top" wrapText="1"/>
    </xf>
    <xf numFmtId="0" fontId="11" fillId="5" borderId="19" xfId="0" applyFont="1" applyFill="1" applyBorder="1" applyAlignment="1">
      <alignment horizontal="center" vertical="top" wrapText="1"/>
    </xf>
    <xf numFmtId="10" fontId="7" fillId="0" borderId="0" xfId="1" applyNumberFormat="1" applyFont="1" applyAlignment="1">
      <alignment horizontal="right" vertical="top" wrapText="1"/>
    </xf>
    <xf numFmtId="0" fontId="12" fillId="0" borderId="0" xfId="0" applyFont="1" applyAlignment="1">
      <alignment horizontal="left" vertical="center" wrapText="1"/>
    </xf>
    <xf numFmtId="2" fontId="11" fillId="0" borderId="0" xfId="0" applyNumberFormat="1" applyFont="1" applyAlignment="1">
      <alignment horizontal="center" vertical="top" wrapText="1"/>
    </xf>
    <xf numFmtId="0" fontId="8" fillId="0" borderId="0" xfId="0" applyFont="1" applyAlignment="1">
      <alignment horizontal="right" vertical="top"/>
    </xf>
    <xf numFmtId="0" fontId="3" fillId="0" borderId="0" xfId="0" applyFont="1" applyAlignment="1">
      <alignment horizontal="right"/>
    </xf>
    <xf numFmtId="0" fontId="11" fillId="5" borderId="0" xfId="0" applyFont="1" applyFill="1" applyAlignment="1">
      <alignment horizontal="left" vertical="center"/>
    </xf>
    <xf numFmtId="0" fontId="5" fillId="5" borderId="0" xfId="0" applyFont="1" applyFill="1" applyAlignment="1">
      <alignment horizontal="right" vertical="top"/>
    </xf>
    <xf numFmtId="0" fontId="11" fillId="5" borderId="0" xfId="0" applyFont="1" applyFill="1" applyAlignment="1">
      <alignment horizontal="right" vertical="top"/>
    </xf>
    <xf numFmtId="0" fontId="11" fillId="5" borderId="0" xfId="0" applyFont="1" applyFill="1" applyAlignment="1">
      <alignment horizontal="right" vertical="center"/>
    </xf>
    <xf numFmtId="0" fontId="11" fillId="5" borderId="0" xfId="0" applyFont="1" applyFill="1" applyAlignment="1">
      <alignment horizontal="right"/>
    </xf>
    <xf numFmtId="0" fontId="3" fillId="0" borderId="7" xfId="0" applyFont="1" applyBorder="1" applyAlignment="1">
      <alignment horizontal="left" vertical="top" wrapText="1"/>
    </xf>
    <xf numFmtId="14" fontId="3" fillId="0" borderId="7" xfId="0" applyNumberFormat="1" applyFont="1" applyBorder="1" applyAlignment="1">
      <alignment horizontal="center" vertical="top" wrapText="1"/>
    </xf>
    <xf numFmtId="14" fontId="3" fillId="0" borderId="0" xfId="0" applyNumberFormat="1" applyFont="1" applyAlignment="1">
      <alignment horizontal="center" vertical="top" wrapText="1"/>
    </xf>
    <xf numFmtId="0" fontId="3" fillId="0" borderId="7" xfId="0" applyFont="1" applyBorder="1" applyAlignment="1">
      <alignment horizontal="center" vertical="top" wrapText="1"/>
    </xf>
    <xf numFmtId="0" fontId="31" fillId="0" borderId="0" xfId="2" applyFont="1" applyFill="1" applyBorder="1" applyAlignment="1">
      <alignment vertical="center"/>
    </xf>
    <xf numFmtId="49" fontId="11" fillId="5" borderId="2" xfId="0" applyNumberFormat="1" applyFont="1" applyFill="1" applyBorder="1" applyAlignment="1">
      <alignment horizontal="right" vertical="top" wrapText="1"/>
    </xf>
    <xf numFmtId="0" fontId="56" fillId="5" borderId="2" xfId="2" applyFont="1" applyFill="1" applyBorder="1" applyAlignment="1">
      <alignment horizontal="center" vertical="top" wrapText="1"/>
    </xf>
    <xf numFmtId="0" fontId="57" fillId="0" borderId="0" xfId="0" applyFont="1" applyAlignment="1">
      <alignment horizontal="right" vertical="center" wrapText="1"/>
    </xf>
    <xf numFmtId="0" fontId="31" fillId="0" borderId="0" xfId="0" applyFont="1" applyAlignment="1">
      <alignment horizontal="right" vertical="center" wrapText="1"/>
    </xf>
    <xf numFmtId="0" fontId="8" fillId="0" borderId="0" xfId="0" applyFont="1" applyAlignment="1">
      <alignment horizontal="right" vertical="center" wrapText="1" indent="1"/>
    </xf>
    <xf numFmtId="0" fontId="5" fillId="5" borderId="3" xfId="0" applyFont="1" applyFill="1" applyBorder="1" applyAlignment="1">
      <alignment horizontal="right" vertical="top" wrapText="1" indent="1"/>
    </xf>
    <xf numFmtId="0" fontId="8" fillId="3" borderId="29" xfId="3" applyFont="1" applyFill="1" applyBorder="1" applyAlignment="1">
      <alignment horizontal="justify" vertical="center" wrapText="1"/>
    </xf>
    <xf numFmtId="0" fontId="8" fillId="3" borderId="0" xfId="3" applyFont="1" applyFill="1" applyAlignment="1">
      <alignment horizontal="justify" vertical="center" wrapText="1"/>
    </xf>
    <xf numFmtId="0" fontId="8" fillId="3" borderId="30" xfId="3" applyFont="1" applyFill="1" applyBorder="1" applyAlignment="1">
      <alignment horizontal="justify" vertical="center" wrapText="1"/>
    </xf>
    <xf numFmtId="0" fontId="8" fillId="3" borderId="31" xfId="3" applyFont="1" applyFill="1" applyBorder="1" applyAlignment="1">
      <alignment horizontal="justify" vertical="top" wrapText="1"/>
    </xf>
    <xf numFmtId="0" fontId="8" fillId="3" borderId="6" xfId="3" applyFont="1" applyFill="1" applyBorder="1" applyAlignment="1">
      <alignment horizontal="justify" vertical="top" wrapText="1"/>
    </xf>
    <xf numFmtId="0" fontId="8" fillId="3" borderId="32" xfId="3" applyFont="1" applyFill="1" applyBorder="1" applyAlignment="1">
      <alignment horizontal="justify" vertical="top" wrapText="1"/>
    </xf>
    <xf numFmtId="0" fontId="3" fillId="10" borderId="31" xfId="4" applyFont="1" applyFill="1" applyBorder="1" applyAlignment="1" applyProtection="1">
      <alignment horizontal="left" vertical="center" wrapText="1"/>
    </xf>
    <xf numFmtId="0" fontId="3" fillId="10" borderId="6" xfId="4" applyFont="1" applyFill="1" applyBorder="1" applyAlignment="1" applyProtection="1">
      <alignment horizontal="left" vertical="center"/>
    </xf>
    <xf numFmtId="0" fontId="3" fillId="10" borderId="32" xfId="4" applyFont="1" applyFill="1" applyBorder="1" applyAlignment="1" applyProtection="1">
      <alignment horizontal="left" vertical="center"/>
    </xf>
    <xf numFmtId="0" fontId="31" fillId="0" borderId="0" xfId="2" applyFont="1" applyFill="1" applyBorder="1" applyAlignment="1">
      <alignment horizontal="left"/>
    </xf>
    <xf numFmtId="0" fontId="31" fillId="0" borderId="0" xfId="2" applyFont="1" applyFill="1" applyBorder="1" applyAlignment="1">
      <alignment horizontal="left" vertical="center"/>
    </xf>
    <xf numFmtId="0" fontId="27" fillId="0" borderId="0" xfId="0" applyFont="1" applyAlignment="1">
      <alignment horizontal="center" vertical="center" wrapText="1"/>
    </xf>
    <xf numFmtId="0" fontId="28" fillId="0" borderId="0" xfId="0" applyFont="1" applyAlignment="1">
      <alignment horizontal="center" vertical="center" wrapText="1"/>
    </xf>
    <xf numFmtId="0" fontId="29" fillId="0" borderId="0" xfId="0" applyFont="1" applyAlignment="1">
      <alignment horizontal="center" vertical="center"/>
    </xf>
    <xf numFmtId="0" fontId="30" fillId="0" borderId="0" xfId="0" applyFont="1" applyAlignment="1">
      <alignment horizontal="left" vertical="center"/>
    </xf>
    <xf numFmtId="0" fontId="37" fillId="5" borderId="0" xfId="2" applyFont="1" applyFill="1" applyBorder="1" applyAlignment="1">
      <alignment horizontal="left"/>
    </xf>
    <xf numFmtId="0" fontId="31" fillId="0" borderId="17" xfId="2" applyFont="1" applyFill="1" applyBorder="1" applyAlignment="1">
      <alignment horizontal="left" vertical="center"/>
    </xf>
    <xf numFmtId="0" fontId="31" fillId="0" borderId="13" xfId="2" applyFont="1" applyFill="1" applyBorder="1" applyAlignment="1">
      <alignment horizontal="left" vertical="center"/>
    </xf>
    <xf numFmtId="0" fontId="39" fillId="0" borderId="0" xfId="0" applyFont="1" applyAlignment="1">
      <alignment vertical="center"/>
    </xf>
    <xf numFmtId="0" fontId="39" fillId="0" borderId="0" xfId="0" applyFont="1" applyAlignment="1">
      <alignment vertical="center" wrapText="1"/>
    </xf>
    <xf numFmtId="0" fontId="2" fillId="0" borderId="0" xfId="0" applyFont="1" applyAlignment="1">
      <alignment horizontal="left"/>
    </xf>
    <xf numFmtId="0" fontId="2" fillId="2" borderId="0" xfId="0" applyFont="1" applyFill="1" applyAlignment="1">
      <alignment horizontal="left" vertical="center"/>
    </xf>
    <xf numFmtId="0" fontId="19" fillId="0" borderId="12" xfId="0" applyFont="1" applyBorder="1" applyAlignment="1">
      <alignment horizontal="left" vertical="top" wrapText="1"/>
    </xf>
    <xf numFmtId="0" fontId="36" fillId="9" borderId="0" xfId="2" applyFont="1" applyFill="1" applyAlignment="1">
      <alignment horizontal="center" vertical="center" wrapText="1"/>
    </xf>
    <xf numFmtId="0" fontId="5" fillId="4" borderId="4" xfId="0" applyFont="1" applyFill="1" applyBorder="1" applyAlignment="1">
      <alignment horizontal="center" vertical="top" wrapText="1"/>
    </xf>
    <xf numFmtId="0" fontId="5" fillId="5" borderId="1" xfId="0" applyFont="1" applyFill="1" applyBorder="1" applyAlignment="1">
      <alignment horizontal="center" vertical="top" wrapText="1"/>
    </xf>
    <xf numFmtId="0" fontId="5" fillId="5" borderId="2" xfId="0" applyFont="1" applyFill="1" applyBorder="1" applyAlignment="1">
      <alignment horizontal="center" vertical="top" wrapText="1"/>
    </xf>
    <xf numFmtId="0" fontId="12" fillId="0" borderId="0" xfId="0" applyFont="1" applyAlignment="1">
      <alignment horizontal="left"/>
    </xf>
    <xf numFmtId="0" fontId="39" fillId="0" borderId="0" xfId="0" applyFont="1" applyAlignment="1">
      <alignment horizontal="left" vertical="center"/>
    </xf>
    <xf numFmtId="0" fontId="9" fillId="2" borderId="0" xfId="0" applyFont="1" applyFill="1" applyAlignment="1">
      <alignment horizontal="left"/>
    </xf>
    <xf numFmtId="0" fontId="5" fillId="5" borderId="3" xfId="0" applyFont="1" applyFill="1" applyBorder="1" applyAlignment="1">
      <alignment horizontal="center" vertical="top" wrapText="1"/>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3" xfId="0" applyFont="1" applyFill="1" applyBorder="1" applyAlignment="1">
      <alignment horizontal="center" vertical="center"/>
    </xf>
    <xf numFmtId="0" fontId="5" fillId="5" borderId="3" xfId="0" applyFont="1" applyFill="1" applyBorder="1" applyAlignment="1">
      <alignment horizontal="center" vertical="top"/>
    </xf>
    <xf numFmtId="0" fontId="5" fillId="5" borderId="2" xfId="0" applyFont="1" applyFill="1" applyBorder="1" applyAlignment="1">
      <alignment horizontal="center" vertical="top"/>
    </xf>
    <xf numFmtId="0" fontId="45" fillId="3" borderId="0" xfId="0" applyFont="1" applyFill="1" applyAlignment="1">
      <alignment horizontal="center" vertical="top" wrapText="1"/>
    </xf>
    <xf numFmtId="0" fontId="2" fillId="0" borderId="0" xfId="0" applyFont="1" applyAlignment="1">
      <alignment horizontal="center"/>
    </xf>
    <xf numFmtId="0" fontId="19" fillId="0" borderId="12" xfId="0" applyFont="1" applyBorder="1" applyAlignment="1">
      <alignment horizontal="justify" vertical="top" wrapText="1"/>
    </xf>
    <xf numFmtId="0" fontId="2" fillId="2" borderId="0" xfId="0" applyFont="1" applyFill="1" applyAlignment="1">
      <alignment horizontal="left" vertical="top" wrapText="1"/>
    </xf>
    <xf numFmtId="0" fontId="5" fillId="5" borderId="8" xfId="0" applyFont="1" applyFill="1" applyBorder="1" applyAlignment="1">
      <alignment horizontal="center" vertical="top" wrapText="1"/>
    </xf>
    <xf numFmtId="0" fontId="5" fillId="5" borderId="9" xfId="0" applyFont="1" applyFill="1" applyBorder="1" applyAlignment="1">
      <alignment horizontal="center" vertical="top" wrapText="1"/>
    </xf>
    <xf numFmtId="0" fontId="5" fillId="5" borderId="10" xfId="0" applyFont="1" applyFill="1" applyBorder="1" applyAlignment="1">
      <alignment horizontal="center" vertical="top" wrapText="1"/>
    </xf>
    <xf numFmtId="0" fontId="5" fillId="5" borderId="11" xfId="0" applyFont="1" applyFill="1" applyBorder="1" applyAlignment="1">
      <alignment horizontal="center" vertical="top" wrapText="1"/>
    </xf>
    <xf numFmtId="0" fontId="5" fillId="5" borderId="2" xfId="0" applyFont="1" applyFill="1" applyBorder="1" applyAlignment="1">
      <alignment horizontal="left" vertical="top" wrapText="1"/>
    </xf>
    <xf numFmtId="0" fontId="5" fillId="5" borderId="8" xfId="0" applyFont="1" applyFill="1" applyBorder="1" applyAlignment="1">
      <alignment horizontal="left" vertical="top" wrapText="1"/>
    </xf>
    <xf numFmtId="0" fontId="2" fillId="2" borderId="0" xfId="0" applyFont="1" applyFill="1" applyAlignment="1">
      <alignment horizontal="left" vertical="center" wrapText="1"/>
    </xf>
    <xf numFmtId="0" fontId="5" fillId="5" borderId="1" xfId="0" applyFont="1" applyFill="1" applyBorder="1" applyAlignment="1">
      <alignment horizontal="left" vertical="top" wrapText="1"/>
    </xf>
    <xf numFmtId="2" fontId="11" fillId="5" borderId="8" xfId="0" applyNumberFormat="1" applyFont="1" applyFill="1" applyBorder="1" applyAlignment="1">
      <alignment horizontal="center" vertical="top" wrapText="1"/>
    </xf>
    <xf numFmtId="0" fontId="39" fillId="0" borderId="0" xfId="0" applyFont="1" applyAlignment="1">
      <alignment horizontal="left" vertical="top" wrapText="1"/>
    </xf>
    <xf numFmtId="2" fontId="11" fillId="5" borderId="9" xfId="0" applyNumberFormat="1" applyFont="1" applyFill="1" applyBorder="1" applyAlignment="1">
      <alignment horizontal="left" vertical="center"/>
    </xf>
    <xf numFmtId="2" fontId="11" fillId="5" borderId="10" xfId="0" applyNumberFormat="1" applyFont="1" applyFill="1" applyBorder="1" applyAlignment="1">
      <alignment horizontal="left" vertical="center"/>
    </xf>
    <xf numFmtId="2" fontId="11" fillId="5" borderId="11" xfId="0" applyNumberFormat="1" applyFont="1" applyFill="1" applyBorder="1" applyAlignment="1">
      <alignment horizontal="left" vertical="center"/>
    </xf>
    <xf numFmtId="2" fontId="11" fillId="5" borderId="14" xfId="0" applyNumberFormat="1" applyFont="1" applyFill="1" applyBorder="1" applyAlignment="1">
      <alignment horizontal="left" vertical="center"/>
    </xf>
    <xf numFmtId="2" fontId="11" fillId="5" borderId="15" xfId="0" applyNumberFormat="1" applyFont="1" applyFill="1" applyBorder="1" applyAlignment="1">
      <alignment horizontal="left" vertical="center"/>
    </xf>
    <xf numFmtId="2" fontId="11" fillId="5" borderId="16" xfId="0" applyNumberFormat="1" applyFont="1" applyFill="1" applyBorder="1" applyAlignment="1">
      <alignment horizontal="left" vertical="center"/>
    </xf>
    <xf numFmtId="2" fontId="11" fillId="5" borderId="9" xfId="0" applyNumberFormat="1" applyFont="1" applyFill="1" applyBorder="1" applyAlignment="1">
      <alignment horizontal="center" vertical="top" wrapText="1"/>
    </xf>
    <xf numFmtId="2" fontId="11" fillId="5" borderId="10" xfId="0" applyNumberFormat="1" applyFont="1" applyFill="1" applyBorder="1" applyAlignment="1">
      <alignment horizontal="center" vertical="top" wrapText="1"/>
    </xf>
    <xf numFmtId="2" fontId="11" fillId="5" borderId="11" xfId="0" applyNumberFormat="1" applyFont="1" applyFill="1" applyBorder="1" applyAlignment="1">
      <alignment horizontal="center" vertical="top" wrapText="1"/>
    </xf>
    <xf numFmtId="2" fontId="11" fillId="5" borderId="8" xfId="0" applyNumberFormat="1" applyFont="1" applyFill="1" applyBorder="1" applyAlignment="1">
      <alignment horizontal="center" vertical="top"/>
    </xf>
    <xf numFmtId="0" fontId="11" fillId="0" borderId="6" xfId="0" applyFont="1" applyBorder="1" applyAlignment="1">
      <alignment horizontal="center" vertical="center"/>
    </xf>
    <xf numFmtId="0" fontId="12" fillId="6" borderId="0" xfId="0" applyFont="1" applyFill="1" applyAlignment="1">
      <alignment horizontal="left" vertical="center" wrapText="1"/>
    </xf>
    <xf numFmtId="0" fontId="4" fillId="0" borderId="0" xfId="0" applyFont="1" applyAlignment="1">
      <alignment horizontal="right" vertical="center"/>
    </xf>
    <xf numFmtId="0" fontId="3" fillId="0" borderId="12" xfId="0" applyFont="1" applyBorder="1" applyAlignment="1">
      <alignment horizontal="justify" vertical="center" wrapText="1"/>
    </xf>
    <xf numFmtId="0" fontId="12" fillId="2" borderId="0" xfId="0" applyFont="1" applyFill="1" applyAlignment="1">
      <alignment horizontal="left" vertical="top" wrapText="1"/>
    </xf>
    <xf numFmtId="0" fontId="13" fillId="2" borderId="0" xfId="0" applyFont="1" applyFill="1" applyAlignment="1">
      <alignment horizontal="left" vertical="center" wrapText="1"/>
    </xf>
    <xf numFmtId="0" fontId="3" fillId="0" borderId="0" xfId="0" applyFont="1" applyAlignment="1">
      <alignment horizontal="left" vertical="center"/>
    </xf>
    <xf numFmtId="0" fontId="9" fillId="6" borderId="0" xfId="0" applyFont="1" applyFill="1" applyAlignment="1">
      <alignment horizontal="left" vertical="center" wrapText="1"/>
    </xf>
    <xf numFmtId="0" fontId="9" fillId="0" borderId="0" xfId="0" applyFont="1" applyAlignment="1">
      <alignment horizontal="left" vertical="center" wrapText="1"/>
    </xf>
    <xf numFmtId="0" fontId="13" fillId="6" borderId="0" xfId="0" applyFont="1" applyFill="1" applyAlignment="1">
      <alignment horizontal="left" vertical="center"/>
    </xf>
    <xf numFmtId="0" fontId="36" fillId="9" borderId="0" xfId="2" applyFont="1" applyFill="1" applyAlignment="1">
      <alignment horizontal="center" wrapText="1"/>
    </xf>
    <xf numFmtId="0" fontId="17" fillId="0" borderId="0" xfId="0" applyFont="1" applyAlignment="1">
      <alignment horizontal="right" vertical="center"/>
    </xf>
    <xf numFmtId="0" fontId="3" fillId="0" borderId="0" xfId="0" applyFont="1" applyAlignment="1">
      <alignment horizontal="left" vertical="center" wrapText="1"/>
    </xf>
    <xf numFmtId="0" fontId="13" fillId="6" borderId="0" xfId="0" applyFont="1" applyFill="1" applyAlignment="1">
      <alignment horizontal="left" vertical="center" wrapText="1"/>
    </xf>
    <xf numFmtId="0" fontId="14" fillId="0" borderId="0" xfId="0" applyFont="1" applyAlignment="1">
      <alignment horizontal="right" vertical="center"/>
    </xf>
    <xf numFmtId="0" fontId="10" fillId="0" borderId="12" xfId="0" applyFont="1" applyBorder="1" applyAlignment="1">
      <alignment horizontal="center" vertical="center" wrapText="1"/>
    </xf>
    <xf numFmtId="0" fontId="11" fillId="0" borderId="6" xfId="0" applyFont="1" applyBorder="1" applyAlignment="1">
      <alignment horizontal="center" vertical="center" wrapText="1"/>
    </xf>
    <xf numFmtId="0" fontId="19" fillId="0" borderId="0" xfId="0" applyFont="1" applyAlignment="1">
      <alignment horizontal="left" vertical="center" wrapText="1"/>
    </xf>
    <xf numFmtId="0" fontId="13" fillId="2" borderId="0" xfId="0" applyFont="1" applyFill="1" applyAlignment="1">
      <alignment horizontal="left" vertical="center"/>
    </xf>
    <xf numFmtId="0" fontId="11" fillId="5" borderId="3" xfId="0" applyFont="1" applyFill="1" applyBorder="1" applyAlignment="1">
      <alignment horizontal="center" vertical="top" wrapText="1"/>
    </xf>
    <xf numFmtId="0" fontId="11" fillId="5" borderId="2" xfId="0" applyFont="1" applyFill="1" applyBorder="1" applyAlignment="1">
      <alignment horizontal="center" vertical="top" wrapText="1"/>
    </xf>
    <xf numFmtId="0" fontId="8" fillId="0" borderId="0" xfId="0" applyFont="1" applyAlignment="1">
      <alignment horizontal="left" vertical="center" wrapText="1"/>
    </xf>
    <xf numFmtId="0" fontId="32" fillId="9" borderId="0" xfId="2" applyFont="1" applyFill="1" applyAlignment="1">
      <alignment horizontal="center" vertical="center" wrapText="1"/>
    </xf>
    <xf numFmtId="0" fontId="3" fillId="0" borderId="7" xfId="0" applyFont="1" applyBorder="1" applyAlignment="1">
      <alignment horizontal="center" vertical="center" wrapText="1"/>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5" xfId="0" applyFont="1" applyBorder="1" applyAlignment="1">
      <alignment horizontal="center" vertical="center" wrapText="1"/>
    </xf>
    <xf numFmtId="2" fontId="3" fillId="0" borderId="0" xfId="5" applyNumberFormat="1" applyFont="1" applyAlignment="1">
      <alignment horizontal="right" vertical="center"/>
    </xf>
    <xf numFmtId="2" fontId="3" fillId="0" borderId="10" xfId="5" applyNumberFormat="1" applyFont="1" applyBorder="1" applyAlignment="1">
      <alignment horizontal="right" vertical="center"/>
    </xf>
    <xf numFmtId="2" fontId="3" fillId="0" borderId="0" xfId="0" applyNumberFormat="1" applyFont="1" applyAlignment="1">
      <alignment horizontal="right" vertical="center"/>
    </xf>
    <xf numFmtId="2" fontId="3" fillId="0" borderId="10" xfId="0" applyNumberFormat="1" applyFont="1" applyBorder="1" applyAlignment="1">
      <alignment horizontal="right" vertical="center"/>
    </xf>
    <xf numFmtId="1" fontId="3" fillId="0" borderId="7" xfId="0" applyNumberFormat="1" applyFont="1" applyBorder="1" applyAlignment="1">
      <alignment horizontal="right" vertical="center" wrapText="1"/>
    </xf>
    <xf numFmtId="1" fontId="3" fillId="0" borderId="0" xfId="0" applyNumberFormat="1" applyFont="1" applyAlignment="1">
      <alignment horizontal="right" vertical="center" wrapText="1"/>
    </xf>
    <xf numFmtId="1" fontId="3" fillId="0" borderId="10" xfId="0" applyNumberFormat="1" applyFont="1" applyBorder="1" applyAlignment="1">
      <alignment horizontal="right" vertical="center" wrapText="1"/>
    </xf>
    <xf numFmtId="0" fontId="12" fillId="2" borderId="0" xfId="0" applyFont="1" applyFill="1" applyAlignment="1">
      <alignment horizontal="left" vertical="center" wrapText="1"/>
    </xf>
    <xf numFmtId="0" fontId="12" fillId="0" borderId="0" xfId="0" applyFont="1" applyAlignment="1">
      <alignment horizontal="center"/>
    </xf>
    <xf numFmtId="0" fontId="3" fillId="0" borderId="7" xfId="0" applyFont="1" applyBorder="1" applyAlignment="1">
      <alignment horizontal="center" vertical="center"/>
    </xf>
    <xf numFmtId="0" fontId="3" fillId="0" borderId="0" xfId="0" applyFont="1" applyAlignment="1">
      <alignment horizontal="center" vertical="center"/>
    </xf>
    <xf numFmtId="0" fontId="11" fillId="5" borderId="17" xfId="0" applyFont="1" applyFill="1" applyBorder="1" applyAlignment="1">
      <alignment horizontal="center" vertical="top" wrapText="1"/>
    </xf>
    <xf numFmtId="0" fontId="11" fillId="5" borderId="37" xfId="0" applyFont="1" applyFill="1" applyBorder="1" applyAlignment="1">
      <alignment horizontal="center" vertical="top" wrapText="1"/>
    </xf>
    <xf numFmtId="0" fontId="11" fillId="5" borderId="15" xfId="0" applyFont="1" applyFill="1" applyBorder="1" applyAlignment="1">
      <alignment horizontal="center" vertical="top" wrapText="1"/>
    </xf>
    <xf numFmtId="0" fontId="11" fillId="5" borderId="16" xfId="0" applyFont="1" applyFill="1" applyBorder="1" applyAlignment="1">
      <alignment horizontal="center" vertical="top" wrapText="1"/>
    </xf>
    <xf numFmtId="0" fontId="32" fillId="9" borderId="0" xfId="2" applyFont="1" applyFill="1" applyAlignment="1">
      <alignment horizontal="center" wrapText="1"/>
    </xf>
    <xf numFmtId="0" fontId="3" fillId="3" borderId="0" xfId="0" applyFont="1" applyFill="1" applyAlignment="1">
      <alignment horizontal="left" vertical="center" wrapText="1"/>
    </xf>
    <xf numFmtId="0" fontId="51" fillId="0" borderId="10" xfId="0" applyFont="1" applyBorder="1" applyAlignment="1">
      <alignment horizontal="right" vertical="center" wrapText="1"/>
    </xf>
    <xf numFmtId="0" fontId="11" fillId="5" borderId="20" xfId="0" applyFont="1" applyFill="1" applyBorder="1" applyAlignment="1">
      <alignment horizontal="center" vertical="top" wrapText="1"/>
    </xf>
    <xf numFmtId="0" fontId="11" fillId="5" borderId="9" xfId="0" applyFont="1" applyFill="1" applyBorder="1" applyAlignment="1">
      <alignment horizontal="center" vertical="top" wrapText="1"/>
    </xf>
    <xf numFmtId="0" fontId="5" fillId="5" borderId="20" xfId="0" applyFont="1" applyFill="1" applyBorder="1" applyAlignment="1">
      <alignment horizontal="center" vertical="top" wrapText="1"/>
    </xf>
    <xf numFmtId="0" fontId="5" fillId="5" borderId="19" xfId="0" applyFont="1" applyFill="1" applyBorder="1" applyAlignment="1">
      <alignment horizontal="center" vertical="top" wrapText="1"/>
    </xf>
    <xf numFmtId="0" fontId="5" fillId="5" borderId="20" xfId="0" applyFont="1" applyFill="1" applyBorder="1" applyAlignment="1">
      <alignment horizontal="left" vertical="top" wrapText="1"/>
    </xf>
    <xf numFmtId="0" fontId="5" fillId="5" borderId="19" xfId="0" applyFont="1" applyFill="1" applyBorder="1" applyAlignment="1">
      <alignment horizontal="left" vertical="top" wrapText="1"/>
    </xf>
    <xf numFmtId="0" fontId="11" fillId="5" borderId="8" xfId="0" applyFont="1" applyFill="1" applyBorder="1" applyAlignment="1">
      <alignment horizontal="center" vertical="top" wrapText="1"/>
    </xf>
    <xf numFmtId="0" fontId="11" fillId="5" borderId="19" xfId="0" applyFont="1" applyFill="1" applyBorder="1" applyAlignment="1">
      <alignment horizontal="center" vertical="top" wrapText="1"/>
    </xf>
    <xf numFmtId="0" fontId="11" fillId="5" borderId="13" xfId="0" applyFont="1" applyFill="1" applyBorder="1" applyAlignment="1">
      <alignment horizontal="center" vertical="top" wrapText="1"/>
    </xf>
    <xf numFmtId="0" fontId="11" fillId="5" borderId="12" xfId="0" applyFont="1" applyFill="1" applyBorder="1" applyAlignment="1">
      <alignment horizontal="center" vertical="top" wrapText="1"/>
    </xf>
    <xf numFmtId="0" fontId="11" fillId="5" borderId="0" xfId="0" applyFont="1" applyFill="1" applyAlignment="1">
      <alignment horizontal="center" vertical="top" wrapText="1"/>
    </xf>
    <xf numFmtId="0" fontId="7" fillId="0" borderId="0" xfId="0" applyFont="1" applyAlignment="1">
      <alignment horizontal="right" vertical="top" wrapText="1"/>
    </xf>
    <xf numFmtId="10" fontId="7" fillId="0" borderId="0" xfId="1" applyNumberFormat="1" applyFont="1" applyAlignment="1">
      <alignment horizontal="right" vertical="top" wrapText="1"/>
    </xf>
    <xf numFmtId="0" fontId="7" fillId="0" borderId="0" xfId="0" applyFont="1" applyAlignment="1">
      <alignment horizontal="center" vertical="top" wrapText="1"/>
    </xf>
    <xf numFmtId="0" fontId="3" fillId="0" borderId="0" xfId="0" applyFont="1" applyAlignment="1">
      <alignment horizontal="justify" vertical="center" wrapText="1"/>
    </xf>
    <xf numFmtId="0" fontId="9" fillId="2" borderId="0" xfId="0" applyFont="1" applyFill="1" applyAlignment="1">
      <alignment horizontal="left" wrapText="1"/>
    </xf>
    <xf numFmtId="0" fontId="11" fillId="5" borderId="3" xfId="0" applyFont="1" applyFill="1" applyBorder="1" applyAlignment="1">
      <alignment vertical="center" wrapText="1"/>
    </xf>
    <xf numFmtId="0" fontId="11" fillId="5" borderId="1" xfId="0" applyFont="1" applyFill="1" applyBorder="1" applyAlignment="1">
      <alignment vertical="center" wrapText="1"/>
    </xf>
    <xf numFmtId="0" fontId="3" fillId="0" borderId="0" xfId="0" applyFont="1" applyAlignment="1">
      <alignment horizontal="left" vertical="top" wrapText="1"/>
    </xf>
    <xf numFmtId="0" fontId="3" fillId="0" borderId="0" xfId="0" applyFont="1" applyAlignment="1">
      <alignment horizontal="left" vertical="top"/>
    </xf>
    <xf numFmtId="0" fontId="3" fillId="0" borderId="0" xfId="0" applyFont="1" applyAlignment="1">
      <alignment horizontal="right" vertical="center" wrapText="1"/>
    </xf>
    <xf numFmtId="0" fontId="11" fillId="5" borderId="17" xfId="0" applyFont="1" applyFill="1" applyBorder="1" applyAlignment="1">
      <alignment horizontal="right" vertical="center" wrapText="1"/>
    </xf>
    <xf numFmtId="0" fontId="11" fillId="5" borderId="0" xfId="0" applyFont="1" applyFill="1" applyAlignment="1">
      <alignment horizontal="right" vertical="center" wrapText="1"/>
    </xf>
    <xf numFmtId="0" fontId="11" fillId="5" borderId="13" xfId="0" applyFont="1" applyFill="1" applyBorder="1" applyAlignment="1">
      <alignment horizontal="right" vertical="center" wrapText="1"/>
    </xf>
    <xf numFmtId="0" fontId="9" fillId="2" borderId="0" xfId="0" applyFont="1" applyFill="1" applyAlignment="1">
      <alignment horizontal="left" vertical="center" wrapText="1"/>
    </xf>
    <xf numFmtId="0" fontId="14" fillId="0" borderId="10" xfId="0" applyFont="1" applyBorder="1" applyAlignment="1">
      <alignment horizontal="right" vertical="center"/>
    </xf>
    <xf numFmtId="0" fontId="10" fillId="0" borderId="5" xfId="0" applyFont="1" applyBorder="1" applyAlignment="1">
      <alignment horizontal="center" vertical="center" wrapText="1"/>
    </xf>
    <xf numFmtId="0" fontId="18" fillId="5" borderId="2" xfId="0" applyFont="1" applyFill="1" applyBorder="1" applyAlignment="1">
      <alignment horizontal="center" vertical="top" wrapText="1"/>
    </xf>
    <xf numFmtId="0" fontId="18" fillId="5" borderId="1" xfId="0" applyFont="1" applyFill="1" applyBorder="1" applyAlignment="1">
      <alignment horizontal="center" vertical="top" wrapText="1"/>
    </xf>
    <xf numFmtId="0" fontId="16" fillId="5" borderId="3" xfId="0" applyFont="1" applyFill="1" applyBorder="1" applyAlignment="1">
      <alignment horizontal="center" vertical="top" wrapText="1"/>
    </xf>
    <xf numFmtId="0" fontId="10" fillId="0" borderId="18"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5" borderId="0" xfId="0" applyFont="1" applyFill="1" applyAlignment="1">
      <alignment horizontal="center" vertical="center"/>
    </xf>
    <xf numFmtId="0" fontId="11" fillId="5" borderId="1" xfId="0" applyFont="1" applyFill="1" applyBorder="1" applyAlignment="1">
      <alignment horizontal="center" vertical="top" wrapText="1"/>
    </xf>
    <xf numFmtId="0" fontId="12" fillId="6" borderId="0" xfId="0" applyFont="1" applyFill="1" applyAlignment="1">
      <alignment horizontal="left" wrapText="1"/>
    </xf>
    <xf numFmtId="0" fontId="11" fillId="0" borderId="12" xfId="0" applyFont="1" applyBorder="1" applyAlignment="1">
      <alignment horizontal="center" wrapText="1"/>
    </xf>
    <xf numFmtId="0" fontId="11" fillId="5" borderId="14" xfId="0" applyFont="1" applyFill="1" applyBorder="1" applyAlignment="1">
      <alignment horizontal="center" vertical="top" wrapText="1"/>
    </xf>
    <xf numFmtId="2" fontId="3" fillId="0" borderId="0" xfId="0" applyNumberFormat="1" applyFont="1" applyAlignment="1">
      <alignment horizontal="right" vertical="center" wrapText="1"/>
    </xf>
    <xf numFmtId="14" fontId="3" fillId="0" borderId="0" xfId="0" applyNumberFormat="1" applyFont="1" applyAlignment="1">
      <alignment horizontal="center" vertical="center" wrapText="1"/>
    </xf>
    <xf numFmtId="0" fontId="7" fillId="0" borderId="0" xfId="0" applyFont="1" applyAlignment="1">
      <alignment horizontal="center" vertical="center" wrapText="1"/>
    </xf>
    <xf numFmtId="0" fontId="11" fillId="5" borderId="3" xfId="0" applyFont="1" applyFill="1" applyBorder="1" applyAlignment="1">
      <alignment horizontal="center" vertical="top"/>
    </xf>
    <xf numFmtId="0" fontId="19" fillId="0" borderId="0" xfId="0" applyFont="1" applyAlignment="1">
      <alignment horizontal="left" vertical="center"/>
    </xf>
    <xf numFmtId="0" fontId="4" fillId="0" borderId="10" xfId="0" applyFont="1" applyBorder="1" applyAlignment="1">
      <alignment horizontal="right" vertical="center"/>
    </xf>
    <xf numFmtId="0" fontId="11" fillId="5" borderId="14" xfId="0" applyFont="1" applyFill="1" applyBorder="1" applyAlignment="1">
      <alignment horizontal="center" vertical="center" wrapText="1"/>
    </xf>
    <xf numFmtId="0" fontId="11" fillId="5" borderId="16" xfId="0" applyFont="1" applyFill="1" applyBorder="1" applyAlignment="1">
      <alignment horizontal="center" vertical="center" wrapText="1"/>
    </xf>
    <xf numFmtId="0" fontId="11" fillId="0" borderId="5" xfId="0" applyFont="1" applyBorder="1" applyAlignment="1">
      <alignment horizontal="center" vertical="top" wrapText="1"/>
    </xf>
    <xf numFmtId="0" fontId="12" fillId="6" borderId="0" xfId="0" applyFont="1" applyFill="1" applyAlignment="1">
      <alignment horizontal="left" vertical="center"/>
    </xf>
    <xf numFmtId="0" fontId="10" fillId="5" borderId="3" xfId="0" applyFont="1" applyFill="1" applyBorder="1" applyAlignment="1">
      <alignment horizontal="center" vertical="top" wrapText="1"/>
    </xf>
    <xf numFmtId="0" fontId="10" fillId="5" borderId="2" xfId="0" applyFont="1" applyFill="1" applyBorder="1" applyAlignment="1">
      <alignment horizontal="center" vertical="top" wrapText="1"/>
    </xf>
    <xf numFmtId="0" fontId="10" fillId="5" borderId="14" xfId="0" applyFont="1" applyFill="1" applyBorder="1" applyAlignment="1">
      <alignment horizontal="center" vertical="top" wrapText="1"/>
    </xf>
    <xf numFmtId="0" fontId="10" fillId="5" borderId="15" xfId="0" applyFont="1" applyFill="1" applyBorder="1" applyAlignment="1">
      <alignment horizontal="center" vertical="top" wrapText="1"/>
    </xf>
    <xf numFmtId="0" fontId="10" fillId="5" borderId="16" xfId="0" applyFont="1" applyFill="1" applyBorder="1" applyAlignment="1">
      <alignment horizontal="center" vertical="top" wrapText="1"/>
    </xf>
    <xf numFmtId="0" fontId="21" fillId="0" borderId="0" xfId="0" applyFont="1" applyAlignment="1">
      <alignment horizontal="right" vertical="center" wrapText="1"/>
    </xf>
    <xf numFmtId="0" fontId="45" fillId="3" borderId="0" xfId="0" applyFont="1" applyFill="1" applyAlignment="1">
      <alignment horizontal="center" vertical="center" wrapText="1"/>
    </xf>
    <xf numFmtId="0" fontId="22" fillId="0" borderId="7" xfId="0" applyFont="1" applyBorder="1" applyAlignment="1">
      <alignment horizontal="center" vertical="center" wrapText="1"/>
    </xf>
    <xf numFmtId="0" fontId="22" fillId="0" borderId="0" xfId="0" applyFont="1" applyAlignment="1">
      <alignment horizontal="center" vertical="center" wrapText="1"/>
    </xf>
    <xf numFmtId="2" fontId="21" fillId="0" borderId="0" xfId="0" applyNumberFormat="1" applyFont="1" applyAlignment="1">
      <alignment horizontal="right" vertical="center" wrapText="1"/>
    </xf>
    <xf numFmtId="0" fontId="21" fillId="0" borderId="0" xfId="0" applyFont="1" applyAlignment="1">
      <alignment horizontal="center" vertical="center" wrapText="1"/>
    </xf>
    <xf numFmtId="3" fontId="21" fillId="0" borderId="0" xfId="0" applyNumberFormat="1" applyFont="1" applyAlignment="1">
      <alignment horizontal="right" vertical="center" wrapText="1"/>
    </xf>
    <xf numFmtId="0" fontId="4" fillId="0" borderId="0" xfId="0" applyFont="1" applyAlignment="1">
      <alignment horizontal="right" vertical="center" wrapText="1"/>
    </xf>
    <xf numFmtId="0" fontId="16" fillId="0" borderId="0" xfId="0" applyFont="1" applyAlignment="1">
      <alignment horizontal="center" vertical="center" wrapText="1"/>
    </xf>
    <xf numFmtId="0" fontId="2" fillId="6" borderId="0" xfId="0" applyFont="1" applyFill="1" applyAlignment="1">
      <alignment horizontal="left" vertical="center"/>
    </xf>
    <xf numFmtId="0" fontId="12" fillId="2" borderId="0" xfId="0" applyFont="1" applyFill="1" applyAlignment="1">
      <alignment horizontal="left" vertical="center"/>
    </xf>
    <xf numFmtId="0" fontId="4" fillId="0" borderId="10" xfId="0" applyFont="1" applyBorder="1" applyAlignment="1">
      <alignment horizontal="right"/>
    </xf>
    <xf numFmtId="0" fontId="3" fillId="0" borderId="0" xfId="0" applyFont="1" applyAlignment="1">
      <alignment horizontal="left"/>
    </xf>
  </cellXfs>
  <cellStyles count="7">
    <cellStyle name="Comma" xfId="5" builtinId="3"/>
    <cellStyle name="Comma 2" xfId="6" xr:uid="{07A83B42-63EE-46F3-ADE6-3551A1C5342C}"/>
    <cellStyle name="Hyperlink" xfId="2" builtinId="8"/>
    <cellStyle name="Hyperlink 4" xfId="4" xr:uid="{00000000-0005-0000-0000-000002000000}"/>
    <cellStyle name="Normal" xfId="0" builtinId="0"/>
    <cellStyle name="Normal 2" xfId="3" xr:uid="{00000000-0005-0000-0000-000004000000}"/>
    <cellStyle name="Percent" xfId="1" builtinId="5"/>
  </cellStyles>
  <dxfs count="0"/>
  <tableStyles count="0" defaultTableStyle="TableStyleMedium2" defaultPivotStyle="PivotStyleLight16"/>
  <colors>
    <mruColors>
      <color rgb="FFECE6DB"/>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11</xdr:col>
      <xdr:colOff>304800</xdr:colOff>
      <xdr:row>4</xdr:row>
      <xdr:rowOff>121920</xdr:rowOff>
    </xdr:to>
    <xdr:sp macro="" textlink="">
      <xdr:nvSpPr>
        <xdr:cNvPr id="1025" name="AutoShape 1">
          <a:extLst>
            <a:ext uri="{FF2B5EF4-FFF2-40B4-BE49-F238E27FC236}">
              <a16:creationId xmlns:a16="http://schemas.microsoft.com/office/drawing/2014/main" id="{22CF7181-0A06-8B16-4F0A-6A050DF36018}"/>
            </a:ext>
          </a:extLst>
        </xdr:cNvPr>
        <xdr:cNvSpPr>
          <a:spLocks noChangeAspect="1" noChangeArrowheads="1"/>
        </xdr:cNvSpPr>
      </xdr:nvSpPr>
      <xdr:spPr bwMode="auto">
        <a:xfrm>
          <a:off x="7368540" y="54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11</xdr:col>
      <xdr:colOff>0</xdr:colOff>
      <xdr:row>43</xdr:row>
      <xdr:rowOff>13875</xdr:rowOff>
    </xdr:to>
    <xdr:pic>
      <xdr:nvPicPr>
        <xdr:cNvPr id="2" name="Picture 1">
          <a:extLst>
            <a:ext uri="{FF2B5EF4-FFF2-40B4-BE49-F238E27FC236}">
              <a16:creationId xmlns:a16="http://schemas.microsoft.com/office/drawing/2014/main" id="{51F7443A-BEF7-A35F-F094-B08B32E5637D}"/>
            </a:ext>
          </a:extLst>
        </xdr:cNvPr>
        <xdr:cNvPicPr>
          <a:picLocks noChangeAspect="1"/>
        </xdr:cNvPicPr>
      </xdr:nvPicPr>
      <xdr:blipFill>
        <a:blip xmlns:r="http://schemas.openxmlformats.org/officeDocument/2006/relationships" r:embed="rId1"/>
        <a:stretch>
          <a:fillRect/>
        </a:stretch>
      </xdr:blipFill>
      <xdr:spPr>
        <a:xfrm>
          <a:off x="0" y="0"/>
          <a:ext cx="6772275" cy="80053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66675</xdr:colOff>
      <xdr:row>0</xdr:row>
      <xdr:rowOff>142875</xdr:rowOff>
    </xdr:from>
    <xdr:to>
      <xdr:col>8</xdr:col>
      <xdr:colOff>561975</xdr:colOff>
      <xdr:row>14</xdr:row>
      <xdr:rowOff>6005</xdr:rowOff>
    </xdr:to>
    <xdr:pic>
      <xdr:nvPicPr>
        <xdr:cNvPr id="2" name="Picture 1">
          <a:extLst>
            <a:ext uri="{FF2B5EF4-FFF2-40B4-BE49-F238E27FC236}">
              <a16:creationId xmlns:a16="http://schemas.microsoft.com/office/drawing/2014/main" id="{096BEF58-3D20-8682-99F7-1895EA664FA8}"/>
            </a:ext>
          </a:extLst>
        </xdr:cNvPr>
        <xdr:cNvPicPr>
          <a:picLocks noChangeAspect="1"/>
        </xdr:cNvPicPr>
      </xdr:nvPicPr>
      <xdr:blipFill>
        <a:blip xmlns:r="http://schemas.openxmlformats.org/officeDocument/2006/relationships" r:embed="rId1"/>
        <a:stretch>
          <a:fillRect/>
        </a:stretch>
      </xdr:blipFill>
      <xdr:spPr>
        <a:xfrm>
          <a:off x="190500" y="142875"/>
          <a:ext cx="4762500" cy="287303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66675</xdr:colOff>
      <xdr:row>1</xdr:row>
      <xdr:rowOff>9525</xdr:rowOff>
    </xdr:from>
    <xdr:to>
      <xdr:col>8</xdr:col>
      <xdr:colOff>33682</xdr:colOff>
      <xdr:row>13</xdr:row>
      <xdr:rowOff>9525</xdr:rowOff>
    </xdr:to>
    <xdr:pic>
      <xdr:nvPicPr>
        <xdr:cNvPr id="3" name="Picture 2">
          <a:extLst>
            <a:ext uri="{FF2B5EF4-FFF2-40B4-BE49-F238E27FC236}">
              <a16:creationId xmlns:a16="http://schemas.microsoft.com/office/drawing/2014/main" id="{22D45340-3882-E5DE-125F-1C33566B4F2F}"/>
            </a:ext>
          </a:extLst>
        </xdr:cNvPr>
        <xdr:cNvPicPr>
          <a:picLocks noChangeAspect="1"/>
        </xdr:cNvPicPr>
      </xdr:nvPicPr>
      <xdr:blipFill>
        <a:blip xmlns:r="http://schemas.openxmlformats.org/officeDocument/2006/relationships" r:embed="rId1"/>
        <a:stretch>
          <a:fillRect/>
        </a:stretch>
      </xdr:blipFill>
      <xdr:spPr>
        <a:xfrm>
          <a:off x="190500" y="161925"/>
          <a:ext cx="4234207" cy="2286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105833</xdr:colOff>
      <xdr:row>0</xdr:row>
      <xdr:rowOff>148166</xdr:rowOff>
    </xdr:from>
    <xdr:to>
      <xdr:col>9</xdr:col>
      <xdr:colOff>490656</xdr:colOff>
      <xdr:row>15</xdr:row>
      <xdr:rowOff>148167</xdr:rowOff>
    </xdr:to>
    <xdr:pic>
      <xdr:nvPicPr>
        <xdr:cNvPr id="2" name="Picture 1">
          <a:extLst>
            <a:ext uri="{FF2B5EF4-FFF2-40B4-BE49-F238E27FC236}">
              <a16:creationId xmlns:a16="http://schemas.microsoft.com/office/drawing/2014/main" id="{4EB1379D-0210-28AF-6489-69027037671A}"/>
            </a:ext>
          </a:extLst>
        </xdr:cNvPr>
        <xdr:cNvPicPr>
          <a:picLocks noChangeAspect="1"/>
        </xdr:cNvPicPr>
      </xdr:nvPicPr>
      <xdr:blipFill>
        <a:blip xmlns:r="http://schemas.openxmlformats.org/officeDocument/2006/relationships" r:embed="rId1"/>
        <a:stretch>
          <a:fillRect/>
        </a:stretch>
      </xdr:blipFill>
      <xdr:spPr>
        <a:xfrm>
          <a:off x="105833" y="148166"/>
          <a:ext cx="5422490" cy="296333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66675</xdr:colOff>
      <xdr:row>0</xdr:row>
      <xdr:rowOff>104776</xdr:rowOff>
    </xdr:from>
    <xdr:to>
      <xdr:col>9</xdr:col>
      <xdr:colOff>11642</xdr:colOff>
      <xdr:row>12</xdr:row>
      <xdr:rowOff>114301</xdr:rowOff>
    </xdr:to>
    <xdr:pic>
      <xdr:nvPicPr>
        <xdr:cNvPr id="3" name="Picture 2">
          <a:extLst>
            <a:ext uri="{FF2B5EF4-FFF2-40B4-BE49-F238E27FC236}">
              <a16:creationId xmlns:a16="http://schemas.microsoft.com/office/drawing/2014/main" id="{423DD47F-BAC4-0F7D-CA72-035FABB79AEC}"/>
            </a:ext>
          </a:extLst>
        </xdr:cNvPr>
        <xdr:cNvPicPr>
          <a:picLocks noChangeAspect="1"/>
        </xdr:cNvPicPr>
      </xdr:nvPicPr>
      <xdr:blipFill>
        <a:blip xmlns:r="http://schemas.openxmlformats.org/officeDocument/2006/relationships" r:embed="rId1"/>
        <a:stretch>
          <a:fillRect/>
        </a:stretch>
      </xdr:blipFill>
      <xdr:spPr>
        <a:xfrm>
          <a:off x="190500" y="104776"/>
          <a:ext cx="4821767" cy="22669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85724</xdr:colOff>
      <xdr:row>0</xdr:row>
      <xdr:rowOff>142874</xdr:rowOff>
    </xdr:from>
    <xdr:to>
      <xdr:col>9</xdr:col>
      <xdr:colOff>180974</xdr:colOff>
      <xdr:row>13</xdr:row>
      <xdr:rowOff>39816</xdr:rowOff>
    </xdr:to>
    <xdr:pic>
      <xdr:nvPicPr>
        <xdr:cNvPr id="3" name="Picture 2">
          <a:extLst>
            <a:ext uri="{FF2B5EF4-FFF2-40B4-BE49-F238E27FC236}">
              <a16:creationId xmlns:a16="http://schemas.microsoft.com/office/drawing/2014/main" id="{A4B3FC00-A9D7-2B5C-EE2A-42DDC6691FC4}"/>
            </a:ext>
          </a:extLst>
        </xdr:cNvPr>
        <xdr:cNvPicPr>
          <a:picLocks noChangeAspect="1"/>
        </xdr:cNvPicPr>
      </xdr:nvPicPr>
      <xdr:blipFill>
        <a:blip xmlns:r="http://schemas.openxmlformats.org/officeDocument/2006/relationships" r:embed="rId1"/>
        <a:stretch>
          <a:fillRect/>
        </a:stretch>
      </xdr:blipFill>
      <xdr:spPr>
        <a:xfrm>
          <a:off x="85724" y="142874"/>
          <a:ext cx="5114925" cy="264966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9</xdr:col>
      <xdr:colOff>172175</xdr:colOff>
      <xdr:row>14</xdr:row>
      <xdr:rowOff>171906</xdr:rowOff>
    </xdr:to>
    <xdr:pic>
      <xdr:nvPicPr>
        <xdr:cNvPr id="2" name="Picture 1">
          <a:extLst>
            <a:ext uri="{FF2B5EF4-FFF2-40B4-BE49-F238E27FC236}">
              <a16:creationId xmlns:a16="http://schemas.microsoft.com/office/drawing/2014/main" id="{41071BED-66D6-09A9-E518-212A6CF7E627}"/>
            </a:ext>
          </a:extLst>
        </xdr:cNvPr>
        <xdr:cNvPicPr>
          <a:picLocks noChangeAspect="1"/>
        </xdr:cNvPicPr>
      </xdr:nvPicPr>
      <xdr:blipFill>
        <a:blip xmlns:r="http://schemas.openxmlformats.org/officeDocument/2006/relationships" r:embed="rId1"/>
        <a:stretch>
          <a:fillRect/>
        </a:stretch>
      </xdr:blipFill>
      <xdr:spPr>
        <a:xfrm>
          <a:off x="0" y="38100"/>
          <a:ext cx="5191850" cy="326753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9</xdr:col>
      <xdr:colOff>229333</xdr:colOff>
      <xdr:row>14</xdr:row>
      <xdr:rowOff>86089</xdr:rowOff>
    </xdr:to>
    <xdr:pic>
      <xdr:nvPicPr>
        <xdr:cNvPr id="3" name="Picture 2">
          <a:extLst>
            <a:ext uri="{FF2B5EF4-FFF2-40B4-BE49-F238E27FC236}">
              <a16:creationId xmlns:a16="http://schemas.microsoft.com/office/drawing/2014/main" id="{A946A3E1-E584-BC84-7E70-07C662F8C3E4}"/>
            </a:ext>
          </a:extLst>
        </xdr:cNvPr>
        <xdr:cNvPicPr>
          <a:picLocks noChangeAspect="1"/>
        </xdr:cNvPicPr>
      </xdr:nvPicPr>
      <xdr:blipFill>
        <a:blip xmlns:r="http://schemas.openxmlformats.org/officeDocument/2006/relationships" r:embed="rId1"/>
        <a:stretch>
          <a:fillRect/>
        </a:stretch>
      </xdr:blipFill>
      <xdr:spPr>
        <a:xfrm>
          <a:off x="0" y="152400"/>
          <a:ext cx="5249008" cy="261021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9</xdr:col>
      <xdr:colOff>180975</xdr:colOff>
      <xdr:row>3</xdr:row>
      <xdr:rowOff>114300</xdr:rowOff>
    </xdr:to>
    <xdr:sp macro="" textlink="">
      <xdr:nvSpPr>
        <xdr:cNvPr id="2049" name="AutoShape 1" descr="https://email.gov.in/service/home/~/?auth=co&amp;loc=en&amp;id=25847&amp;part=22">
          <a:extLst>
            <a:ext uri="{FF2B5EF4-FFF2-40B4-BE49-F238E27FC236}">
              <a16:creationId xmlns:a16="http://schemas.microsoft.com/office/drawing/2014/main" id="{00000000-0008-0000-1800-000001080000}"/>
            </a:ext>
          </a:extLst>
        </xdr:cNvPr>
        <xdr:cNvSpPr>
          <a:spLocks noChangeAspect="1" noChangeArrowheads="1"/>
        </xdr:cNvSpPr>
      </xdr:nvSpPr>
      <xdr:spPr bwMode="auto">
        <a:xfrm>
          <a:off x="1343025" y="333375"/>
          <a:ext cx="304800" cy="304800"/>
        </a:xfrm>
        <a:prstGeom prst="rect">
          <a:avLst/>
        </a:prstGeom>
        <a:noFill/>
      </xdr:spPr>
    </xdr:sp>
    <xdr:clientData/>
  </xdr:twoCellAnchor>
  <xdr:twoCellAnchor editAs="oneCell">
    <xdr:from>
      <xdr:col>0</xdr:col>
      <xdr:colOff>180976</xdr:colOff>
      <xdr:row>0</xdr:row>
      <xdr:rowOff>133350</xdr:rowOff>
    </xdr:from>
    <xdr:to>
      <xdr:col>6</xdr:col>
      <xdr:colOff>466726</xdr:colOff>
      <xdr:row>23</xdr:row>
      <xdr:rowOff>148759</xdr:rowOff>
    </xdr:to>
    <xdr:pic>
      <xdr:nvPicPr>
        <xdr:cNvPr id="2" name="Picture 1">
          <a:extLst>
            <a:ext uri="{FF2B5EF4-FFF2-40B4-BE49-F238E27FC236}">
              <a16:creationId xmlns:a16="http://schemas.microsoft.com/office/drawing/2014/main" id="{0F6A0081-4727-F2A3-9CFB-8BA6F0A42F94}"/>
            </a:ext>
          </a:extLst>
        </xdr:cNvPr>
        <xdr:cNvPicPr>
          <a:picLocks noChangeAspect="1"/>
        </xdr:cNvPicPr>
      </xdr:nvPicPr>
      <xdr:blipFill>
        <a:blip xmlns:r="http://schemas.openxmlformats.org/officeDocument/2006/relationships" r:embed="rId1"/>
        <a:stretch>
          <a:fillRect/>
        </a:stretch>
      </xdr:blipFill>
      <xdr:spPr>
        <a:xfrm>
          <a:off x="180976" y="133350"/>
          <a:ext cx="3943350" cy="434928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66675</xdr:colOff>
      <xdr:row>1</xdr:row>
      <xdr:rowOff>76200</xdr:rowOff>
    </xdr:from>
    <xdr:to>
      <xdr:col>9</xdr:col>
      <xdr:colOff>27177</xdr:colOff>
      <xdr:row>12</xdr:row>
      <xdr:rowOff>66675</xdr:rowOff>
    </xdr:to>
    <xdr:pic>
      <xdr:nvPicPr>
        <xdr:cNvPr id="3" name="Picture 2">
          <a:extLst>
            <a:ext uri="{FF2B5EF4-FFF2-40B4-BE49-F238E27FC236}">
              <a16:creationId xmlns:a16="http://schemas.microsoft.com/office/drawing/2014/main" id="{76BFA590-71F3-E0D0-49F6-67165C2BD252}"/>
            </a:ext>
          </a:extLst>
        </xdr:cNvPr>
        <xdr:cNvPicPr>
          <a:picLocks noChangeAspect="1"/>
        </xdr:cNvPicPr>
      </xdr:nvPicPr>
      <xdr:blipFill>
        <a:blip xmlns:r="http://schemas.openxmlformats.org/officeDocument/2006/relationships" r:embed="rId1"/>
        <a:stretch>
          <a:fillRect/>
        </a:stretch>
      </xdr:blipFill>
      <xdr:spPr>
        <a:xfrm>
          <a:off x="190500" y="219075"/>
          <a:ext cx="4599177" cy="24003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19050</xdr:colOff>
      <xdr:row>0</xdr:row>
      <xdr:rowOff>152400</xdr:rowOff>
    </xdr:from>
    <xdr:to>
      <xdr:col>10</xdr:col>
      <xdr:colOff>34347</xdr:colOff>
      <xdr:row>16</xdr:row>
      <xdr:rowOff>219075</xdr:rowOff>
    </xdr:to>
    <xdr:pic>
      <xdr:nvPicPr>
        <xdr:cNvPr id="3" name="Picture 2">
          <a:extLst>
            <a:ext uri="{FF2B5EF4-FFF2-40B4-BE49-F238E27FC236}">
              <a16:creationId xmlns:a16="http://schemas.microsoft.com/office/drawing/2014/main" id="{D26728FA-08BE-27BF-0C32-B51CF53A6078}"/>
            </a:ext>
          </a:extLst>
        </xdr:cNvPr>
        <xdr:cNvPicPr>
          <a:picLocks noChangeAspect="1"/>
        </xdr:cNvPicPr>
      </xdr:nvPicPr>
      <xdr:blipFill>
        <a:blip xmlns:r="http://schemas.openxmlformats.org/officeDocument/2006/relationships" r:embed="rId1"/>
        <a:stretch>
          <a:fillRect/>
        </a:stretch>
      </xdr:blipFill>
      <xdr:spPr>
        <a:xfrm>
          <a:off x="142875" y="152400"/>
          <a:ext cx="5501697" cy="3705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xdr:row>
      <xdr:rowOff>25514</xdr:rowOff>
    </xdr:from>
    <xdr:to>
      <xdr:col>12</xdr:col>
      <xdr:colOff>0</xdr:colOff>
      <xdr:row>8</xdr:row>
      <xdr:rowOff>172729</xdr:rowOff>
    </xdr:to>
    <xdr:pic>
      <xdr:nvPicPr>
        <xdr:cNvPr id="2" name="Picture 1">
          <a:extLst>
            <a:ext uri="{FF2B5EF4-FFF2-40B4-BE49-F238E27FC236}">
              <a16:creationId xmlns:a16="http://schemas.microsoft.com/office/drawing/2014/main" id="{FD8D306B-5FCB-60E5-3DB0-22B21FC3B4E5}"/>
            </a:ext>
          </a:extLst>
        </xdr:cNvPr>
        <xdr:cNvPicPr>
          <a:picLocks noChangeAspect="1"/>
        </xdr:cNvPicPr>
      </xdr:nvPicPr>
      <xdr:blipFill>
        <a:blip xmlns:r="http://schemas.openxmlformats.org/officeDocument/2006/relationships" r:embed="rId1"/>
        <a:stretch>
          <a:fillRect/>
        </a:stretch>
      </xdr:blipFill>
      <xdr:spPr>
        <a:xfrm>
          <a:off x="399710" y="229621"/>
          <a:ext cx="7364866" cy="166101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2</xdr:col>
      <xdr:colOff>57150</xdr:colOff>
      <xdr:row>3</xdr:row>
      <xdr:rowOff>304800</xdr:rowOff>
    </xdr:to>
    <xdr:sp macro="" textlink="">
      <xdr:nvSpPr>
        <xdr:cNvPr id="3073" name="AutoShape 1" descr="https://email.gov.in/service/home/~/?auth=co&amp;loc=en&amp;id=25847&amp;part=25">
          <a:extLst>
            <a:ext uri="{FF2B5EF4-FFF2-40B4-BE49-F238E27FC236}">
              <a16:creationId xmlns:a16="http://schemas.microsoft.com/office/drawing/2014/main" id="{00000000-0008-0000-2400-0000010C0000}"/>
            </a:ext>
          </a:extLst>
        </xdr:cNvPr>
        <xdr:cNvSpPr>
          <a:spLocks noChangeAspect="1" noChangeArrowheads="1"/>
        </xdr:cNvSpPr>
      </xdr:nvSpPr>
      <xdr:spPr bwMode="auto">
        <a:xfrm>
          <a:off x="4086225" y="523875"/>
          <a:ext cx="304800" cy="304800"/>
        </a:xfrm>
        <a:prstGeom prst="rect">
          <a:avLst/>
        </a:prstGeom>
        <a:noFill/>
      </xdr:spPr>
    </xdr:sp>
    <xdr:clientData/>
  </xdr:twoCellAnchor>
  <xdr:twoCellAnchor editAs="oneCell">
    <xdr:from>
      <xdr:col>0</xdr:col>
      <xdr:colOff>0</xdr:colOff>
      <xdr:row>0</xdr:row>
      <xdr:rowOff>66675</xdr:rowOff>
    </xdr:from>
    <xdr:to>
      <xdr:col>10</xdr:col>
      <xdr:colOff>92422</xdr:colOff>
      <xdr:row>16</xdr:row>
      <xdr:rowOff>142875</xdr:rowOff>
    </xdr:to>
    <xdr:pic>
      <xdr:nvPicPr>
        <xdr:cNvPr id="2" name="Picture 1">
          <a:extLst>
            <a:ext uri="{FF2B5EF4-FFF2-40B4-BE49-F238E27FC236}">
              <a16:creationId xmlns:a16="http://schemas.microsoft.com/office/drawing/2014/main" id="{059C5A15-7ECC-5EA4-69C8-9C0269BB1A0B}"/>
            </a:ext>
          </a:extLst>
        </xdr:cNvPr>
        <xdr:cNvPicPr>
          <a:picLocks noChangeAspect="1"/>
        </xdr:cNvPicPr>
      </xdr:nvPicPr>
      <xdr:blipFill>
        <a:blip xmlns:r="http://schemas.openxmlformats.org/officeDocument/2006/relationships" r:embed="rId1"/>
        <a:stretch>
          <a:fillRect/>
        </a:stretch>
      </xdr:blipFill>
      <xdr:spPr>
        <a:xfrm>
          <a:off x="0" y="66675"/>
          <a:ext cx="4121497" cy="34004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133351</xdr:colOff>
      <xdr:row>1</xdr:row>
      <xdr:rowOff>133350</xdr:rowOff>
    </xdr:from>
    <xdr:to>
      <xdr:col>9</xdr:col>
      <xdr:colOff>1</xdr:colOff>
      <xdr:row>3</xdr:row>
      <xdr:rowOff>167489</xdr:rowOff>
    </xdr:to>
    <xdr:sp macro="" textlink="">
      <xdr:nvSpPr>
        <xdr:cNvPr id="4" name="Title 1">
          <a:extLst>
            <a:ext uri="{FF2B5EF4-FFF2-40B4-BE49-F238E27FC236}">
              <a16:creationId xmlns:a16="http://schemas.microsoft.com/office/drawing/2014/main" id="{495A0BC6-E44A-4C55-93B5-B299C45AD2FC}"/>
            </a:ext>
          </a:extLst>
        </xdr:cNvPr>
        <xdr:cNvSpPr>
          <a:spLocks noGrp="1"/>
        </xdr:cNvSpPr>
      </xdr:nvSpPr>
      <xdr:spPr>
        <a:xfrm>
          <a:off x="247651" y="285750"/>
          <a:ext cx="10515600" cy="624689"/>
        </a:xfrm>
        <a:prstGeom prst="rect">
          <a:avLst/>
        </a:prstGeom>
      </xdr:spPr>
      <xdr:txBody>
        <a:bodyPr vert="horz" wrap="square" lIns="91440" tIns="45720" rIns="91440" bIns="45720" rtlCol="0" anchor="ctr">
          <a:normAutofit/>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pPr algn="ctr"/>
          <a:endParaRPr lang="en-IN" sz="3600">
            <a:solidFill>
              <a:schemeClr val="accent1"/>
            </a:solidFill>
            <a:latin typeface="Tw Cen MT" panose="020B0602020104020603" pitchFamily="34" charset="0"/>
          </a:endParaRPr>
        </a:p>
      </xdr:txBody>
    </xdr:sp>
    <xdr:clientData/>
  </xdr:twoCellAnchor>
  <xdr:twoCellAnchor editAs="oneCell">
    <xdr:from>
      <xdr:col>1</xdr:col>
      <xdr:colOff>19050</xdr:colOff>
      <xdr:row>0</xdr:row>
      <xdr:rowOff>133350</xdr:rowOff>
    </xdr:from>
    <xdr:to>
      <xdr:col>5</xdr:col>
      <xdr:colOff>486416</xdr:colOff>
      <xdr:row>12</xdr:row>
      <xdr:rowOff>66675</xdr:rowOff>
    </xdr:to>
    <xdr:pic>
      <xdr:nvPicPr>
        <xdr:cNvPr id="2" name="Picture 1">
          <a:extLst>
            <a:ext uri="{FF2B5EF4-FFF2-40B4-BE49-F238E27FC236}">
              <a16:creationId xmlns:a16="http://schemas.microsoft.com/office/drawing/2014/main" id="{512907A9-D6CB-5E60-2D3C-A74269417521}"/>
            </a:ext>
          </a:extLst>
        </xdr:cNvPr>
        <xdr:cNvPicPr>
          <a:picLocks noChangeAspect="1"/>
        </xdr:cNvPicPr>
      </xdr:nvPicPr>
      <xdr:blipFill>
        <a:blip xmlns:r="http://schemas.openxmlformats.org/officeDocument/2006/relationships" r:embed="rId1"/>
        <a:stretch>
          <a:fillRect/>
        </a:stretch>
      </xdr:blipFill>
      <xdr:spPr>
        <a:xfrm>
          <a:off x="133350" y="133350"/>
          <a:ext cx="5229866" cy="2571750"/>
        </a:xfrm>
        <a:prstGeom prst="rect">
          <a:avLst/>
        </a:prstGeom>
      </xdr:spPr>
    </xdr:pic>
    <xdr:clientData/>
  </xdr:twoCellAnchor>
  <xdr:twoCellAnchor editAs="oneCell">
    <xdr:from>
      <xdr:col>1</xdr:col>
      <xdr:colOff>114300</xdr:colOff>
      <xdr:row>12</xdr:row>
      <xdr:rowOff>123824</xdr:rowOff>
    </xdr:from>
    <xdr:to>
      <xdr:col>5</xdr:col>
      <xdr:colOff>495300</xdr:colOff>
      <xdr:row>23</xdr:row>
      <xdr:rowOff>147680</xdr:rowOff>
    </xdr:to>
    <xdr:pic>
      <xdr:nvPicPr>
        <xdr:cNvPr id="3" name="Picture 2">
          <a:extLst>
            <a:ext uri="{FF2B5EF4-FFF2-40B4-BE49-F238E27FC236}">
              <a16:creationId xmlns:a16="http://schemas.microsoft.com/office/drawing/2014/main" id="{8FB6C044-44BD-E867-FA8A-60C2972D1347}"/>
            </a:ext>
          </a:extLst>
        </xdr:cNvPr>
        <xdr:cNvPicPr>
          <a:picLocks noChangeAspect="1"/>
        </xdr:cNvPicPr>
      </xdr:nvPicPr>
      <xdr:blipFill>
        <a:blip xmlns:r="http://schemas.openxmlformats.org/officeDocument/2006/relationships" r:embed="rId2"/>
        <a:stretch>
          <a:fillRect/>
        </a:stretch>
      </xdr:blipFill>
      <xdr:spPr>
        <a:xfrm>
          <a:off x="228600" y="2762249"/>
          <a:ext cx="5143500" cy="2595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825025</xdr:colOff>
      <xdr:row>23</xdr:row>
      <xdr:rowOff>85725</xdr:rowOff>
    </xdr:to>
    <xdr:pic>
      <xdr:nvPicPr>
        <xdr:cNvPr id="6" name="Picture 5">
          <a:extLst>
            <a:ext uri="{FF2B5EF4-FFF2-40B4-BE49-F238E27FC236}">
              <a16:creationId xmlns:a16="http://schemas.microsoft.com/office/drawing/2014/main" id="{696F1424-FAAB-F4A6-359B-7062A888EE79}"/>
            </a:ext>
          </a:extLst>
        </xdr:cNvPr>
        <xdr:cNvPicPr>
          <a:picLocks noChangeAspect="1"/>
        </xdr:cNvPicPr>
      </xdr:nvPicPr>
      <xdr:blipFill>
        <a:blip xmlns:r="http://schemas.openxmlformats.org/officeDocument/2006/relationships" r:embed="rId1"/>
        <a:stretch>
          <a:fillRect/>
        </a:stretch>
      </xdr:blipFill>
      <xdr:spPr>
        <a:xfrm>
          <a:off x="0" y="0"/>
          <a:ext cx="4406425" cy="5238750"/>
        </a:xfrm>
        <a:prstGeom prst="rect">
          <a:avLst/>
        </a:prstGeom>
      </xdr:spPr>
    </xdr:pic>
    <xdr:clientData/>
  </xdr:twoCellAnchor>
  <xdr:twoCellAnchor editAs="oneCell">
    <xdr:from>
      <xdr:col>6</xdr:col>
      <xdr:colOff>885824</xdr:colOff>
      <xdr:row>0</xdr:row>
      <xdr:rowOff>95251</xdr:rowOff>
    </xdr:from>
    <xdr:to>
      <xdr:col>14</xdr:col>
      <xdr:colOff>457199</xdr:colOff>
      <xdr:row>23</xdr:row>
      <xdr:rowOff>170050</xdr:rowOff>
    </xdr:to>
    <xdr:pic>
      <xdr:nvPicPr>
        <xdr:cNvPr id="7" name="Picture 6">
          <a:extLst>
            <a:ext uri="{FF2B5EF4-FFF2-40B4-BE49-F238E27FC236}">
              <a16:creationId xmlns:a16="http://schemas.microsoft.com/office/drawing/2014/main" id="{7F5F03FE-BF9A-3E45-D679-8A88A1FAAB0D}"/>
            </a:ext>
          </a:extLst>
        </xdr:cNvPr>
        <xdr:cNvPicPr>
          <a:picLocks noChangeAspect="1"/>
        </xdr:cNvPicPr>
      </xdr:nvPicPr>
      <xdr:blipFill>
        <a:blip xmlns:r="http://schemas.openxmlformats.org/officeDocument/2006/relationships" r:embed="rId2"/>
        <a:stretch>
          <a:fillRect/>
        </a:stretch>
      </xdr:blipFill>
      <xdr:spPr>
        <a:xfrm>
          <a:off x="4467224" y="95251"/>
          <a:ext cx="4543425" cy="52278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123825</xdr:colOff>
      <xdr:row>0</xdr:row>
      <xdr:rowOff>152399</xdr:rowOff>
    </xdr:from>
    <xdr:to>
      <xdr:col>10</xdr:col>
      <xdr:colOff>447675</xdr:colOff>
      <xdr:row>17</xdr:row>
      <xdr:rowOff>20897</xdr:rowOff>
    </xdr:to>
    <xdr:pic>
      <xdr:nvPicPr>
        <xdr:cNvPr id="2" name="Picture 1">
          <a:extLst>
            <a:ext uri="{FF2B5EF4-FFF2-40B4-BE49-F238E27FC236}">
              <a16:creationId xmlns:a16="http://schemas.microsoft.com/office/drawing/2014/main" id="{F889A2A4-4B67-E1BE-B292-D84F652CB9F6}"/>
            </a:ext>
          </a:extLst>
        </xdr:cNvPr>
        <xdr:cNvPicPr>
          <a:picLocks noChangeAspect="1"/>
        </xdr:cNvPicPr>
      </xdr:nvPicPr>
      <xdr:blipFill>
        <a:blip xmlns:r="http://schemas.openxmlformats.org/officeDocument/2006/relationships" r:embed="rId1"/>
        <a:stretch>
          <a:fillRect/>
        </a:stretch>
      </xdr:blipFill>
      <xdr:spPr>
        <a:xfrm>
          <a:off x="123825" y="152399"/>
          <a:ext cx="5991225" cy="30403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180976</xdr:rowOff>
    </xdr:from>
    <xdr:to>
      <xdr:col>7</xdr:col>
      <xdr:colOff>419100</xdr:colOff>
      <xdr:row>10</xdr:row>
      <xdr:rowOff>166251</xdr:rowOff>
    </xdr:to>
    <xdr:pic>
      <xdr:nvPicPr>
        <xdr:cNvPr id="3" name="Picture 2">
          <a:extLst>
            <a:ext uri="{FF2B5EF4-FFF2-40B4-BE49-F238E27FC236}">
              <a16:creationId xmlns:a16="http://schemas.microsoft.com/office/drawing/2014/main" id="{9ADDF459-C988-95BA-2D58-269C87C63AD4}"/>
            </a:ext>
          </a:extLst>
        </xdr:cNvPr>
        <xdr:cNvPicPr>
          <a:picLocks noChangeAspect="1"/>
        </xdr:cNvPicPr>
      </xdr:nvPicPr>
      <xdr:blipFill>
        <a:blip xmlns:r="http://schemas.openxmlformats.org/officeDocument/2006/relationships" r:embed="rId1"/>
        <a:stretch>
          <a:fillRect/>
        </a:stretch>
      </xdr:blipFill>
      <xdr:spPr>
        <a:xfrm>
          <a:off x="0" y="180976"/>
          <a:ext cx="4257675" cy="1823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19050</xdr:colOff>
      <xdr:row>0</xdr:row>
      <xdr:rowOff>76200</xdr:rowOff>
    </xdr:from>
    <xdr:to>
      <xdr:col>9</xdr:col>
      <xdr:colOff>219784</xdr:colOff>
      <xdr:row>27</xdr:row>
      <xdr:rowOff>143614</xdr:rowOff>
    </xdr:to>
    <xdr:pic>
      <xdr:nvPicPr>
        <xdr:cNvPr id="2" name="Picture 1">
          <a:extLst>
            <a:ext uri="{FF2B5EF4-FFF2-40B4-BE49-F238E27FC236}">
              <a16:creationId xmlns:a16="http://schemas.microsoft.com/office/drawing/2014/main" id="{CFB8D469-553C-4178-34EA-445777FB8789}"/>
            </a:ext>
          </a:extLst>
        </xdr:cNvPr>
        <xdr:cNvPicPr>
          <a:picLocks noChangeAspect="1"/>
        </xdr:cNvPicPr>
      </xdr:nvPicPr>
      <xdr:blipFill>
        <a:blip xmlns:r="http://schemas.openxmlformats.org/officeDocument/2006/relationships" r:embed="rId1"/>
        <a:stretch>
          <a:fillRect/>
        </a:stretch>
      </xdr:blipFill>
      <xdr:spPr>
        <a:xfrm>
          <a:off x="200025" y="76200"/>
          <a:ext cx="5077534" cy="529663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31750</xdr:colOff>
      <xdr:row>1</xdr:row>
      <xdr:rowOff>95249</xdr:rowOff>
    </xdr:from>
    <xdr:to>
      <xdr:col>10</xdr:col>
      <xdr:colOff>526143</xdr:colOff>
      <xdr:row>14</xdr:row>
      <xdr:rowOff>116416</xdr:rowOff>
    </xdr:to>
    <xdr:pic>
      <xdr:nvPicPr>
        <xdr:cNvPr id="3" name="Picture 2">
          <a:extLst>
            <a:ext uri="{FF2B5EF4-FFF2-40B4-BE49-F238E27FC236}">
              <a16:creationId xmlns:a16="http://schemas.microsoft.com/office/drawing/2014/main" id="{017D02FA-5300-A4BC-8312-91885FEC00E8}"/>
            </a:ext>
          </a:extLst>
        </xdr:cNvPr>
        <xdr:cNvPicPr>
          <a:picLocks noChangeAspect="1"/>
        </xdr:cNvPicPr>
      </xdr:nvPicPr>
      <xdr:blipFill>
        <a:blip xmlns:r="http://schemas.openxmlformats.org/officeDocument/2006/relationships" r:embed="rId1"/>
        <a:stretch>
          <a:fillRect/>
        </a:stretch>
      </xdr:blipFill>
      <xdr:spPr>
        <a:xfrm>
          <a:off x="158750" y="243416"/>
          <a:ext cx="5563810" cy="27516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28575</xdr:colOff>
      <xdr:row>1</xdr:row>
      <xdr:rowOff>0</xdr:rowOff>
    </xdr:from>
    <xdr:to>
      <xdr:col>12</xdr:col>
      <xdr:colOff>276938</xdr:colOff>
      <xdr:row>9</xdr:row>
      <xdr:rowOff>448023</xdr:rowOff>
    </xdr:to>
    <xdr:pic>
      <xdr:nvPicPr>
        <xdr:cNvPr id="3" name="Picture 2">
          <a:extLst>
            <a:ext uri="{FF2B5EF4-FFF2-40B4-BE49-F238E27FC236}">
              <a16:creationId xmlns:a16="http://schemas.microsoft.com/office/drawing/2014/main" id="{801AFFEA-B5C5-94AD-03B6-19FADAD56E4A}"/>
            </a:ext>
          </a:extLst>
        </xdr:cNvPr>
        <xdr:cNvPicPr>
          <a:picLocks noChangeAspect="1"/>
        </xdr:cNvPicPr>
      </xdr:nvPicPr>
      <xdr:blipFill>
        <a:blip xmlns:r="http://schemas.openxmlformats.org/officeDocument/2006/relationships" r:embed="rId1"/>
        <a:stretch>
          <a:fillRect/>
        </a:stretch>
      </xdr:blipFill>
      <xdr:spPr>
        <a:xfrm>
          <a:off x="171450" y="152400"/>
          <a:ext cx="5106113" cy="2495898"/>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23:K48"/>
  <sheetViews>
    <sheetView showGridLines="0" tabSelected="1" zoomScaleNormal="100" workbookViewId="0">
      <selection activeCell="N9" sqref="N9"/>
    </sheetView>
  </sheetViews>
  <sheetFormatPr defaultRowHeight="15"/>
  <cols>
    <col min="11" max="11" width="10.140625" customWidth="1"/>
  </cols>
  <sheetData>
    <row r="23" ht="9" customHeight="1"/>
    <row r="43" spans="1:11" ht="5.25" customHeight="1"/>
    <row r="44" spans="1:11">
      <c r="A44" s="375" t="s">
        <v>491</v>
      </c>
      <c r="B44" s="376"/>
      <c r="C44" s="376"/>
      <c r="D44" s="376"/>
      <c r="E44" s="376"/>
      <c r="F44" s="376"/>
      <c r="G44" s="376"/>
      <c r="H44" s="376"/>
      <c r="I44" s="376"/>
      <c r="J44" s="376"/>
      <c r="K44" s="377"/>
    </row>
    <row r="45" spans="1:11">
      <c r="A45" s="375"/>
      <c r="B45" s="376"/>
      <c r="C45" s="376"/>
      <c r="D45" s="376"/>
      <c r="E45" s="376"/>
      <c r="F45" s="376"/>
      <c r="G45" s="376"/>
      <c r="H45" s="376"/>
      <c r="I45" s="376"/>
      <c r="J45" s="376"/>
      <c r="K45" s="377"/>
    </row>
    <row r="46" spans="1:11" ht="12" customHeight="1">
      <c r="A46" s="375"/>
      <c r="B46" s="376"/>
      <c r="C46" s="376"/>
      <c r="D46" s="376"/>
      <c r="E46" s="376"/>
      <c r="F46" s="376"/>
      <c r="G46" s="376"/>
      <c r="H46" s="376"/>
      <c r="I46" s="376"/>
      <c r="J46" s="376"/>
      <c r="K46" s="377"/>
    </row>
    <row r="47" spans="1:11" ht="42.75" customHeight="1">
      <c r="A47" s="378" t="s">
        <v>335</v>
      </c>
      <c r="B47" s="379"/>
      <c r="C47" s="379"/>
      <c r="D47" s="379"/>
      <c r="E47" s="379"/>
      <c r="F47" s="379"/>
      <c r="G47" s="379"/>
      <c r="H47" s="379"/>
      <c r="I47" s="379"/>
      <c r="J47" s="379"/>
      <c r="K47" s="380"/>
    </row>
    <row r="48" spans="1:11" ht="85.5" customHeight="1">
      <c r="A48" s="381" t="s">
        <v>437</v>
      </c>
      <c r="B48" s="382"/>
      <c r="C48" s="382"/>
      <c r="D48" s="382"/>
      <c r="E48" s="382"/>
      <c r="F48" s="382"/>
      <c r="G48" s="382"/>
      <c r="H48" s="382"/>
      <c r="I48" s="382"/>
      <c r="J48" s="382"/>
      <c r="K48" s="383"/>
    </row>
  </sheetData>
  <mergeCells count="3">
    <mergeCell ref="A44:K46"/>
    <mergeCell ref="A47:K47"/>
    <mergeCell ref="A48:K48"/>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2"/>
  <sheetViews>
    <sheetView showGridLines="0" workbookViewId="0">
      <selection activeCell="U6" sqref="U6"/>
    </sheetView>
  </sheetViews>
  <sheetFormatPr defaultRowHeight="15"/>
  <cols>
    <col min="1" max="1" width="2.7109375" customWidth="1"/>
    <col min="10" max="10" width="5" customWidth="1"/>
    <col min="11" max="11" width="0.28515625" customWidth="1"/>
    <col min="12" max="12" width="1.28515625" customWidth="1"/>
    <col min="13" max="13" width="1.85546875" style="49" customWidth="1"/>
    <col min="14" max="14" width="1.85546875" customWidth="1"/>
    <col min="15" max="15" width="41.7109375" style="19" customWidth="1"/>
    <col min="16" max="16" width="26.140625" style="19" customWidth="1"/>
    <col min="17" max="17" width="2.7109375" customWidth="1"/>
    <col min="18" max="20" width="6.85546875" customWidth="1"/>
  </cols>
  <sheetData>
    <row r="1" spans="1:19" ht="12" customHeight="1"/>
    <row r="2" spans="1:19" ht="15.75">
      <c r="A2" s="53"/>
      <c r="B2" s="395"/>
      <c r="C2" s="395"/>
      <c r="D2" s="395"/>
      <c r="E2" s="395"/>
      <c r="F2" s="395"/>
      <c r="G2" s="395"/>
      <c r="H2" s="395"/>
      <c r="I2" s="395"/>
      <c r="J2" s="395"/>
      <c r="O2" s="441" t="s">
        <v>661</v>
      </c>
      <c r="P2" s="441"/>
      <c r="R2" s="398" t="s">
        <v>333</v>
      </c>
      <c r="S2" s="398"/>
    </row>
    <row r="3" spans="1:19">
      <c r="O3" s="294"/>
      <c r="P3" s="294"/>
      <c r="R3" s="398"/>
      <c r="S3" s="398"/>
    </row>
    <row r="4" spans="1:19" ht="21.75" customHeight="1">
      <c r="O4" s="295" t="s">
        <v>428</v>
      </c>
      <c r="P4" s="296" t="s">
        <v>16</v>
      </c>
    </row>
    <row r="5" spans="1:19">
      <c r="O5" s="297" t="s">
        <v>69</v>
      </c>
      <c r="P5" s="101">
        <v>577</v>
      </c>
    </row>
    <row r="6" spans="1:19">
      <c r="O6" s="297" t="s">
        <v>70</v>
      </c>
      <c r="P6" s="101">
        <v>260</v>
      </c>
    </row>
    <row r="7" spans="1:19">
      <c r="O7" s="297" t="s">
        <v>71</v>
      </c>
      <c r="P7" s="101">
        <v>127</v>
      </c>
    </row>
    <row r="8" spans="1:19">
      <c r="O8" s="297" t="s">
        <v>72</v>
      </c>
      <c r="P8" s="101">
        <v>35</v>
      </c>
    </row>
    <row r="9" spans="1:19">
      <c r="O9" s="297" t="s">
        <v>73</v>
      </c>
      <c r="P9" s="101">
        <v>50</v>
      </c>
    </row>
    <row r="10" spans="1:19">
      <c r="O10" s="297" t="s">
        <v>74</v>
      </c>
      <c r="P10" s="101">
        <v>9</v>
      </c>
    </row>
    <row r="11" spans="1:19" ht="17.45" customHeight="1">
      <c r="O11" s="298" t="s">
        <v>419</v>
      </c>
      <c r="P11" s="298"/>
    </row>
    <row r="12" spans="1:19" ht="15.75" customHeight="1">
      <c r="O12" s="297" t="s">
        <v>75</v>
      </c>
      <c r="P12" s="101">
        <v>380</v>
      </c>
    </row>
    <row r="13" spans="1:19" ht="14.25" customHeight="1">
      <c r="O13" s="297" t="s">
        <v>76</v>
      </c>
      <c r="P13" s="101">
        <v>56</v>
      </c>
    </row>
    <row r="14" spans="1:19" ht="12.75" customHeight="1">
      <c r="O14" s="297" t="s">
        <v>77</v>
      </c>
      <c r="P14" s="101">
        <v>51</v>
      </c>
    </row>
    <row r="15" spans="1:19" ht="15.75" customHeight="1">
      <c r="O15" s="297" t="s">
        <v>78</v>
      </c>
      <c r="P15" s="101">
        <v>321</v>
      </c>
    </row>
    <row r="16" spans="1:19" ht="15.75" customHeight="1">
      <c r="B16" s="218"/>
      <c r="O16" s="299" t="s">
        <v>79</v>
      </c>
      <c r="P16" s="300">
        <v>250</v>
      </c>
    </row>
    <row r="17" spans="1:19" ht="15.75">
      <c r="A17" s="53"/>
      <c r="K17" s="53"/>
      <c r="L17" s="53"/>
      <c r="O17" s="442" t="s">
        <v>662</v>
      </c>
      <c r="P17" s="442"/>
    </row>
    <row r="19" spans="1:19">
      <c r="O19" s="81"/>
      <c r="P19" s="81"/>
      <c r="Q19" s="82"/>
      <c r="R19" s="82"/>
      <c r="S19" s="82"/>
    </row>
    <row r="20" spans="1:19">
      <c r="O20" s="190" t="s">
        <v>68</v>
      </c>
      <c r="P20" s="190" t="s">
        <v>16</v>
      </c>
      <c r="Q20" s="184" t="s">
        <v>303</v>
      </c>
      <c r="R20" s="167"/>
      <c r="S20" s="82"/>
    </row>
    <row r="21" spans="1:19">
      <c r="O21" s="191" t="s">
        <v>345</v>
      </c>
      <c r="P21" s="192">
        <f t="shared" ref="P21:P26" si="0">P5</f>
        <v>577</v>
      </c>
      <c r="Q21" s="193">
        <f>P21/P27</f>
        <v>0.54536862003780717</v>
      </c>
      <c r="R21" s="167"/>
      <c r="S21" s="82"/>
    </row>
    <row r="22" spans="1:19">
      <c r="O22" s="191" t="s">
        <v>346</v>
      </c>
      <c r="P22" s="192">
        <f t="shared" si="0"/>
        <v>260</v>
      </c>
      <c r="Q22" s="193">
        <f>P22/P27</f>
        <v>0.24574669187145556</v>
      </c>
      <c r="R22" s="167"/>
      <c r="S22" s="82"/>
    </row>
    <row r="23" spans="1:19">
      <c r="O23" s="191" t="s">
        <v>347</v>
      </c>
      <c r="P23" s="192">
        <f t="shared" si="0"/>
        <v>127</v>
      </c>
      <c r="Q23" s="193">
        <f>P23/P27</f>
        <v>0.12003780718336483</v>
      </c>
      <c r="R23" s="167"/>
      <c r="S23" s="82"/>
    </row>
    <row r="24" spans="1:19">
      <c r="O24" s="191" t="s">
        <v>348</v>
      </c>
      <c r="P24" s="192">
        <f t="shared" si="0"/>
        <v>35</v>
      </c>
      <c r="Q24" s="193">
        <f>P24/P27</f>
        <v>3.3081285444234401E-2</v>
      </c>
      <c r="R24" s="167"/>
      <c r="S24" s="82"/>
    </row>
    <row r="25" spans="1:19">
      <c r="O25" s="191" t="s">
        <v>349</v>
      </c>
      <c r="P25" s="192">
        <f t="shared" si="0"/>
        <v>50</v>
      </c>
      <c r="Q25" s="193">
        <f>P25/P27</f>
        <v>4.725897920604915E-2</v>
      </c>
      <c r="R25" s="167"/>
      <c r="S25" s="82"/>
    </row>
    <row r="26" spans="1:19">
      <c r="O26" s="191" t="s">
        <v>350</v>
      </c>
      <c r="P26" s="192">
        <f t="shared" si="0"/>
        <v>9</v>
      </c>
      <c r="Q26" s="193">
        <f>P26/P27</f>
        <v>8.5066162570888466E-3</v>
      </c>
      <c r="R26" s="167"/>
      <c r="S26" s="82"/>
    </row>
    <row r="27" spans="1:19">
      <c r="O27" s="187" t="s">
        <v>20</v>
      </c>
      <c r="P27" s="187">
        <f>SUM(P21:P26)</f>
        <v>1058</v>
      </c>
      <c r="Q27" s="187"/>
      <c r="R27" s="167"/>
      <c r="S27" s="82"/>
    </row>
    <row r="28" spans="1:19">
      <c r="O28" s="166"/>
      <c r="P28" s="166"/>
      <c r="Q28" s="167"/>
      <c r="R28" s="167"/>
      <c r="S28" s="82"/>
    </row>
    <row r="29" spans="1:19">
      <c r="O29" s="81"/>
      <c r="P29" s="81"/>
      <c r="Q29" s="82"/>
      <c r="R29" s="82"/>
      <c r="S29" s="82"/>
    </row>
    <row r="30" spans="1:19">
      <c r="O30" s="81"/>
      <c r="P30" s="81"/>
      <c r="Q30" s="82"/>
      <c r="R30" s="82"/>
      <c r="S30" s="82"/>
    </row>
    <row r="31" spans="1:19">
      <c r="O31" s="81"/>
      <c r="P31" s="81"/>
      <c r="Q31" s="82"/>
      <c r="R31" s="82"/>
      <c r="S31" s="82"/>
    </row>
    <row r="32" spans="1:19">
      <c r="O32" s="81"/>
      <c r="P32" s="81"/>
      <c r="Q32" s="82"/>
      <c r="R32" s="82"/>
      <c r="S32" s="82"/>
    </row>
  </sheetData>
  <mergeCells count="4">
    <mergeCell ref="O2:P2"/>
    <mergeCell ref="O17:P17"/>
    <mergeCell ref="B2:J2"/>
    <mergeCell ref="R2:S3"/>
  </mergeCells>
  <hyperlinks>
    <hyperlink ref="R2:S3" location="'Table of Contents'!A1" display="Go to Table of Contents" xr:uid="{00000000-0004-0000-0700-000000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S17"/>
  <sheetViews>
    <sheetView showGridLines="0" zoomScale="90" zoomScaleNormal="90" workbookViewId="0">
      <selection activeCell="U13" sqref="U13"/>
    </sheetView>
  </sheetViews>
  <sheetFormatPr defaultRowHeight="15"/>
  <cols>
    <col min="1" max="1" width="1.85546875" customWidth="1"/>
    <col min="2" max="2" width="2.42578125" customWidth="1"/>
    <col min="12" max="12" width="1.85546875" customWidth="1"/>
    <col min="13" max="13" width="1.85546875" style="49" customWidth="1"/>
    <col min="14" max="14" width="1.85546875" customWidth="1"/>
    <col min="15" max="15" width="64.5703125" customWidth="1"/>
    <col min="16" max="16" width="20.7109375" customWidth="1"/>
    <col min="17" max="17" width="8.42578125" customWidth="1"/>
    <col min="18" max="19" width="7" customWidth="1"/>
  </cols>
  <sheetData>
    <row r="1" spans="2:19" ht="12" customHeight="1"/>
    <row r="2" spans="2:19" ht="15.75">
      <c r="B2" s="395"/>
      <c r="C2" s="395"/>
      <c r="D2" s="395"/>
      <c r="E2" s="395"/>
      <c r="F2" s="395"/>
      <c r="G2" s="395"/>
      <c r="H2" s="395"/>
      <c r="I2" s="395"/>
      <c r="J2" s="395"/>
      <c r="K2" s="395"/>
      <c r="O2" s="443" t="s">
        <v>663</v>
      </c>
      <c r="P2" s="443"/>
      <c r="R2" s="398" t="s">
        <v>365</v>
      </c>
      <c r="S2" s="398"/>
    </row>
    <row r="3" spans="2:19" ht="24.75" customHeight="1">
      <c r="O3" s="444"/>
      <c r="P3" s="444"/>
      <c r="Q3" s="133"/>
      <c r="R3" s="398"/>
      <c r="S3" s="398"/>
    </row>
    <row r="4" spans="2:19" ht="15.75">
      <c r="O4" s="283" t="s">
        <v>93</v>
      </c>
      <c r="P4" s="284" t="s">
        <v>94</v>
      </c>
      <c r="Q4" s="133"/>
    </row>
    <row r="5" spans="2:19" ht="15.75">
      <c r="O5" s="285" t="s">
        <v>95</v>
      </c>
      <c r="P5" s="52">
        <v>2476</v>
      </c>
      <c r="Q5" s="86"/>
    </row>
    <row r="6" spans="2:19" ht="15.75">
      <c r="O6" s="286" t="s">
        <v>401</v>
      </c>
      <c r="P6" s="310">
        <v>960</v>
      </c>
      <c r="Q6" s="159"/>
    </row>
    <row r="7" spans="2:19" ht="15.75">
      <c r="O7" s="287" t="s">
        <v>96</v>
      </c>
      <c r="P7" s="288">
        <v>509</v>
      </c>
      <c r="Q7" s="101"/>
    </row>
    <row r="8" spans="2:19" ht="15.75">
      <c r="O8" s="289" t="s">
        <v>97</v>
      </c>
      <c r="P8" s="288">
        <v>47</v>
      </c>
      <c r="Q8" s="101"/>
    </row>
    <row r="9" spans="2:19" ht="15.75">
      <c r="O9" s="287" t="s">
        <v>98</v>
      </c>
      <c r="P9" s="288">
        <v>12</v>
      </c>
      <c r="Q9" s="101"/>
    </row>
    <row r="10" spans="2:19" ht="15.75">
      <c r="O10" s="290" t="s">
        <v>18</v>
      </c>
      <c r="P10" s="291">
        <v>1516</v>
      </c>
      <c r="Q10" s="86"/>
    </row>
    <row r="11" spans="2:19" ht="15.75">
      <c r="O11" s="292" t="s">
        <v>142</v>
      </c>
      <c r="P11" s="371">
        <v>794</v>
      </c>
      <c r="Q11" s="101"/>
    </row>
    <row r="12" spans="2:19" ht="15.75">
      <c r="O12" s="293" t="s">
        <v>99</v>
      </c>
      <c r="P12" s="371">
        <v>265</v>
      </c>
      <c r="Q12" s="101"/>
    </row>
    <row r="13" spans="2:19" ht="15.75">
      <c r="O13" s="292" t="s">
        <v>100</v>
      </c>
      <c r="P13" s="371">
        <v>62</v>
      </c>
      <c r="Q13" s="101"/>
    </row>
    <row r="14" spans="2:19" ht="15.75">
      <c r="O14" s="292" t="s">
        <v>101</v>
      </c>
      <c r="P14" s="371">
        <v>80</v>
      </c>
      <c r="Q14" s="101"/>
    </row>
    <row r="15" spans="2:19" ht="15.75">
      <c r="O15" s="292" t="s">
        <v>102</v>
      </c>
      <c r="P15" s="371">
        <v>116</v>
      </c>
      <c r="Q15" s="101"/>
    </row>
    <row r="16" spans="2:19" ht="15.75">
      <c r="O16" s="292" t="s">
        <v>103</v>
      </c>
      <c r="P16" s="371">
        <v>199</v>
      </c>
      <c r="Q16" s="101"/>
    </row>
    <row r="17" spans="15:17" ht="18" customHeight="1">
      <c r="O17" s="319"/>
      <c r="P17" s="318"/>
      <c r="Q17" s="160"/>
    </row>
  </sheetData>
  <mergeCells count="4">
    <mergeCell ref="O2:P2"/>
    <mergeCell ref="B2:K2"/>
    <mergeCell ref="R2:S3"/>
    <mergeCell ref="O3:P3"/>
  </mergeCells>
  <phoneticPr fontId="41" type="noConversion"/>
  <hyperlinks>
    <hyperlink ref="R2:S3" location="'Table of Contents'!A1" display="Go To Table Of Contents" xr:uid="{00000000-0004-0000-0A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A3B14-8436-411F-B64C-6C860C30EE37}">
  <dimension ref="B1:H14"/>
  <sheetViews>
    <sheetView showGridLines="0" workbookViewId="0">
      <selection activeCell="G2" sqref="G2:H3"/>
    </sheetView>
  </sheetViews>
  <sheetFormatPr defaultRowHeight="15"/>
  <cols>
    <col min="1" max="1" width="1.85546875" customWidth="1"/>
    <col min="2" max="2" width="35.7109375" style="19" customWidth="1"/>
    <col min="3" max="3" width="10.28515625" customWidth="1"/>
    <col min="4" max="4" width="10.85546875" customWidth="1"/>
    <col min="5" max="5" width="14.42578125" customWidth="1"/>
    <col min="6" max="6" width="3.7109375" customWidth="1"/>
    <col min="7" max="8" width="6.7109375" customWidth="1"/>
  </cols>
  <sheetData>
    <row r="1" spans="2:8" ht="12" customHeight="1"/>
    <row r="2" spans="2:8" ht="15" customHeight="1">
      <c r="B2" s="445" t="s">
        <v>571</v>
      </c>
      <c r="C2" s="445"/>
      <c r="D2" s="445"/>
      <c r="E2" s="445"/>
      <c r="G2" s="446" t="s">
        <v>333</v>
      </c>
      <c r="H2" s="446"/>
    </row>
    <row r="3" spans="2:8">
      <c r="B3" s="447"/>
      <c r="C3" s="447"/>
      <c r="D3" s="447"/>
      <c r="E3" s="447"/>
      <c r="G3" s="446"/>
      <c r="H3" s="446"/>
    </row>
    <row r="4" spans="2:8" ht="37.5" customHeight="1">
      <c r="B4" s="15" t="s">
        <v>93</v>
      </c>
      <c r="C4" s="23" t="s">
        <v>462</v>
      </c>
      <c r="D4" s="342" t="s">
        <v>664</v>
      </c>
      <c r="E4" s="23" t="s">
        <v>665</v>
      </c>
    </row>
    <row r="5" spans="2:8">
      <c r="B5" s="45" t="s">
        <v>95</v>
      </c>
      <c r="C5" s="40">
        <v>2386</v>
      </c>
      <c r="D5" s="40">
        <v>90</v>
      </c>
      <c r="E5" s="40" t="s">
        <v>666</v>
      </c>
    </row>
    <row r="6" spans="2:8">
      <c r="B6" s="45" t="s">
        <v>401</v>
      </c>
      <c r="C6" s="40">
        <v>932</v>
      </c>
      <c r="D6" s="40">
        <v>28</v>
      </c>
      <c r="E6" s="40">
        <v>960</v>
      </c>
    </row>
    <row r="7" spans="2:8">
      <c r="B7" s="45" t="s">
        <v>96</v>
      </c>
      <c r="C7" s="40">
        <v>481</v>
      </c>
      <c r="D7" s="40">
        <v>28</v>
      </c>
      <c r="E7" s="40">
        <v>509</v>
      </c>
    </row>
    <row r="8" spans="2:8">
      <c r="B8" s="45" t="s">
        <v>97</v>
      </c>
      <c r="C8" s="40">
        <v>43</v>
      </c>
      <c r="D8" s="40">
        <v>4</v>
      </c>
      <c r="E8" s="40">
        <v>47</v>
      </c>
    </row>
    <row r="9" spans="2:8">
      <c r="B9" s="45" t="s">
        <v>98</v>
      </c>
      <c r="C9" s="40">
        <v>8</v>
      </c>
      <c r="D9" s="40">
        <v>4</v>
      </c>
      <c r="E9" s="40">
        <v>12</v>
      </c>
    </row>
    <row r="10" spans="2:8">
      <c r="B10" s="221" t="s">
        <v>477</v>
      </c>
      <c r="C10" s="222">
        <v>1454</v>
      </c>
      <c r="D10" s="222" t="s">
        <v>14</v>
      </c>
      <c r="E10" s="222">
        <v>1516</v>
      </c>
    </row>
    <row r="11" spans="2:8">
      <c r="B11" s="24" t="s">
        <v>667</v>
      </c>
      <c r="C11" s="157"/>
      <c r="D11" s="157"/>
      <c r="E11" s="157"/>
    </row>
    <row r="12" spans="2:8">
      <c r="B12" s="24"/>
      <c r="C12" s="157"/>
      <c r="D12" s="157"/>
      <c r="E12" s="157"/>
    </row>
    <row r="13" spans="2:8">
      <c r="B13" s="257"/>
      <c r="C13" s="158"/>
      <c r="D13" s="158"/>
      <c r="E13" s="158"/>
    </row>
    <row r="14" spans="2:8">
      <c r="B14" s="257"/>
    </row>
  </sheetData>
  <mergeCells count="3">
    <mergeCell ref="B2:E2"/>
    <mergeCell ref="G2:H3"/>
    <mergeCell ref="B3:E3"/>
  </mergeCells>
  <hyperlinks>
    <hyperlink ref="G2:H3" location="'Table of Contents'!A1" display="Go To Table Of Contents" xr:uid="{1951B5F4-F0B6-412E-AC1C-75B48ACCF1E9}"/>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69"/>
  <sheetViews>
    <sheetView showGridLines="0" workbookViewId="0">
      <selection activeCell="K2" sqref="K2:K3"/>
    </sheetView>
  </sheetViews>
  <sheetFormatPr defaultRowHeight="15"/>
  <cols>
    <col min="1" max="1" width="3.28515625" customWidth="1"/>
    <col min="2" max="2" width="7.85546875" customWidth="1"/>
    <col min="3" max="3" width="44.28515625" style="19" customWidth="1"/>
    <col min="4" max="4" width="13.7109375" style="107" customWidth="1"/>
    <col min="5" max="8" width="13.7109375" customWidth="1"/>
    <col min="9" max="9" width="17.7109375" style="141" customWidth="1"/>
    <col min="10" max="10" width="2.85546875" customWidth="1"/>
    <col min="11" max="11" width="13" customWidth="1"/>
  </cols>
  <sheetData>
    <row r="2" spans="2:11">
      <c r="B2" s="449" t="s">
        <v>572</v>
      </c>
      <c r="C2" s="449"/>
      <c r="D2" s="449"/>
      <c r="E2" s="449"/>
      <c r="F2" s="449"/>
      <c r="G2" s="449"/>
      <c r="H2" s="449"/>
      <c r="I2" s="449"/>
      <c r="K2" s="398" t="s">
        <v>365</v>
      </c>
    </row>
    <row r="3" spans="2:11">
      <c r="B3" s="450" t="s">
        <v>104</v>
      </c>
      <c r="C3" s="450"/>
      <c r="D3" s="450"/>
      <c r="E3" s="450"/>
      <c r="F3" s="450"/>
      <c r="G3" s="450"/>
      <c r="H3" s="450"/>
      <c r="I3" s="450"/>
      <c r="K3" s="398"/>
    </row>
    <row r="4" spans="2:11" ht="38.25">
      <c r="B4" s="20" t="s">
        <v>84</v>
      </c>
      <c r="C4" s="20" t="s">
        <v>85</v>
      </c>
      <c r="D4" s="106" t="s">
        <v>105</v>
      </c>
      <c r="E4" s="20" t="s">
        <v>106</v>
      </c>
      <c r="F4" s="20" t="s">
        <v>90</v>
      </c>
      <c r="G4" s="20" t="s">
        <v>107</v>
      </c>
      <c r="H4" s="20" t="s">
        <v>108</v>
      </c>
      <c r="I4" s="106" t="s">
        <v>366</v>
      </c>
    </row>
    <row r="5" spans="2:11">
      <c r="B5" s="451" t="s">
        <v>590</v>
      </c>
      <c r="C5" s="451"/>
      <c r="D5" s="451"/>
      <c r="E5" s="451"/>
      <c r="F5" s="451"/>
      <c r="G5" s="451"/>
      <c r="H5" s="451"/>
      <c r="I5" s="451"/>
    </row>
    <row r="6" spans="2:11">
      <c r="B6" s="118">
        <v>1</v>
      </c>
      <c r="C6" s="140" t="s">
        <v>668</v>
      </c>
      <c r="D6" s="261">
        <v>43586</v>
      </c>
      <c r="E6" s="120">
        <v>3.8</v>
      </c>
      <c r="F6" s="120">
        <v>0</v>
      </c>
      <c r="G6" s="120">
        <v>0</v>
      </c>
      <c r="H6" s="120">
        <v>0</v>
      </c>
      <c r="I6" s="261">
        <v>43836</v>
      </c>
    </row>
    <row r="7" spans="2:11">
      <c r="B7" s="7">
        <v>2</v>
      </c>
      <c r="C7" s="88" t="s">
        <v>669</v>
      </c>
      <c r="D7" s="262">
        <v>44074</v>
      </c>
      <c r="E7" s="40">
        <v>17.579999999999998</v>
      </c>
      <c r="F7" s="40" t="s">
        <v>670</v>
      </c>
      <c r="G7" s="40" t="s">
        <v>670</v>
      </c>
      <c r="H7" s="40" t="s">
        <v>670</v>
      </c>
      <c r="I7" s="262">
        <v>44294</v>
      </c>
    </row>
    <row r="8" spans="2:11">
      <c r="B8" s="7">
        <v>3</v>
      </c>
      <c r="C8" s="88" t="s">
        <v>671</v>
      </c>
      <c r="D8" s="262">
        <v>43959</v>
      </c>
      <c r="E8" s="40">
        <v>152</v>
      </c>
      <c r="F8" s="40">
        <v>12</v>
      </c>
      <c r="G8" s="40">
        <v>20.3</v>
      </c>
      <c r="H8" s="40">
        <v>20</v>
      </c>
      <c r="I8" s="262">
        <v>44636</v>
      </c>
    </row>
    <row r="9" spans="2:11">
      <c r="B9" s="7">
        <v>4</v>
      </c>
      <c r="C9" s="88" t="s">
        <v>672</v>
      </c>
      <c r="D9" s="262">
        <v>44272</v>
      </c>
      <c r="E9" s="40">
        <v>0.19</v>
      </c>
      <c r="F9" s="40">
        <v>0</v>
      </c>
      <c r="G9" s="40">
        <v>0</v>
      </c>
      <c r="H9" s="40" t="s">
        <v>380</v>
      </c>
      <c r="I9" s="262">
        <v>44658</v>
      </c>
    </row>
    <row r="10" spans="2:11">
      <c r="B10" s="7">
        <v>5</v>
      </c>
      <c r="C10" s="88" t="s">
        <v>673</v>
      </c>
      <c r="D10" s="262">
        <v>44294</v>
      </c>
      <c r="E10" s="40">
        <v>1576.08</v>
      </c>
      <c r="F10" s="40">
        <v>137.41999999999999</v>
      </c>
      <c r="G10" s="40">
        <v>145.21</v>
      </c>
      <c r="H10" s="40">
        <v>133.76</v>
      </c>
      <c r="I10" s="262">
        <v>44683</v>
      </c>
    </row>
    <row r="11" spans="2:11">
      <c r="B11" s="7">
        <v>6</v>
      </c>
      <c r="C11" s="88" t="s">
        <v>674</v>
      </c>
      <c r="D11" s="262">
        <v>43882</v>
      </c>
      <c r="E11" s="40">
        <v>118.51</v>
      </c>
      <c r="F11" s="40">
        <v>1.0900000000000001</v>
      </c>
      <c r="G11" s="40">
        <v>0.98</v>
      </c>
      <c r="H11" s="40">
        <v>0.88</v>
      </c>
      <c r="I11" s="262">
        <v>44729</v>
      </c>
    </row>
    <row r="12" spans="2:11">
      <c r="B12" s="7">
        <v>7</v>
      </c>
      <c r="C12" s="88" t="s">
        <v>675</v>
      </c>
      <c r="D12" s="262">
        <v>43525</v>
      </c>
      <c r="E12" s="40">
        <v>61.85</v>
      </c>
      <c r="F12" s="40">
        <v>5.8</v>
      </c>
      <c r="G12" s="40">
        <v>10.69</v>
      </c>
      <c r="H12" s="40">
        <v>10</v>
      </c>
      <c r="I12" s="262">
        <v>44771</v>
      </c>
    </row>
    <row r="13" spans="2:11">
      <c r="B13" s="7">
        <v>8</v>
      </c>
      <c r="C13" s="88" t="s">
        <v>676</v>
      </c>
      <c r="D13" s="262">
        <v>44539</v>
      </c>
      <c r="E13" s="40">
        <v>20.97</v>
      </c>
      <c r="F13" s="40">
        <v>0.48</v>
      </c>
      <c r="G13" s="40">
        <v>1.05</v>
      </c>
      <c r="H13" s="40">
        <v>0.96</v>
      </c>
      <c r="I13" s="262">
        <v>44771</v>
      </c>
    </row>
    <row r="14" spans="2:11">
      <c r="B14" s="7">
        <v>9</v>
      </c>
      <c r="C14" s="88" t="s">
        <v>677</v>
      </c>
      <c r="D14" s="262">
        <v>43153</v>
      </c>
      <c r="E14" s="40">
        <v>1.78</v>
      </c>
      <c r="F14" s="40">
        <v>0.45</v>
      </c>
      <c r="G14" s="40">
        <v>0.52</v>
      </c>
      <c r="H14" s="40">
        <v>0.4</v>
      </c>
      <c r="I14" s="262">
        <v>44778</v>
      </c>
    </row>
    <row r="15" spans="2:11">
      <c r="B15" s="7">
        <v>10</v>
      </c>
      <c r="C15" s="88" t="s">
        <v>678</v>
      </c>
      <c r="D15" s="262">
        <v>44203</v>
      </c>
      <c r="E15" s="40">
        <v>21.26</v>
      </c>
      <c r="F15" s="40">
        <v>2.75</v>
      </c>
      <c r="G15" s="40">
        <v>1.86</v>
      </c>
      <c r="H15" s="40">
        <v>1.78</v>
      </c>
      <c r="I15" s="262">
        <v>44872</v>
      </c>
    </row>
    <row r="16" spans="2:11">
      <c r="B16" s="7">
        <v>11</v>
      </c>
      <c r="C16" s="88" t="s">
        <v>679</v>
      </c>
      <c r="D16" s="262">
        <v>44671</v>
      </c>
      <c r="E16" s="40" t="s">
        <v>380</v>
      </c>
      <c r="F16" s="40" t="s">
        <v>380</v>
      </c>
      <c r="G16" s="40" t="s">
        <v>380</v>
      </c>
      <c r="H16" s="40" t="s">
        <v>380</v>
      </c>
      <c r="I16" s="262">
        <v>44903</v>
      </c>
    </row>
    <row r="17" spans="2:9">
      <c r="B17" s="7">
        <v>12</v>
      </c>
      <c r="C17" s="88" t="s">
        <v>680</v>
      </c>
      <c r="D17" s="262">
        <v>44442</v>
      </c>
      <c r="E17" s="40">
        <v>7.91</v>
      </c>
      <c r="F17" s="40">
        <v>0.02</v>
      </c>
      <c r="G17" s="40">
        <v>0.02</v>
      </c>
      <c r="H17" s="40" t="s">
        <v>380</v>
      </c>
      <c r="I17" s="262">
        <v>44957</v>
      </c>
    </row>
    <row r="18" spans="2:9">
      <c r="B18" s="7">
        <v>13</v>
      </c>
      <c r="C18" s="88" t="s">
        <v>681</v>
      </c>
      <c r="D18" s="262">
        <v>44792</v>
      </c>
      <c r="E18" s="40">
        <v>14.81</v>
      </c>
      <c r="F18" s="40" t="s">
        <v>380</v>
      </c>
      <c r="G18" s="40" t="s">
        <v>380</v>
      </c>
      <c r="H18" s="40" t="s">
        <v>380</v>
      </c>
      <c r="I18" s="262">
        <v>45013</v>
      </c>
    </row>
    <row r="19" spans="2:9">
      <c r="B19" s="7">
        <v>14</v>
      </c>
      <c r="C19" s="88" t="s">
        <v>682</v>
      </c>
      <c r="D19" s="262">
        <v>43343</v>
      </c>
      <c r="E19" s="40">
        <v>2286.9899999999998</v>
      </c>
      <c r="F19" s="40">
        <v>99.86</v>
      </c>
      <c r="G19" s="40">
        <v>110.08</v>
      </c>
      <c r="H19" s="40">
        <v>106.9</v>
      </c>
      <c r="I19" s="262">
        <v>45044</v>
      </c>
    </row>
    <row r="20" spans="2:9">
      <c r="B20" s="7">
        <v>15</v>
      </c>
      <c r="C20" s="88" t="s">
        <v>683</v>
      </c>
      <c r="D20" s="262">
        <v>43124</v>
      </c>
      <c r="E20" s="40">
        <v>357.21</v>
      </c>
      <c r="F20" s="40">
        <v>10.65</v>
      </c>
      <c r="G20" s="40">
        <v>10.029999999999999</v>
      </c>
      <c r="H20" s="40">
        <v>9.4600000000000009</v>
      </c>
      <c r="I20" s="262">
        <v>45044</v>
      </c>
    </row>
    <row r="21" spans="2:9">
      <c r="B21" s="7">
        <v>16</v>
      </c>
      <c r="C21" s="88" t="s">
        <v>684</v>
      </c>
      <c r="D21" s="262">
        <v>44721</v>
      </c>
      <c r="E21" s="40">
        <v>51.33</v>
      </c>
      <c r="F21" s="40" t="s">
        <v>380</v>
      </c>
      <c r="G21" s="40" t="s">
        <v>380</v>
      </c>
      <c r="H21" s="40" t="s">
        <v>380</v>
      </c>
      <c r="I21" s="262">
        <v>45082</v>
      </c>
    </row>
    <row r="22" spans="2:9">
      <c r="B22" s="7">
        <v>17</v>
      </c>
      <c r="C22" s="88" t="s">
        <v>685</v>
      </c>
      <c r="D22" s="262">
        <v>44593</v>
      </c>
      <c r="E22" s="40">
        <v>27.56</v>
      </c>
      <c r="F22" s="40">
        <v>4.1100000000000003</v>
      </c>
      <c r="G22" s="40">
        <v>4.1100000000000003</v>
      </c>
      <c r="H22" s="40">
        <v>4.1100000000000003</v>
      </c>
      <c r="I22" s="262">
        <v>45111</v>
      </c>
    </row>
    <row r="23" spans="2:9">
      <c r="B23" s="7">
        <v>18</v>
      </c>
      <c r="C23" s="88" t="s">
        <v>686</v>
      </c>
      <c r="D23" s="262">
        <v>44613</v>
      </c>
      <c r="E23" s="40">
        <v>74.88</v>
      </c>
      <c r="F23" s="40">
        <v>1.04</v>
      </c>
      <c r="G23" s="40">
        <v>1.6</v>
      </c>
      <c r="H23" s="40">
        <v>1.17</v>
      </c>
      <c r="I23" s="262">
        <v>45120</v>
      </c>
    </row>
    <row r="24" spans="2:9">
      <c r="B24" s="7">
        <v>19</v>
      </c>
      <c r="C24" s="88" t="s">
        <v>687</v>
      </c>
      <c r="D24" s="262">
        <v>44231</v>
      </c>
      <c r="E24" s="40">
        <v>0.23</v>
      </c>
      <c r="F24" s="40">
        <v>0.12</v>
      </c>
      <c r="G24" s="40">
        <v>0.12</v>
      </c>
      <c r="H24" s="40">
        <v>0.12</v>
      </c>
      <c r="I24" s="262">
        <v>45195</v>
      </c>
    </row>
    <row r="25" spans="2:9">
      <c r="B25" s="7">
        <v>20</v>
      </c>
      <c r="C25" s="88" t="s">
        <v>688</v>
      </c>
      <c r="D25" s="262">
        <v>44823</v>
      </c>
      <c r="E25" s="40">
        <v>268.06</v>
      </c>
      <c r="F25" s="40">
        <v>69.75</v>
      </c>
      <c r="G25" s="40">
        <v>76.16</v>
      </c>
      <c r="H25" s="40">
        <v>72.86</v>
      </c>
      <c r="I25" s="262">
        <v>45195</v>
      </c>
    </row>
    <row r="26" spans="2:9">
      <c r="B26" s="7">
        <v>21</v>
      </c>
      <c r="C26" s="88" t="s">
        <v>689</v>
      </c>
      <c r="D26" s="262">
        <v>43614</v>
      </c>
      <c r="E26" s="242">
        <v>20.93</v>
      </c>
      <c r="F26" s="40">
        <v>11.96</v>
      </c>
      <c r="G26" s="40">
        <v>10.88</v>
      </c>
      <c r="H26" s="40">
        <v>10.27</v>
      </c>
      <c r="I26" s="262">
        <v>45211</v>
      </c>
    </row>
    <row r="27" spans="2:9">
      <c r="B27" s="7">
        <v>22</v>
      </c>
      <c r="C27" s="88" t="s">
        <v>690</v>
      </c>
      <c r="D27" s="262">
        <v>44554</v>
      </c>
      <c r="E27" s="40">
        <v>38.33</v>
      </c>
      <c r="F27" s="40">
        <v>0.4</v>
      </c>
      <c r="G27" s="40">
        <v>0.4</v>
      </c>
      <c r="H27" s="40">
        <v>0.38</v>
      </c>
      <c r="I27" s="262">
        <v>45216</v>
      </c>
    </row>
    <row r="28" spans="2:9">
      <c r="B28" s="7">
        <v>23</v>
      </c>
      <c r="C28" s="88" t="s">
        <v>691</v>
      </c>
      <c r="D28" s="262">
        <v>44911</v>
      </c>
      <c r="E28" s="40">
        <v>96.82</v>
      </c>
      <c r="F28" s="40">
        <v>2.91</v>
      </c>
      <c r="G28" s="40">
        <v>0.15</v>
      </c>
      <c r="H28" s="40">
        <v>0</v>
      </c>
      <c r="I28" s="262">
        <v>45230</v>
      </c>
    </row>
    <row r="29" spans="2:9">
      <c r="B29" s="7">
        <v>24</v>
      </c>
      <c r="C29" s="88" t="s">
        <v>692</v>
      </c>
      <c r="D29" s="262">
        <v>43606</v>
      </c>
      <c r="E29" s="40">
        <v>34.74</v>
      </c>
      <c r="F29" s="40">
        <v>6.03</v>
      </c>
      <c r="G29" s="40">
        <v>5.04</v>
      </c>
      <c r="H29" s="40">
        <v>4.59</v>
      </c>
      <c r="I29" s="262">
        <v>45272</v>
      </c>
    </row>
    <row r="30" spans="2:9">
      <c r="B30" s="7">
        <v>25</v>
      </c>
      <c r="C30" s="88" t="s">
        <v>693</v>
      </c>
      <c r="D30" s="262">
        <v>44476</v>
      </c>
      <c r="E30" s="40">
        <v>5.43</v>
      </c>
      <c r="F30" s="40">
        <v>1.76</v>
      </c>
      <c r="G30" s="40">
        <v>5.4</v>
      </c>
      <c r="H30" s="40">
        <v>5.22</v>
      </c>
      <c r="I30" s="262">
        <v>45273</v>
      </c>
    </row>
    <row r="31" spans="2:9">
      <c r="B31" s="7">
        <v>26</v>
      </c>
      <c r="C31" s="88" t="s">
        <v>694</v>
      </c>
      <c r="D31" s="262">
        <v>44249</v>
      </c>
      <c r="E31" s="40">
        <v>374.27</v>
      </c>
      <c r="F31" s="40">
        <v>4.76</v>
      </c>
      <c r="G31" s="40">
        <v>7.3</v>
      </c>
      <c r="H31" s="40">
        <v>5.6</v>
      </c>
      <c r="I31" s="262">
        <v>45280</v>
      </c>
    </row>
    <row r="32" spans="2:9">
      <c r="B32" s="7">
        <v>27</v>
      </c>
      <c r="C32" s="88" t="s">
        <v>695</v>
      </c>
      <c r="D32" s="262">
        <v>44922</v>
      </c>
      <c r="E32" s="40">
        <v>77.63</v>
      </c>
      <c r="F32" s="40">
        <v>2.4300000000000002</v>
      </c>
      <c r="G32" s="40">
        <v>2.88</v>
      </c>
      <c r="H32" s="40">
        <v>2.34</v>
      </c>
      <c r="I32" s="262">
        <v>45280</v>
      </c>
    </row>
    <row r="33" spans="2:9">
      <c r="B33" s="7">
        <v>28</v>
      </c>
      <c r="C33" s="88" t="s">
        <v>696</v>
      </c>
      <c r="D33" s="262">
        <v>44453</v>
      </c>
      <c r="E33" s="40">
        <v>6.03</v>
      </c>
      <c r="F33" s="40">
        <v>3.53</v>
      </c>
      <c r="G33" s="40">
        <v>2.76</v>
      </c>
      <c r="H33" s="40">
        <v>2.2999999999999998</v>
      </c>
      <c r="I33" s="262">
        <v>45282</v>
      </c>
    </row>
    <row r="34" spans="2:9">
      <c r="B34" s="7">
        <v>29</v>
      </c>
      <c r="C34" s="88" t="s">
        <v>697</v>
      </c>
      <c r="D34" s="262">
        <v>44473</v>
      </c>
      <c r="E34" s="40">
        <v>0.16</v>
      </c>
      <c r="F34" s="40" t="s">
        <v>380</v>
      </c>
      <c r="G34" s="40" t="s">
        <v>380</v>
      </c>
      <c r="H34" s="40" t="s">
        <v>380</v>
      </c>
      <c r="I34" s="262">
        <v>45282</v>
      </c>
    </row>
    <row r="35" spans="2:9">
      <c r="B35" s="452" t="s">
        <v>591</v>
      </c>
      <c r="C35" s="452"/>
      <c r="D35" s="452"/>
      <c r="E35" s="452"/>
      <c r="F35" s="452"/>
      <c r="G35" s="452"/>
      <c r="H35" s="452"/>
      <c r="I35" s="452"/>
    </row>
    <row r="36" spans="2:9">
      <c r="B36" s="7">
        <v>1</v>
      </c>
      <c r="C36" s="88" t="s">
        <v>698</v>
      </c>
      <c r="D36" s="262">
        <v>44477</v>
      </c>
      <c r="E36" s="40">
        <v>372.24</v>
      </c>
      <c r="F36" s="242">
        <v>14.45</v>
      </c>
      <c r="G36" s="40">
        <v>10.87</v>
      </c>
      <c r="H36" s="242">
        <v>10.49</v>
      </c>
      <c r="I36" s="262">
        <v>45299</v>
      </c>
    </row>
    <row r="37" spans="2:9">
      <c r="B37" s="7">
        <v>2</v>
      </c>
      <c r="C37" s="88" t="s">
        <v>699</v>
      </c>
      <c r="D37" s="262">
        <v>44312</v>
      </c>
      <c r="E37" s="40">
        <v>268.52</v>
      </c>
      <c r="F37" s="40">
        <v>0</v>
      </c>
      <c r="G37" s="40" t="s">
        <v>380</v>
      </c>
      <c r="H37" s="40" t="s">
        <v>380</v>
      </c>
      <c r="I37" s="262">
        <v>45299</v>
      </c>
    </row>
    <row r="38" spans="2:9">
      <c r="B38" s="7">
        <v>3</v>
      </c>
      <c r="C38" s="88" t="s">
        <v>700</v>
      </c>
      <c r="D38" s="262">
        <v>44231</v>
      </c>
      <c r="E38" s="40">
        <v>26.18</v>
      </c>
      <c r="F38" s="40" t="s">
        <v>380</v>
      </c>
      <c r="G38" s="40" t="s">
        <v>380</v>
      </c>
      <c r="H38" s="40" t="s">
        <v>380</v>
      </c>
      <c r="I38" s="262">
        <v>45306</v>
      </c>
    </row>
    <row r="39" spans="2:9">
      <c r="B39" s="7">
        <v>4</v>
      </c>
      <c r="C39" s="88" t="s">
        <v>701</v>
      </c>
      <c r="D39" s="262">
        <v>43662</v>
      </c>
      <c r="E39" s="40">
        <v>0.82</v>
      </c>
      <c r="F39" s="40" t="s">
        <v>380</v>
      </c>
      <c r="G39" s="40" t="s">
        <v>380</v>
      </c>
      <c r="H39" s="40" t="s">
        <v>380</v>
      </c>
      <c r="I39" s="262">
        <v>45308</v>
      </c>
    </row>
    <row r="40" spans="2:9">
      <c r="B40" s="7">
        <v>5</v>
      </c>
      <c r="C40" s="88" t="s">
        <v>702</v>
      </c>
      <c r="D40" s="262">
        <v>44526</v>
      </c>
      <c r="E40" s="40">
        <v>0.17</v>
      </c>
      <c r="F40" s="40" t="s">
        <v>380</v>
      </c>
      <c r="G40" s="40" t="s">
        <v>380</v>
      </c>
      <c r="H40" s="40" t="s">
        <v>380</v>
      </c>
      <c r="I40" s="262">
        <v>45310</v>
      </c>
    </row>
    <row r="41" spans="2:9">
      <c r="B41" s="7">
        <v>6</v>
      </c>
      <c r="C41" s="88" t="s">
        <v>703</v>
      </c>
      <c r="D41" s="262">
        <v>43818</v>
      </c>
      <c r="E41" s="40">
        <v>132.46</v>
      </c>
      <c r="F41" s="40">
        <v>3.87</v>
      </c>
      <c r="G41" s="40">
        <v>3.05</v>
      </c>
      <c r="H41" s="40">
        <v>2.5299999999999998</v>
      </c>
      <c r="I41" s="262">
        <v>45314</v>
      </c>
    </row>
    <row r="42" spans="2:9">
      <c r="B42" s="7">
        <v>7</v>
      </c>
      <c r="C42" s="88" t="s">
        <v>704</v>
      </c>
      <c r="D42" s="262">
        <v>44229</v>
      </c>
      <c r="E42" s="40">
        <v>5.72</v>
      </c>
      <c r="F42" s="40">
        <v>1.18</v>
      </c>
      <c r="G42" s="40">
        <v>1.1599999999999999</v>
      </c>
      <c r="H42" s="40">
        <v>0.55000000000000004</v>
      </c>
      <c r="I42" s="262">
        <v>45315</v>
      </c>
    </row>
    <row r="43" spans="2:9">
      <c r="B43" s="7">
        <v>8</v>
      </c>
      <c r="C43" s="88" t="s">
        <v>705</v>
      </c>
      <c r="D43" s="262">
        <v>44302</v>
      </c>
      <c r="E43" s="40">
        <v>4.8899999999999997</v>
      </c>
      <c r="F43" s="40">
        <v>0.24</v>
      </c>
      <c r="G43" s="40">
        <v>0.24</v>
      </c>
      <c r="H43" s="40">
        <v>0.08</v>
      </c>
      <c r="I43" s="262">
        <v>45316</v>
      </c>
    </row>
    <row r="44" spans="2:9">
      <c r="B44" s="7">
        <v>9</v>
      </c>
      <c r="C44" s="88" t="s">
        <v>706</v>
      </c>
      <c r="D44" s="262">
        <v>43874</v>
      </c>
      <c r="E44" s="40">
        <v>78.45</v>
      </c>
      <c r="F44" s="40">
        <v>15.73</v>
      </c>
      <c r="G44" s="40">
        <v>11.33</v>
      </c>
      <c r="H44" s="40">
        <v>9.74</v>
      </c>
      <c r="I44" s="262">
        <v>45316</v>
      </c>
    </row>
    <row r="45" spans="2:9">
      <c r="B45" s="7">
        <v>10</v>
      </c>
      <c r="C45" s="88" t="s">
        <v>707</v>
      </c>
      <c r="D45" s="262">
        <v>44768</v>
      </c>
      <c r="E45" s="40">
        <v>6.38</v>
      </c>
      <c r="F45" s="40" t="s">
        <v>380</v>
      </c>
      <c r="G45" s="40">
        <v>0.32</v>
      </c>
      <c r="H45" s="40" t="s">
        <v>380</v>
      </c>
      <c r="I45" s="262">
        <v>45323</v>
      </c>
    </row>
    <row r="46" spans="2:9">
      <c r="B46" s="7">
        <v>11</v>
      </c>
      <c r="C46" s="88" t="s">
        <v>708</v>
      </c>
      <c r="D46" s="262">
        <v>43434</v>
      </c>
      <c r="E46" s="40">
        <v>518.52</v>
      </c>
      <c r="F46" s="40">
        <v>21.72</v>
      </c>
      <c r="G46" s="40">
        <v>21.81</v>
      </c>
      <c r="H46" s="40">
        <v>19.21</v>
      </c>
      <c r="I46" s="262">
        <v>45327</v>
      </c>
    </row>
    <row r="47" spans="2:9">
      <c r="B47" s="7">
        <v>12</v>
      </c>
      <c r="C47" s="88" t="s">
        <v>709</v>
      </c>
      <c r="D47" s="262">
        <v>44145</v>
      </c>
      <c r="E47" s="40">
        <v>3.33</v>
      </c>
      <c r="F47" s="40" t="s">
        <v>380</v>
      </c>
      <c r="G47" s="40">
        <v>0</v>
      </c>
      <c r="H47" s="40" t="s">
        <v>380</v>
      </c>
      <c r="I47" s="262">
        <v>45330</v>
      </c>
    </row>
    <row r="48" spans="2:9">
      <c r="B48" s="7">
        <v>13</v>
      </c>
      <c r="C48" s="88" t="s">
        <v>710</v>
      </c>
      <c r="D48" s="262">
        <v>43196</v>
      </c>
      <c r="E48" s="40">
        <v>36.75</v>
      </c>
      <c r="F48" s="40">
        <v>7.08</v>
      </c>
      <c r="G48" s="40">
        <v>8.08</v>
      </c>
      <c r="H48" s="40">
        <v>6.72</v>
      </c>
      <c r="I48" s="262">
        <v>45331</v>
      </c>
    </row>
    <row r="49" spans="2:9">
      <c r="B49" s="7">
        <v>14</v>
      </c>
      <c r="C49" s="88" t="s">
        <v>711</v>
      </c>
      <c r="D49" s="262">
        <v>44755</v>
      </c>
      <c r="E49" s="40">
        <v>61.08</v>
      </c>
      <c r="F49" s="40">
        <v>0.03</v>
      </c>
      <c r="G49" s="40">
        <v>0.02</v>
      </c>
      <c r="H49" s="40" t="s">
        <v>380</v>
      </c>
      <c r="I49" s="262">
        <v>45341</v>
      </c>
    </row>
    <row r="50" spans="2:9">
      <c r="B50" s="7">
        <v>15</v>
      </c>
      <c r="C50" s="88" t="s">
        <v>712</v>
      </c>
      <c r="D50" s="262">
        <v>44312</v>
      </c>
      <c r="E50" s="40">
        <v>4230.97</v>
      </c>
      <c r="F50" s="40">
        <v>0.28999999999999998</v>
      </c>
      <c r="G50" s="40" t="s">
        <v>380</v>
      </c>
      <c r="H50" s="40" t="s">
        <v>380</v>
      </c>
      <c r="I50" s="262">
        <v>45342</v>
      </c>
    </row>
    <row r="51" spans="2:9">
      <c r="B51" s="7">
        <v>16</v>
      </c>
      <c r="C51" s="88" t="s">
        <v>713</v>
      </c>
      <c r="D51" s="262">
        <v>45072</v>
      </c>
      <c r="E51" s="242">
        <v>1.27</v>
      </c>
      <c r="F51" s="40">
        <v>0.46</v>
      </c>
      <c r="G51" s="40">
        <v>0.38</v>
      </c>
      <c r="H51" s="40">
        <v>0.28000000000000003</v>
      </c>
      <c r="I51" s="262">
        <v>45344</v>
      </c>
    </row>
    <row r="52" spans="2:9">
      <c r="B52" s="7">
        <v>17</v>
      </c>
      <c r="C52" s="88" t="s">
        <v>714</v>
      </c>
      <c r="D52" s="262">
        <v>43581</v>
      </c>
      <c r="E52" s="40">
        <v>0.46</v>
      </c>
      <c r="F52" s="40">
        <v>0.08</v>
      </c>
      <c r="G52" s="40">
        <v>0.11</v>
      </c>
      <c r="H52" s="40">
        <v>0</v>
      </c>
      <c r="I52" s="262">
        <v>45345</v>
      </c>
    </row>
    <row r="53" spans="2:9">
      <c r="B53" s="7">
        <v>18</v>
      </c>
      <c r="C53" s="88" t="s">
        <v>715</v>
      </c>
      <c r="D53" s="262">
        <v>43273</v>
      </c>
      <c r="E53" s="40">
        <v>160.93</v>
      </c>
      <c r="F53" s="40">
        <v>13.55</v>
      </c>
      <c r="G53" s="40">
        <v>13.04</v>
      </c>
      <c r="H53" s="40">
        <v>11.74</v>
      </c>
      <c r="I53" s="262">
        <v>45345</v>
      </c>
    </row>
    <row r="54" spans="2:9">
      <c r="B54" s="7">
        <v>19</v>
      </c>
      <c r="C54" s="88" t="s">
        <v>716</v>
      </c>
      <c r="D54" s="262">
        <v>44937</v>
      </c>
      <c r="E54" s="40">
        <v>1.41</v>
      </c>
      <c r="F54" s="40" t="s">
        <v>380</v>
      </c>
      <c r="G54" s="40" t="s">
        <v>380</v>
      </c>
      <c r="H54" s="40" t="s">
        <v>380</v>
      </c>
      <c r="I54" s="262">
        <v>45350</v>
      </c>
    </row>
    <row r="55" spans="2:9">
      <c r="B55" s="7">
        <v>20</v>
      </c>
      <c r="C55" s="88" t="s">
        <v>717</v>
      </c>
      <c r="D55" s="262">
        <v>44414</v>
      </c>
      <c r="E55" s="40">
        <v>38.19</v>
      </c>
      <c r="F55" s="40">
        <v>0.3</v>
      </c>
      <c r="G55" s="40">
        <v>0.3</v>
      </c>
      <c r="H55" s="40">
        <v>0.28999999999999998</v>
      </c>
      <c r="I55" s="262">
        <v>45351</v>
      </c>
    </row>
    <row r="56" spans="2:9">
      <c r="B56" s="7">
        <v>21</v>
      </c>
      <c r="C56" s="88" t="s">
        <v>718</v>
      </c>
      <c r="D56" s="262">
        <v>44679</v>
      </c>
      <c r="E56" s="40">
        <v>71.66</v>
      </c>
      <c r="F56" s="40">
        <v>0.6</v>
      </c>
      <c r="G56" s="40">
        <v>0.78</v>
      </c>
      <c r="H56" s="40">
        <v>0.48</v>
      </c>
      <c r="I56" s="262">
        <v>45352</v>
      </c>
    </row>
    <row r="57" spans="2:9">
      <c r="B57" s="7">
        <v>22</v>
      </c>
      <c r="C57" s="88" t="s">
        <v>719</v>
      </c>
      <c r="D57" s="262">
        <v>43286</v>
      </c>
      <c r="E57" s="40">
        <v>22.36</v>
      </c>
      <c r="F57" s="40">
        <v>4.28</v>
      </c>
      <c r="G57" s="40">
        <v>4.28</v>
      </c>
      <c r="H57" s="40">
        <v>4.13</v>
      </c>
      <c r="I57" s="262">
        <v>45352</v>
      </c>
    </row>
    <row r="58" spans="2:9">
      <c r="B58" s="7">
        <v>23</v>
      </c>
      <c r="C58" s="88" t="s">
        <v>720</v>
      </c>
      <c r="D58" s="262">
        <v>45000</v>
      </c>
      <c r="E58" s="40">
        <v>34.39</v>
      </c>
      <c r="F58" s="40">
        <v>0.08</v>
      </c>
      <c r="G58" s="40">
        <v>0.08</v>
      </c>
      <c r="H58" s="40">
        <v>0.04</v>
      </c>
      <c r="I58" s="262">
        <v>45352</v>
      </c>
    </row>
    <row r="59" spans="2:9">
      <c r="B59" s="7">
        <v>24</v>
      </c>
      <c r="C59" s="88" t="s">
        <v>721</v>
      </c>
      <c r="D59" s="262">
        <v>45128</v>
      </c>
      <c r="E59" s="40">
        <v>0.3</v>
      </c>
      <c r="F59" s="40">
        <v>7.0000000000000007E-2</v>
      </c>
      <c r="G59" s="40">
        <v>7.0000000000000007E-2</v>
      </c>
      <c r="H59" s="40">
        <v>0.05</v>
      </c>
      <c r="I59" s="262">
        <v>45362</v>
      </c>
    </row>
    <row r="60" spans="2:9">
      <c r="B60" s="7">
        <v>25</v>
      </c>
      <c r="C60" s="88" t="s">
        <v>722</v>
      </c>
      <c r="D60" s="262">
        <v>44928</v>
      </c>
      <c r="E60" s="242">
        <v>1.51</v>
      </c>
      <c r="F60" s="40" t="s">
        <v>380</v>
      </c>
      <c r="G60" s="242" t="s">
        <v>380</v>
      </c>
      <c r="H60" s="40" t="s">
        <v>380</v>
      </c>
      <c r="I60" s="262">
        <v>45363</v>
      </c>
    </row>
    <row r="61" spans="2:9">
      <c r="B61" s="7">
        <v>26</v>
      </c>
      <c r="C61" s="88" t="s">
        <v>723</v>
      </c>
      <c r="D61" s="262">
        <v>43886</v>
      </c>
      <c r="E61" s="40">
        <v>195.55</v>
      </c>
      <c r="F61" s="40">
        <v>7.0000000000000007E-2</v>
      </c>
      <c r="G61" s="40">
        <v>0.04</v>
      </c>
      <c r="H61" s="40">
        <v>0</v>
      </c>
      <c r="I61" s="262">
        <v>45364</v>
      </c>
    </row>
    <row r="62" spans="2:9">
      <c r="B62" s="7">
        <v>27</v>
      </c>
      <c r="C62" s="88" t="s">
        <v>724</v>
      </c>
      <c r="D62" s="262">
        <v>43760</v>
      </c>
      <c r="E62" s="40">
        <v>489.57</v>
      </c>
      <c r="F62" s="40">
        <v>0.02</v>
      </c>
      <c r="G62" s="40">
        <v>0.02</v>
      </c>
      <c r="H62" s="40" t="s">
        <v>380</v>
      </c>
      <c r="I62" s="262">
        <v>45370</v>
      </c>
    </row>
    <row r="63" spans="2:9" ht="14.45" customHeight="1">
      <c r="B63" s="426" t="s">
        <v>566</v>
      </c>
      <c r="C63" s="427"/>
      <c r="D63" s="428"/>
      <c r="E63" s="219">
        <v>6764.08</v>
      </c>
      <c r="F63" s="219">
        <v>84.1</v>
      </c>
      <c r="G63" s="219">
        <v>75.98</v>
      </c>
      <c r="H63" s="219">
        <v>66.33</v>
      </c>
      <c r="I63" s="260" t="s">
        <v>14</v>
      </c>
    </row>
    <row r="64" spans="2:9" ht="14.45" customHeight="1">
      <c r="B64" s="429" t="s">
        <v>567</v>
      </c>
      <c r="C64" s="430"/>
      <c r="D64" s="431"/>
      <c r="E64" s="219">
        <v>126721.8</v>
      </c>
      <c r="F64" s="219">
        <v>5189.54</v>
      </c>
      <c r="G64" s="219">
        <v>4975.13</v>
      </c>
      <c r="H64" s="219">
        <v>4465.8900000000003</v>
      </c>
      <c r="I64" s="260" t="s">
        <v>14</v>
      </c>
    </row>
    <row r="65" spans="2:9">
      <c r="B65" s="12" t="s">
        <v>725</v>
      </c>
    </row>
    <row r="66" spans="2:9">
      <c r="B66" s="12" t="s">
        <v>441</v>
      </c>
    </row>
    <row r="67" spans="2:9">
      <c r="B67" s="448" t="s">
        <v>431</v>
      </c>
      <c r="C67" s="448"/>
      <c r="D67" s="448"/>
      <c r="E67" s="448"/>
      <c r="F67" s="448"/>
      <c r="G67" s="448"/>
      <c r="H67" s="448"/>
      <c r="I67" s="448"/>
    </row>
    <row r="68" spans="2:9">
      <c r="B68" s="448" t="s">
        <v>726</v>
      </c>
      <c r="C68" s="448"/>
      <c r="D68" s="448"/>
      <c r="E68" s="448"/>
      <c r="F68" s="448"/>
      <c r="G68" s="448"/>
      <c r="H68" s="448"/>
      <c r="I68" s="448"/>
    </row>
    <row r="69" spans="2:9">
      <c r="C69"/>
    </row>
  </sheetData>
  <mergeCells count="9">
    <mergeCell ref="B68:I68"/>
    <mergeCell ref="B67:I67"/>
    <mergeCell ref="K2:K3"/>
    <mergeCell ref="B64:D64"/>
    <mergeCell ref="B2:I2"/>
    <mergeCell ref="B3:I3"/>
    <mergeCell ref="B5:I5"/>
    <mergeCell ref="B35:I35"/>
    <mergeCell ref="B63:D63"/>
  </mergeCells>
  <hyperlinks>
    <hyperlink ref="K2:K3" location="'Table of Contents'!A1" display="Go To Table Of Contents" xr:uid="{00000000-0004-0000-0B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W16"/>
  <sheetViews>
    <sheetView showGridLines="0" workbookViewId="0">
      <selection activeCell="W2" sqref="W2:W3"/>
    </sheetView>
  </sheetViews>
  <sheetFormatPr defaultRowHeight="15"/>
  <cols>
    <col min="1" max="1" width="2.140625" customWidth="1"/>
    <col min="2" max="5" width="7.7109375" customWidth="1"/>
    <col min="6" max="9" width="4.7109375" customWidth="1"/>
    <col min="10" max="12" width="7.7109375" customWidth="1"/>
    <col min="13" max="13" width="8.5703125" customWidth="1"/>
    <col min="14" max="14" width="2" customWidth="1"/>
    <col min="15" max="15" width="1.85546875" style="49" customWidth="1"/>
    <col min="16" max="16" width="1.85546875" customWidth="1"/>
    <col min="17" max="17" width="41.140625" customWidth="1"/>
    <col min="18" max="18" width="14.28515625" customWidth="1"/>
    <col min="19" max="19" width="11.28515625" customWidth="1"/>
    <col min="20" max="20" width="12.28515625" customWidth="1"/>
    <col min="21" max="21" width="15" customWidth="1"/>
    <col min="22" max="22" width="3.28515625" customWidth="1"/>
    <col min="23" max="23" width="14" customWidth="1"/>
  </cols>
  <sheetData>
    <row r="1" spans="2:23" ht="12" customHeight="1"/>
    <row r="2" spans="2:23" ht="15.75">
      <c r="B2" s="395"/>
      <c r="C2" s="395"/>
      <c r="D2" s="395"/>
      <c r="E2" s="395"/>
      <c r="F2" s="395"/>
      <c r="G2" s="395"/>
      <c r="H2" s="395"/>
      <c r="I2" s="395"/>
      <c r="J2" s="395"/>
      <c r="K2" s="395"/>
      <c r="L2" s="395"/>
      <c r="M2" s="395"/>
      <c r="Q2" s="441" t="s">
        <v>727</v>
      </c>
      <c r="R2" s="441"/>
      <c r="S2" s="441"/>
      <c r="T2" s="441"/>
      <c r="U2" s="441"/>
      <c r="W2" s="446" t="s">
        <v>365</v>
      </c>
    </row>
    <row r="3" spans="2:23">
      <c r="Q3" s="12"/>
      <c r="R3" s="13"/>
      <c r="S3" s="13"/>
      <c r="T3" s="13"/>
      <c r="U3" s="13"/>
      <c r="W3" s="446"/>
    </row>
    <row r="4" spans="2:23">
      <c r="Q4" s="308" t="s">
        <v>399</v>
      </c>
      <c r="R4" s="309" t="s">
        <v>400</v>
      </c>
      <c r="S4" s="345"/>
      <c r="T4" s="345"/>
      <c r="U4" s="345"/>
    </row>
    <row r="5" spans="2:23">
      <c r="Q5" s="18" t="s">
        <v>461</v>
      </c>
      <c r="R5" s="115">
        <v>2476</v>
      </c>
      <c r="S5" s="345"/>
      <c r="T5" s="345"/>
      <c r="U5" s="345"/>
    </row>
    <row r="6" spans="2:23">
      <c r="Q6" s="18" t="s">
        <v>398</v>
      </c>
      <c r="R6" s="115">
        <v>1897</v>
      </c>
      <c r="S6" s="115"/>
      <c r="T6" s="115"/>
      <c r="U6" s="115"/>
    </row>
    <row r="7" spans="2:23" ht="17.25" customHeight="1">
      <c r="Q7" s="80" t="s">
        <v>30</v>
      </c>
      <c r="R7" s="150">
        <f>2446-R6</f>
        <v>549</v>
      </c>
      <c r="S7" s="115"/>
      <c r="T7" s="115"/>
      <c r="U7" s="115"/>
    </row>
    <row r="8" spans="2:23" ht="18" customHeight="1">
      <c r="Q8" s="18" t="s">
        <v>728</v>
      </c>
      <c r="R8" s="40"/>
      <c r="S8" s="115"/>
      <c r="T8" s="115"/>
      <c r="U8" s="115"/>
    </row>
    <row r="9" spans="2:23" ht="50.45" customHeight="1">
      <c r="Q9" s="453"/>
      <c r="R9" s="453"/>
      <c r="S9" s="453"/>
      <c r="T9" s="453"/>
      <c r="U9" s="453"/>
    </row>
    <row r="10" spans="2:23" ht="50.45" customHeight="1">
      <c r="S10" s="57"/>
      <c r="T10" s="57"/>
      <c r="U10" s="57"/>
    </row>
    <row r="11" spans="2:23">
      <c r="T11" s="167"/>
    </row>
    <row r="12" spans="2:23">
      <c r="T12" s="167"/>
    </row>
    <row r="13" spans="2:23" ht="15" customHeight="1">
      <c r="T13" s="167"/>
    </row>
    <row r="16" spans="2:23" ht="15" customHeight="1"/>
  </sheetData>
  <mergeCells count="4">
    <mergeCell ref="Q9:U9"/>
    <mergeCell ref="B2:M2"/>
    <mergeCell ref="W2:W3"/>
    <mergeCell ref="Q2:U2"/>
  </mergeCells>
  <hyperlinks>
    <hyperlink ref="W2:W3" location="'Table of Contents'!A1" display="Go To Table Of Contents" xr:uid="{00000000-0004-0000-08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R21"/>
  <sheetViews>
    <sheetView showGridLines="0" workbookViewId="0">
      <selection activeCell="N16" sqref="N16"/>
    </sheetView>
  </sheetViews>
  <sheetFormatPr defaultRowHeight="15"/>
  <cols>
    <col min="1" max="1" width="1.85546875" customWidth="1"/>
    <col min="10" max="10" width="1.85546875" customWidth="1"/>
    <col min="11" max="11" width="1.85546875" style="49" customWidth="1"/>
    <col min="12" max="12" width="1.85546875" customWidth="1"/>
    <col min="13" max="13" width="76.42578125" style="19" customWidth="1"/>
    <col min="14" max="15" width="19.28515625" customWidth="1"/>
    <col min="16" max="16" width="4" customWidth="1"/>
    <col min="17" max="18" width="6.7109375" customWidth="1"/>
  </cols>
  <sheetData>
    <row r="1" spans="2:18" ht="12" customHeight="1"/>
    <row r="2" spans="2:18" ht="15.75">
      <c r="B2" s="395"/>
      <c r="C2" s="395"/>
      <c r="D2" s="395"/>
      <c r="E2" s="395"/>
      <c r="F2" s="395"/>
      <c r="G2" s="395"/>
      <c r="H2" s="395"/>
      <c r="I2" s="395"/>
      <c r="M2" s="454" t="s">
        <v>573</v>
      </c>
      <c r="N2" s="454"/>
      <c r="O2" s="454"/>
      <c r="Q2" s="398" t="s">
        <v>333</v>
      </c>
      <c r="R2" s="398"/>
    </row>
    <row r="3" spans="2:18">
      <c r="M3" s="22"/>
      <c r="N3" s="21"/>
      <c r="O3" s="21"/>
      <c r="Q3" s="398"/>
      <c r="R3" s="398"/>
    </row>
    <row r="4" spans="2:18">
      <c r="M4" s="455" t="s">
        <v>109</v>
      </c>
      <c r="N4" s="455" t="s">
        <v>110</v>
      </c>
      <c r="O4" s="455"/>
    </row>
    <row r="5" spans="2:18" ht="25.5">
      <c r="M5" s="456"/>
      <c r="N5" s="23" t="s">
        <v>111</v>
      </c>
      <c r="O5" s="23" t="s">
        <v>18</v>
      </c>
      <c r="Q5" s="167"/>
      <c r="R5" s="167"/>
    </row>
    <row r="6" spans="2:18">
      <c r="M6" s="77" t="s">
        <v>336</v>
      </c>
      <c r="N6" s="372">
        <v>620</v>
      </c>
      <c r="O6" s="372">
        <v>1082</v>
      </c>
      <c r="Q6" s="167">
        <f>SUM(N6:O6)</f>
        <v>1702</v>
      </c>
      <c r="R6" s="167"/>
    </row>
    <row r="7" spans="2:18">
      <c r="M7" s="77" t="s">
        <v>337</v>
      </c>
      <c r="N7" s="372">
        <v>318</v>
      </c>
      <c r="O7" s="372">
        <v>362</v>
      </c>
      <c r="Q7" s="167">
        <f>SUM(N7:O7)</f>
        <v>680</v>
      </c>
      <c r="R7" s="167"/>
    </row>
    <row r="8" spans="2:18" ht="18" customHeight="1">
      <c r="M8" s="77" t="s">
        <v>339</v>
      </c>
      <c r="N8" s="372">
        <v>19</v>
      </c>
      <c r="O8" s="372">
        <v>45</v>
      </c>
      <c r="Q8" s="167">
        <f>SUM(N8:O8)</f>
        <v>64</v>
      </c>
      <c r="R8" s="167"/>
    </row>
    <row r="9" spans="2:18" ht="15.75" customHeight="1">
      <c r="M9" s="77" t="s">
        <v>338</v>
      </c>
      <c r="N9" s="372">
        <v>3</v>
      </c>
      <c r="O9" s="372">
        <v>27</v>
      </c>
      <c r="Q9" s="167">
        <f>SUM(N9:O9)</f>
        <v>30</v>
      </c>
      <c r="R9" s="167"/>
    </row>
    <row r="10" spans="2:18" ht="15" customHeight="1">
      <c r="M10" s="225" t="s">
        <v>20</v>
      </c>
      <c r="N10" s="350">
        <v>960</v>
      </c>
      <c r="O10" s="350">
        <v>1516</v>
      </c>
    </row>
    <row r="12" spans="2:18">
      <c r="M12" s="166"/>
      <c r="N12" s="167"/>
      <c r="O12" s="167"/>
    </row>
    <row r="13" spans="2:18">
      <c r="M13" s="194" t="s">
        <v>109</v>
      </c>
      <c r="N13" s="187" t="s">
        <v>20</v>
      </c>
      <c r="O13" s="167"/>
    </row>
    <row r="14" spans="2:18" ht="30">
      <c r="M14" s="195" t="s">
        <v>341</v>
      </c>
      <c r="N14" s="187">
        <f>SUM(N6:O6)</f>
        <v>1702</v>
      </c>
      <c r="O14" s="167"/>
    </row>
    <row r="15" spans="2:18" ht="30">
      <c r="M15" s="195" t="s">
        <v>342</v>
      </c>
      <c r="N15" s="187">
        <f>SUM(N7:O7)</f>
        <v>680</v>
      </c>
      <c r="O15" s="167"/>
    </row>
    <row r="16" spans="2:18" ht="30">
      <c r="M16" s="195" t="s">
        <v>343</v>
      </c>
      <c r="N16" s="187">
        <f>SUM(N8:O8)</f>
        <v>64</v>
      </c>
      <c r="O16" s="167"/>
    </row>
    <row r="17" spans="13:15" ht="30">
      <c r="M17" s="195" t="s">
        <v>344</v>
      </c>
      <c r="N17" s="187">
        <f>SUM(N9:O9)</f>
        <v>30</v>
      </c>
      <c r="O17" s="167"/>
    </row>
    <row r="18" spans="13:15">
      <c r="M18" s="172" t="s">
        <v>20</v>
      </c>
      <c r="N18" s="187">
        <f>SUM(N14:N17)</f>
        <v>2476</v>
      </c>
      <c r="O18" s="167"/>
    </row>
    <row r="19" spans="13:15">
      <c r="M19" s="166"/>
      <c r="N19" s="167"/>
      <c r="O19" s="167"/>
    </row>
    <row r="20" spans="13:15">
      <c r="M20" s="166"/>
      <c r="N20" s="167"/>
      <c r="O20" s="167"/>
    </row>
    <row r="21" spans="13:15">
      <c r="M21" s="166"/>
      <c r="N21" s="167"/>
      <c r="O21" s="167"/>
    </row>
  </sheetData>
  <mergeCells count="5">
    <mergeCell ref="M2:O2"/>
    <mergeCell ref="M4:M5"/>
    <mergeCell ref="N4:O4"/>
    <mergeCell ref="B2:I2"/>
    <mergeCell ref="Q2:R3"/>
  </mergeCells>
  <hyperlinks>
    <hyperlink ref="Q2:R3" location="'Table of Contents'!A1" display="Go To Table Of Contents" xr:uid="{00000000-0004-0000-0C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I28"/>
  <sheetViews>
    <sheetView showGridLines="0" workbookViewId="0">
      <selection activeCell="I2" sqref="I2:I3"/>
    </sheetView>
  </sheetViews>
  <sheetFormatPr defaultRowHeight="15"/>
  <cols>
    <col min="1" max="1" width="1.85546875" customWidth="1"/>
    <col min="2" max="2" width="19.28515625" customWidth="1"/>
    <col min="3" max="3" width="10.28515625" customWidth="1"/>
    <col min="4" max="4" width="11.28515625" customWidth="1"/>
    <col min="5" max="5" width="12" customWidth="1"/>
    <col min="6" max="6" width="11.7109375" customWidth="1"/>
    <col min="7" max="7" width="11.42578125" customWidth="1"/>
    <col min="8" max="8" width="4.85546875" customWidth="1"/>
    <col min="9" max="9" width="13" customWidth="1"/>
  </cols>
  <sheetData>
    <row r="1" spans="2:9" ht="12" customHeight="1"/>
    <row r="2" spans="2:9">
      <c r="B2" s="449" t="s">
        <v>574</v>
      </c>
      <c r="C2" s="449"/>
      <c r="D2" s="449"/>
      <c r="E2" s="449"/>
      <c r="F2" s="449"/>
      <c r="G2" s="449"/>
      <c r="I2" s="458" t="s">
        <v>333</v>
      </c>
    </row>
    <row r="3" spans="2:9">
      <c r="B3" s="450" t="s">
        <v>112</v>
      </c>
      <c r="C3" s="450"/>
      <c r="D3" s="450"/>
      <c r="E3" s="450"/>
      <c r="F3" s="450"/>
      <c r="G3" s="450"/>
      <c r="I3" s="458"/>
    </row>
    <row r="4" spans="2:9" ht="38.25">
      <c r="B4" s="23" t="s">
        <v>113</v>
      </c>
      <c r="C4" s="23" t="s">
        <v>114</v>
      </c>
      <c r="D4" s="23" t="s">
        <v>115</v>
      </c>
      <c r="E4" s="23" t="s">
        <v>90</v>
      </c>
      <c r="F4" s="23" t="s">
        <v>130</v>
      </c>
      <c r="G4" s="23" t="s">
        <v>116</v>
      </c>
    </row>
    <row r="5" spans="2:9">
      <c r="B5" s="462" t="s">
        <v>729</v>
      </c>
      <c r="C5" s="462"/>
      <c r="D5" s="462"/>
      <c r="E5" s="462"/>
      <c r="F5" s="462"/>
      <c r="G5" s="462"/>
    </row>
    <row r="6" spans="2:9">
      <c r="B6" s="14">
        <v>52</v>
      </c>
      <c r="C6" s="326">
        <v>93</v>
      </c>
      <c r="D6" s="315">
        <v>10724.31</v>
      </c>
      <c r="E6" s="329">
        <v>667.84</v>
      </c>
      <c r="F6" s="315">
        <v>674.9</v>
      </c>
      <c r="G6" s="315">
        <v>651.85</v>
      </c>
    </row>
    <row r="7" spans="2:9" ht="15" customHeight="1">
      <c r="B7" s="57" t="s">
        <v>117</v>
      </c>
      <c r="C7" s="327" t="s">
        <v>731</v>
      </c>
      <c r="D7" s="324" t="s">
        <v>731</v>
      </c>
      <c r="E7" s="464">
        <v>9618.7000000000007</v>
      </c>
      <c r="F7" s="466">
        <v>8269.08</v>
      </c>
      <c r="G7" s="324">
        <v>824.19</v>
      </c>
    </row>
    <row r="8" spans="2:9">
      <c r="B8" s="57" t="s">
        <v>118</v>
      </c>
      <c r="C8" s="327">
        <v>8384</v>
      </c>
      <c r="D8" s="324">
        <v>169425.27</v>
      </c>
      <c r="E8" s="464"/>
      <c r="F8" s="466"/>
      <c r="G8" s="324">
        <v>7038.25</v>
      </c>
    </row>
    <row r="9" spans="2:9">
      <c r="B9" s="57" t="s">
        <v>119</v>
      </c>
      <c r="C9" s="327">
        <v>6254</v>
      </c>
      <c r="D9" s="324">
        <v>177.81</v>
      </c>
      <c r="E9" s="464"/>
      <c r="F9" s="466"/>
      <c r="G9" s="330">
        <v>13.21</v>
      </c>
    </row>
    <row r="10" spans="2:9">
      <c r="B10" s="57" t="s">
        <v>120</v>
      </c>
      <c r="C10" s="327">
        <v>1631</v>
      </c>
      <c r="D10" s="324">
        <v>21445.45</v>
      </c>
      <c r="E10" s="464"/>
      <c r="F10" s="466"/>
      <c r="G10" s="324">
        <v>218.91</v>
      </c>
    </row>
    <row r="11" spans="2:9">
      <c r="B11" s="57" t="s">
        <v>121</v>
      </c>
      <c r="C11" s="327">
        <v>1225</v>
      </c>
      <c r="D11" s="324">
        <v>11199</v>
      </c>
      <c r="E11" s="464"/>
      <c r="F11" s="466"/>
      <c r="G11" s="324">
        <v>35.35</v>
      </c>
    </row>
    <row r="12" spans="2:9">
      <c r="B12" s="57" t="s">
        <v>122</v>
      </c>
      <c r="C12" s="327">
        <v>22441</v>
      </c>
      <c r="D12" s="324">
        <v>14819.61</v>
      </c>
      <c r="E12" s="464"/>
      <c r="F12" s="466"/>
      <c r="G12" s="324">
        <v>133.53</v>
      </c>
    </row>
    <row r="13" spans="2:9">
      <c r="B13" s="57" t="s">
        <v>123</v>
      </c>
      <c r="C13" s="327">
        <v>2</v>
      </c>
      <c r="D13" s="327">
        <v>3.51</v>
      </c>
      <c r="E13" s="464"/>
      <c r="F13" s="466"/>
      <c r="G13" s="327">
        <v>0</v>
      </c>
    </row>
    <row r="14" spans="2:9">
      <c r="B14" s="57" t="s">
        <v>124</v>
      </c>
      <c r="C14" s="327">
        <v>174</v>
      </c>
      <c r="D14" s="324">
        <v>907.88</v>
      </c>
      <c r="E14" s="465"/>
      <c r="F14" s="467"/>
      <c r="G14" s="324">
        <v>21.42</v>
      </c>
    </row>
    <row r="15" spans="2:9">
      <c r="B15" s="220" t="s">
        <v>125</v>
      </c>
      <c r="C15" s="328">
        <v>40204</v>
      </c>
      <c r="D15" s="325">
        <v>228702.84</v>
      </c>
      <c r="E15" s="325">
        <v>10286.540000000001</v>
      </c>
      <c r="F15" s="325" t="s">
        <v>732</v>
      </c>
      <c r="G15" s="325">
        <v>8936.7099999999991</v>
      </c>
    </row>
    <row r="16" spans="2:9">
      <c r="B16" s="463" t="s">
        <v>730</v>
      </c>
      <c r="C16" s="463"/>
      <c r="D16" s="463"/>
      <c r="E16" s="463"/>
      <c r="F16" s="463"/>
      <c r="G16" s="463"/>
    </row>
    <row r="17" spans="2:7">
      <c r="B17" s="142" t="s">
        <v>117</v>
      </c>
      <c r="C17" s="326" t="s">
        <v>14</v>
      </c>
      <c r="D17" s="315" t="s">
        <v>14</v>
      </c>
      <c r="E17" s="468" t="s">
        <v>733</v>
      </c>
      <c r="F17" s="459" t="s">
        <v>126</v>
      </c>
      <c r="G17" s="459" t="s">
        <v>126</v>
      </c>
    </row>
    <row r="18" spans="2:7">
      <c r="B18" s="55" t="s">
        <v>118</v>
      </c>
      <c r="C18" s="331">
        <v>42830</v>
      </c>
      <c r="D18" s="242">
        <v>715140.3</v>
      </c>
      <c r="E18" s="469"/>
      <c r="F18" s="460"/>
      <c r="G18" s="460"/>
    </row>
    <row r="19" spans="2:7">
      <c r="B19" s="55" t="s">
        <v>119</v>
      </c>
      <c r="C19" s="331">
        <v>34936</v>
      </c>
      <c r="D19" s="242">
        <v>1482.51</v>
      </c>
      <c r="E19" s="469"/>
      <c r="F19" s="460"/>
      <c r="G19" s="460"/>
    </row>
    <row r="20" spans="2:7">
      <c r="B20" s="55" t="s">
        <v>120</v>
      </c>
      <c r="C20" s="331">
        <v>12184</v>
      </c>
      <c r="D20" s="242">
        <v>133579.60999999999</v>
      </c>
      <c r="E20" s="469"/>
      <c r="F20" s="460"/>
      <c r="G20" s="460"/>
    </row>
    <row r="21" spans="2:7">
      <c r="B21" s="55" t="s">
        <v>121</v>
      </c>
      <c r="C21" s="331">
        <v>2954</v>
      </c>
      <c r="D21" s="242">
        <v>37609.730000000003</v>
      </c>
      <c r="E21" s="469"/>
      <c r="F21" s="460"/>
      <c r="G21" s="460"/>
    </row>
    <row r="22" spans="2:7">
      <c r="B22" s="55" t="s">
        <v>122</v>
      </c>
      <c r="C22" s="331">
        <v>1970434</v>
      </c>
      <c r="D22" s="242">
        <v>91494.49</v>
      </c>
      <c r="E22" s="469"/>
      <c r="F22" s="460"/>
      <c r="G22" s="460"/>
    </row>
    <row r="23" spans="2:7">
      <c r="B23" s="55" t="s">
        <v>123</v>
      </c>
      <c r="C23" s="331">
        <v>74</v>
      </c>
      <c r="D23" s="242">
        <v>598.73</v>
      </c>
      <c r="E23" s="469"/>
      <c r="F23" s="460"/>
      <c r="G23" s="460"/>
    </row>
    <row r="24" spans="2:7">
      <c r="B24" s="55" t="s">
        <v>124</v>
      </c>
      <c r="C24" s="331">
        <v>105637</v>
      </c>
      <c r="D24" s="242">
        <v>3308.7</v>
      </c>
      <c r="E24" s="469"/>
      <c r="F24" s="460"/>
      <c r="G24" s="460"/>
    </row>
    <row r="25" spans="2:7">
      <c r="B25" s="196" t="s">
        <v>127</v>
      </c>
      <c r="C25" s="332">
        <v>2169049</v>
      </c>
      <c r="D25" s="240">
        <v>983214.07</v>
      </c>
      <c r="E25" s="470"/>
      <c r="F25" s="460"/>
      <c r="G25" s="460"/>
    </row>
    <row r="26" spans="2:7">
      <c r="B26" s="220" t="s">
        <v>128</v>
      </c>
      <c r="C26" s="328">
        <v>2209253</v>
      </c>
      <c r="D26" s="325">
        <v>1211916.9099999999</v>
      </c>
      <c r="E26" s="325">
        <v>62293.17</v>
      </c>
      <c r="F26" s="461"/>
      <c r="G26" s="461"/>
    </row>
    <row r="27" spans="2:7" ht="82.5" customHeight="1">
      <c r="B27" s="457" t="s">
        <v>734</v>
      </c>
      <c r="C27" s="457"/>
      <c r="D27" s="457"/>
      <c r="E27" s="457"/>
      <c r="F27" s="457"/>
      <c r="G27" s="457"/>
    </row>
    <row r="28" spans="2:7">
      <c r="B28" s="143"/>
      <c r="C28" s="143"/>
      <c r="D28" s="143"/>
      <c r="E28" s="143"/>
      <c r="F28" s="143"/>
      <c r="G28" s="143"/>
    </row>
  </sheetData>
  <mergeCells count="11">
    <mergeCell ref="B27:G27"/>
    <mergeCell ref="I2:I3"/>
    <mergeCell ref="F17:F26"/>
    <mergeCell ref="G17:G26"/>
    <mergeCell ref="B2:G2"/>
    <mergeCell ref="B3:G3"/>
    <mergeCell ref="B5:G5"/>
    <mergeCell ref="B16:G16"/>
    <mergeCell ref="E7:E14"/>
    <mergeCell ref="F7:F14"/>
    <mergeCell ref="E17:E25"/>
  </mergeCells>
  <hyperlinks>
    <hyperlink ref="I2:I3" location="'Table of Contents'!A1" display="Go To Table Of Contents" xr:uid="{00000000-0004-0000-0D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Q25"/>
  <sheetViews>
    <sheetView showGridLines="0" workbookViewId="0">
      <selection activeCell="O2" sqref="O2:P3"/>
    </sheetView>
  </sheetViews>
  <sheetFormatPr defaultRowHeight="15"/>
  <cols>
    <col min="1" max="1" width="1.85546875" customWidth="1"/>
    <col min="2" max="2" width="9.140625" customWidth="1"/>
    <col min="6" max="8" width="9.140625" customWidth="1"/>
    <col min="9" max="9" width="2.85546875" customWidth="1"/>
    <col min="10" max="10" width="1.85546875" style="49" customWidth="1"/>
    <col min="11" max="11" width="1.85546875" customWidth="1"/>
    <col min="12" max="12" width="36.140625" style="19" customWidth="1"/>
    <col min="13" max="13" width="28.28515625" customWidth="1"/>
    <col min="14" max="14" width="7.42578125" customWidth="1"/>
    <col min="15" max="16" width="6" customWidth="1"/>
  </cols>
  <sheetData>
    <row r="1" spans="2:17" ht="12" customHeight="1"/>
    <row r="2" spans="2:17">
      <c r="B2" s="472"/>
      <c r="C2" s="472"/>
      <c r="D2" s="472"/>
      <c r="E2" s="472"/>
      <c r="F2" s="472"/>
      <c r="G2" s="472"/>
      <c r="H2" s="472"/>
      <c r="L2" s="471" t="s">
        <v>735</v>
      </c>
      <c r="M2" s="471"/>
      <c r="O2" s="458" t="s">
        <v>333</v>
      </c>
      <c r="P2" s="458"/>
    </row>
    <row r="3" spans="2:17">
      <c r="L3" s="9"/>
      <c r="M3" s="9"/>
      <c r="O3" s="458"/>
      <c r="P3" s="458"/>
    </row>
    <row r="4" spans="2:17">
      <c r="L4" s="16" t="s">
        <v>49</v>
      </c>
      <c r="M4" s="11" t="s">
        <v>16</v>
      </c>
    </row>
    <row r="5" spans="2:17">
      <c r="L5" s="18" t="s">
        <v>4</v>
      </c>
      <c r="M5" s="252">
        <v>7567</v>
      </c>
    </row>
    <row r="6" spans="2:17">
      <c r="L6" s="54" t="s">
        <v>59</v>
      </c>
      <c r="M6" s="252">
        <v>1154</v>
      </c>
      <c r="O6" s="1"/>
    </row>
    <row r="7" spans="2:17">
      <c r="L7" s="18" t="s">
        <v>60</v>
      </c>
      <c r="M7" s="252">
        <v>1070</v>
      </c>
    </row>
    <row r="8" spans="2:17">
      <c r="L8" s="54" t="s">
        <v>61</v>
      </c>
      <c r="M8" s="252">
        <v>947</v>
      </c>
    </row>
    <row r="9" spans="2:17">
      <c r="L9" s="18" t="s">
        <v>62</v>
      </c>
      <c r="M9" s="252">
        <v>2476</v>
      </c>
    </row>
    <row r="10" spans="2:17">
      <c r="L10" s="189" t="s">
        <v>63</v>
      </c>
      <c r="M10" s="253">
        <v>1920</v>
      </c>
    </row>
    <row r="11" spans="2:17">
      <c r="L11" s="18" t="s">
        <v>64</v>
      </c>
      <c r="M11" s="84">
        <v>1304</v>
      </c>
    </row>
    <row r="12" spans="2:17">
      <c r="L12" s="54" t="s">
        <v>65</v>
      </c>
      <c r="M12" s="84">
        <v>181</v>
      </c>
    </row>
    <row r="13" spans="2:17">
      <c r="L13" s="18" t="s">
        <v>66</v>
      </c>
      <c r="M13" s="84">
        <v>216</v>
      </c>
    </row>
    <row r="14" spans="2:17">
      <c r="L14" s="54" t="s">
        <v>67</v>
      </c>
      <c r="M14" s="84">
        <v>219</v>
      </c>
    </row>
    <row r="16" spans="2:17">
      <c r="L16" s="166"/>
      <c r="M16" s="167"/>
      <c r="N16" s="167"/>
      <c r="O16" s="167"/>
      <c r="P16" s="167"/>
      <c r="Q16" s="167"/>
    </row>
    <row r="17" spans="12:17">
      <c r="L17" s="183" t="s">
        <v>63</v>
      </c>
      <c r="M17" s="170" t="s">
        <v>302</v>
      </c>
      <c r="N17" s="184" t="s">
        <v>303</v>
      </c>
      <c r="O17" s="167"/>
      <c r="P17" s="167"/>
      <c r="Q17" s="167"/>
    </row>
    <row r="18" spans="12:17">
      <c r="L18" s="185" t="s">
        <v>64</v>
      </c>
      <c r="M18" s="173">
        <f>M11</f>
        <v>1304</v>
      </c>
      <c r="N18" s="186">
        <f>M18/M22</f>
        <v>0.6791666666666667</v>
      </c>
      <c r="O18" s="167"/>
      <c r="P18" s="167"/>
      <c r="Q18" s="167"/>
    </row>
    <row r="19" spans="12:17">
      <c r="L19" s="185" t="s">
        <v>65</v>
      </c>
      <c r="M19" s="173">
        <f>M12</f>
        <v>181</v>
      </c>
      <c r="N19" s="186">
        <f>M19/M22</f>
        <v>9.4270833333333331E-2</v>
      </c>
      <c r="O19" s="167"/>
      <c r="P19" s="167"/>
      <c r="Q19" s="167"/>
    </row>
    <row r="20" spans="12:17">
      <c r="L20" s="185" t="s">
        <v>66</v>
      </c>
      <c r="M20" s="173">
        <f>M13</f>
        <v>216</v>
      </c>
      <c r="N20" s="186">
        <f>M20/M22</f>
        <v>0.1125</v>
      </c>
      <c r="O20" s="167"/>
      <c r="P20" s="167"/>
      <c r="Q20" s="167"/>
    </row>
    <row r="21" spans="12:17">
      <c r="L21" s="185" t="s">
        <v>67</v>
      </c>
      <c r="M21" s="173">
        <f>M14</f>
        <v>219</v>
      </c>
      <c r="N21" s="186">
        <f>M21/M22</f>
        <v>0.1140625</v>
      </c>
      <c r="O21" s="167"/>
      <c r="P21" s="167"/>
      <c r="Q21" s="167"/>
    </row>
    <row r="22" spans="12:17">
      <c r="L22" s="187" t="s">
        <v>20</v>
      </c>
      <c r="M22" s="187">
        <f>SUM(M18:M21)</f>
        <v>1920</v>
      </c>
      <c r="N22" s="188">
        <f>M22/M22%</f>
        <v>100</v>
      </c>
      <c r="O22" s="167"/>
      <c r="P22" s="167"/>
      <c r="Q22" s="167"/>
    </row>
    <row r="23" spans="12:17">
      <c r="L23" s="166"/>
      <c r="M23" s="167"/>
      <c r="N23" s="167"/>
      <c r="O23" s="167"/>
      <c r="P23" s="167"/>
      <c r="Q23" s="167"/>
    </row>
    <row r="24" spans="12:17">
      <c r="L24" s="166"/>
      <c r="M24" s="167"/>
      <c r="N24" s="167"/>
      <c r="O24" s="167"/>
      <c r="P24" s="167"/>
      <c r="Q24" s="167"/>
    </row>
    <row r="25" spans="12:17">
      <c r="L25" s="166"/>
      <c r="M25" s="167"/>
      <c r="N25" s="167"/>
      <c r="O25" s="167"/>
      <c r="P25" s="167"/>
      <c r="Q25" s="167"/>
    </row>
  </sheetData>
  <mergeCells count="3">
    <mergeCell ref="L2:M2"/>
    <mergeCell ref="B2:H2"/>
    <mergeCell ref="O2:P3"/>
  </mergeCells>
  <hyperlinks>
    <hyperlink ref="O2:P3" location="'Table of Contents'!A1" display="Go to Table of Contents" xr:uid="{00000000-0004-0000-06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25"/>
  <sheetViews>
    <sheetView showGridLines="0" workbookViewId="0">
      <selection activeCell="I2" sqref="I2:J3"/>
    </sheetView>
  </sheetViews>
  <sheetFormatPr defaultRowHeight="15"/>
  <cols>
    <col min="1" max="1" width="1.85546875" style="49" customWidth="1"/>
    <col min="2" max="2" width="1.85546875" customWidth="1"/>
    <col min="3" max="4" width="35.140625" style="19" customWidth="1"/>
    <col min="5" max="5" width="13.140625" style="19" customWidth="1"/>
    <col min="6" max="6" width="9.140625" style="19"/>
    <col min="7" max="7" width="13.42578125" style="19" customWidth="1"/>
    <col min="8" max="8" width="3.7109375" customWidth="1"/>
    <col min="9" max="10" width="7.140625" customWidth="1"/>
  </cols>
  <sheetData>
    <row r="1" spans="3:10" ht="12" customHeight="1"/>
    <row r="2" spans="3:10" ht="15.75" customHeight="1">
      <c r="C2" s="441" t="s">
        <v>736</v>
      </c>
      <c r="D2" s="441"/>
      <c r="E2" s="441"/>
      <c r="F2" s="441"/>
      <c r="G2" s="441"/>
      <c r="I2" s="398" t="s">
        <v>333</v>
      </c>
      <c r="J2" s="398"/>
    </row>
    <row r="3" spans="3:10">
      <c r="C3" s="450" t="s">
        <v>448</v>
      </c>
      <c r="D3" s="450"/>
      <c r="E3" s="450"/>
      <c r="F3" s="450"/>
      <c r="G3" s="450"/>
      <c r="I3" s="398"/>
      <c r="J3" s="398"/>
    </row>
    <row r="4" spans="3:10" ht="50.25" customHeight="1">
      <c r="C4" s="475" t="s">
        <v>447</v>
      </c>
      <c r="D4" s="476"/>
      <c r="E4" s="23" t="s">
        <v>462</v>
      </c>
      <c r="F4" s="23" t="s">
        <v>542</v>
      </c>
      <c r="G4" s="23" t="s">
        <v>737</v>
      </c>
    </row>
    <row r="5" spans="3:10">
      <c r="C5" s="473" t="s">
        <v>446</v>
      </c>
      <c r="D5" s="144" t="s">
        <v>442</v>
      </c>
      <c r="E5" s="145">
        <v>148</v>
      </c>
      <c r="F5" s="145">
        <v>4</v>
      </c>
      <c r="G5" s="145">
        <v>152</v>
      </c>
    </row>
    <row r="6" spans="3:10">
      <c r="C6" s="474"/>
      <c r="D6" s="12" t="s">
        <v>415</v>
      </c>
      <c r="E6" s="90">
        <v>8.75</v>
      </c>
      <c r="F6" s="90">
        <v>0.39</v>
      </c>
      <c r="G6" s="233">
        <v>9.14</v>
      </c>
    </row>
    <row r="7" spans="3:10">
      <c r="C7" s="474"/>
      <c r="D7" s="12" t="s">
        <v>90</v>
      </c>
      <c r="E7" s="90">
        <v>1.68</v>
      </c>
      <c r="F7" s="90">
        <v>0.13</v>
      </c>
      <c r="G7" s="90">
        <v>1.81</v>
      </c>
    </row>
    <row r="8" spans="3:10">
      <c r="C8" s="474"/>
      <c r="D8" s="12" t="s">
        <v>443</v>
      </c>
      <c r="E8" s="90">
        <v>2.93</v>
      </c>
      <c r="F8" s="90">
        <v>0.09</v>
      </c>
      <c r="G8" s="90">
        <v>3.03</v>
      </c>
    </row>
    <row r="9" spans="3:10" ht="14.25" customHeight="1">
      <c r="C9" s="474"/>
      <c r="D9" s="24" t="s">
        <v>444</v>
      </c>
      <c r="E9" s="139">
        <v>33.54</v>
      </c>
      <c r="F9" s="139">
        <v>25.04</v>
      </c>
      <c r="G9" s="139">
        <v>33.17</v>
      </c>
    </row>
    <row r="10" spans="3:10">
      <c r="C10" s="474"/>
      <c r="D10" s="12" t="s">
        <v>445</v>
      </c>
      <c r="E10" s="90">
        <v>174.97</v>
      </c>
      <c r="F10" s="90">
        <v>73.930000000000007</v>
      </c>
      <c r="G10" s="90">
        <v>167.48</v>
      </c>
    </row>
    <row r="11" spans="3:10">
      <c r="C11" s="12"/>
      <c r="D11" s="12"/>
    </row>
    <row r="12" spans="3:10">
      <c r="C12" s="12"/>
      <c r="D12" s="12"/>
    </row>
    <row r="13" spans="3:10">
      <c r="C13" s="166"/>
      <c r="D13" s="166"/>
      <c r="E13" s="166"/>
      <c r="F13" s="166"/>
    </row>
    <row r="14" spans="3:10">
      <c r="C14" s="166"/>
      <c r="D14" s="166"/>
      <c r="E14" s="166"/>
      <c r="F14" s="166"/>
    </row>
    <row r="15" spans="3:10" ht="63.75">
      <c r="C15" s="194" t="s">
        <v>85</v>
      </c>
      <c r="D15" s="194"/>
      <c r="E15" s="194" t="s">
        <v>129</v>
      </c>
      <c r="F15" s="166"/>
    </row>
    <row r="16" spans="3:10">
      <c r="C16" s="198" t="s">
        <v>309</v>
      </c>
      <c r="D16" s="198"/>
      <c r="E16" s="199">
        <v>3.8744000000000001</v>
      </c>
      <c r="F16" s="166"/>
    </row>
    <row r="17" spans="3:6">
      <c r="C17" s="198" t="s">
        <v>307</v>
      </c>
      <c r="D17" s="198"/>
      <c r="E17" s="199">
        <v>2.6664999999999996</v>
      </c>
      <c r="F17" s="166"/>
    </row>
    <row r="18" spans="3:6">
      <c r="C18" s="198" t="s">
        <v>305</v>
      </c>
      <c r="D18" s="198"/>
      <c r="E18" s="199">
        <v>2.5287999999999999</v>
      </c>
      <c r="F18" s="166"/>
    </row>
    <row r="19" spans="3:6">
      <c r="C19" s="198" t="s">
        <v>310</v>
      </c>
      <c r="D19" s="198"/>
      <c r="E19" s="199">
        <v>2.0912000000000002</v>
      </c>
      <c r="F19" s="166"/>
    </row>
    <row r="20" spans="3:6">
      <c r="C20" s="198" t="s">
        <v>304</v>
      </c>
      <c r="D20" s="198"/>
      <c r="E20" s="199">
        <v>1.8345</v>
      </c>
      <c r="F20" s="166"/>
    </row>
    <row r="21" spans="3:6">
      <c r="C21" s="198" t="s">
        <v>311</v>
      </c>
      <c r="D21" s="198"/>
      <c r="E21" s="199">
        <v>1.6965000000000001</v>
      </c>
      <c r="F21" s="166"/>
    </row>
    <row r="22" spans="3:6">
      <c r="C22" s="198" t="s">
        <v>306</v>
      </c>
      <c r="D22" s="198"/>
      <c r="E22" s="199">
        <v>1.2335</v>
      </c>
      <c r="F22" s="166"/>
    </row>
    <row r="23" spans="3:6">
      <c r="C23" s="198" t="s">
        <v>308</v>
      </c>
      <c r="D23" s="198"/>
      <c r="E23" s="199">
        <v>1.1538999999999999</v>
      </c>
      <c r="F23" s="166"/>
    </row>
    <row r="24" spans="3:6">
      <c r="C24" s="166"/>
      <c r="D24" s="166"/>
      <c r="E24" s="166"/>
      <c r="F24" s="166"/>
    </row>
    <row r="25" spans="3:6">
      <c r="C25" s="166"/>
      <c r="D25" s="166"/>
      <c r="E25" s="166"/>
      <c r="F25" s="166"/>
    </row>
  </sheetData>
  <sortState xmlns:xlrd2="http://schemas.microsoft.com/office/spreadsheetml/2017/richdata2" ref="C16:E23">
    <sortCondition descending="1" ref="E16:E23"/>
  </sortState>
  <mergeCells count="5">
    <mergeCell ref="I2:J3"/>
    <mergeCell ref="C5:C10"/>
    <mergeCell ref="C4:D4"/>
    <mergeCell ref="C3:G3"/>
    <mergeCell ref="C2:G2"/>
  </mergeCells>
  <hyperlinks>
    <hyperlink ref="I2:I3" location="'Table of Contents'!A1" display="Go To Table Of Contents" xr:uid="{00000000-0004-0000-0F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J15"/>
  <sheetViews>
    <sheetView showGridLines="0" workbookViewId="0">
      <selection activeCell="J2" sqref="J2:J3"/>
    </sheetView>
  </sheetViews>
  <sheetFormatPr defaultRowHeight="15"/>
  <cols>
    <col min="1" max="1" width="1.85546875" customWidth="1"/>
    <col min="2" max="2" width="6.140625" customWidth="1"/>
    <col min="3" max="3" width="14.28515625" customWidth="1"/>
    <col min="4" max="4" width="12.28515625" customWidth="1"/>
    <col min="5" max="5" width="9.42578125" bestFit="1" customWidth="1"/>
    <col min="6" max="6" width="11.7109375" customWidth="1"/>
    <col min="7" max="7" width="9" bestFit="1" customWidth="1"/>
    <col min="8" max="8" width="11.7109375" customWidth="1"/>
    <col min="9" max="9" width="2.85546875" customWidth="1"/>
    <col min="10" max="10" width="13.140625" customWidth="1"/>
  </cols>
  <sheetData>
    <row r="1" spans="2:10" ht="12" customHeight="1"/>
    <row r="2" spans="2:10" ht="15.75">
      <c r="B2" s="396" t="s">
        <v>575</v>
      </c>
      <c r="C2" s="396"/>
      <c r="D2" s="396"/>
      <c r="E2" s="396"/>
      <c r="F2" s="396"/>
      <c r="G2" s="396"/>
      <c r="H2" s="396"/>
      <c r="J2" s="479" t="s">
        <v>333</v>
      </c>
    </row>
    <row r="3" spans="2:10" ht="15" customHeight="1">
      <c r="F3" s="102"/>
      <c r="G3" s="481" t="s">
        <v>83</v>
      </c>
      <c r="H3" s="481"/>
      <c r="J3" s="479"/>
    </row>
    <row r="4" spans="2:10" ht="23.25" customHeight="1">
      <c r="B4" s="456" t="s">
        <v>369</v>
      </c>
      <c r="C4" s="482" t="s">
        <v>370</v>
      </c>
      <c r="D4" s="484" t="s">
        <v>371</v>
      </c>
      <c r="E4" s="485"/>
      <c r="F4" s="477" t="s">
        <v>372</v>
      </c>
      <c r="G4" s="477"/>
      <c r="H4" s="478"/>
    </row>
    <row r="5" spans="2:10" ht="27.75" customHeight="1">
      <c r="B5" s="488"/>
      <c r="C5" s="483"/>
      <c r="D5" s="281" t="s">
        <v>373</v>
      </c>
      <c r="E5" s="281" t="s">
        <v>374</v>
      </c>
      <c r="F5" s="281" t="s">
        <v>373</v>
      </c>
      <c r="G5" s="281" t="s">
        <v>374</v>
      </c>
      <c r="H5" s="281" t="s">
        <v>375</v>
      </c>
    </row>
    <row r="6" spans="2:10">
      <c r="B6" s="254">
        <v>1</v>
      </c>
      <c r="C6" s="254" t="s">
        <v>376</v>
      </c>
      <c r="D6" s="115">
        <v>195</v>
      </c>
      <c r="E6" s="115">
        <v>29834.26</v>
      </c>
      <c r="F6" s="115">
        <v>65</v>
      </c>
      <c r="G6" s="115">
        <v>1331.18</v>
      </c>
      <c r="H6" s="115">
        <v>38.270000000000003</v>
      </c>
      <c r="I6" s="255"/>
    </row>
    <row r="7" spans="2:10" ht="14.45" customHeight="1">
      <c r="B7" s="254">
        <v>2</v>
      </c>
      <c r="C7" s="254" t="s">
        <v>377</v>
      </c>
      <c r="D7" s="115">
        <v>36</v>
      </c>
      <c r="E7" s="115">
        <v>1810.59</v>
      </c>
      <c r="F7" s="115">
        <v>5</v>
      </c>
      <c r="G7" s="115">
        <v>362.42</v>
      </c>
      <c r="H7" s="115">
        <v>5.77</v>
      </c>
      <c r="I7" s="255"/>
    </row>
    <row r="8" spans="2:10">
      <c r="B8" s="254">
        <v>3</v>
      </c>
      <c r="C8" s="254" t="s">
        <v>378</v>
      </c>
      <c r="D8" s="115">
        <v>326</v>
      </c>
      <c r="E8" s="279">
        <v>111053.3</v>
      </c>
      <c r="F8" s="115">
        <v>58</v>
      </c>
      <c r="G8" s="115">
        <v>2924.42</v>
      </c>
      <c r="H8" s="115">
        <v>1050.93</v>
      </c>
      <c r="I8" s="255"/>
    </row>
    <row r="9" spans="2:10">
      <c r="B9" s="254">
        <v>4</v>
      </c>
      <c r="C9" s="254" t="s">
        <v>379</v>
      </c>
      <c r="D9" s="115">
        <v>4</v>
      </c>
      <c r="E9" s="115">
        <v>75.650000000000006</v>
      </c>
      <c r="F9" s="115">
        <v>1</v>
      </c>
      <c r="G9" s="115">
        <v>0.09</v>
      </c>
      <c r="H9" s="115" t="s">
        <v>380</v>
      </c>
      <c r="I9" s="255"/>
    </row>
    <row r="10" spans="2:10">
      <c r="B10" s="254">
        <v>5</v>
      </c>
      <c r="C10" s="254" t="s">
        <v>381</v>
      </c>
      <c r="D10" s="115">
        <v>676</v>
      </c>
      <c r="E10" s="115">
        <v>228168.47</v>
      </c>
      <c r="F10" s="115">
        <v>163</v>
      </c>
      <c r="G10" s="115">
        <v>47120.54</v>
      </c>
      <c r="H10" s="115" t="s">
        <v>738</v>
      </c>
      <c r="I10" s="255"/>
    </row>
    <row r="11" spans="2:10">
      <c r="B11" s="486" t="s">
        <v>20</v>
      </c>
      <c r="C11" s="487"/>
      <c r="D11" s="103">
        <v>1237</v>
      </c>
      <c r="E11" s="322">
        <v>370942.27</v>
      </c>
      <c r="F11" s="103">
        <v>292</v>
      </c>
      <c r="G11" s="104">
        <v>51738.65</v>
      </c>
      <c r="H11" s="103" t="s">
        <v>739</v>
      </c>
      <c r="I11" s="255"/>
    </row>
    <row r="12" spans="2:10" ht="36.75" customHeight="1">
      <c r="B12" s="480" t="s">
        <v>449</v>
      </c>
      <c r="C12" s="480"/>
      <c r="D12" s="480"/>
      <c r="E12" s="480"/>
      <c r="F12" s="480"/>
      <c r="G12" s="480"/>
      <c r="H12" s="480"/>
      <c r="I12" s="255"/>
    </row>
    <row r="13" spans="2:10">
      <c r="B13" s="442"/>
      <c r="C13" s="442"/>
      <c r="D13" s="442"/>
      <c r="E13" s="442"/>
      <c r="F13" s="442"/>
      <c r="G13" s="442"/>
      <c r="H13" s="442"/>
    </row>
    <row r="14" spans="2:10" ht="31.5" customHeight="1">
      <c r="B14" s="448"/>
      <c r="C14" s="448"/>
      <c r="D14" s="448"/>
      <c r="E14" s="448"/>
      <c r="F14" s="448"/>
      <c r="G14" s="448"/>
      <c r="H14" s="448"/>
    </row>
    <row r="15" spans="2:10" ht="25.5" customHeight="1">
      <c r="B15" s="448"/>
      <c r="C15" s="448"/>
      <c r="D15" s="448"/>
      <c r="E15" s="448"/>
      <c r="F15" s="448"/>
      <c r="G15" s="448"/>
      <c r="H15" s="448"/>
    </row>
  </sheetData>
  <mergeCells count="12">
    <mergeCell ref="F4:H4"/>
    <mergeCell ref="B13:H13"/>
    <mergeCell ref="B14:H14"/>
    <mergeCell ref="B15:H15"/>
    <mergeCell ref="J2:J3"/>
    <mergeCell ref="B2:H2"/>
    <mergeCell ref="B12:H12"/>
    <mergeCell ref="G3:H3"/>
    <mergeCell ref="C4:C5"/>
    <mergeCell ref="D4:E4"/>
    <mergeCell ref="B11:C11"/>
    <mergeCell ref="B4:B5"/>
  </mergeCells>
  <hyperlinks>
    <hyperlink ref="J2:J3" location="'Table of Contents'!A1" display="Go To Table Of Contents" xr:uid="{00000000-0004-0000-0E00-000000000000}"/>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Z142"/>
  <sheetViews>
    <sheetView showGridLines="0" zoomScale="112" zoomScaleNormal="112" workbookViewId="0">
      <selection activeCell="D11" sqref="D11:K11"/>
    </sheetView>
  </sheetViews>
  <sheetFormatPr defaultColWidth="10.28515625" defaultRowHeight="15"/>
  <cols>
    <col min="1" max="1" width="2.28515625" style="1" customWidth="1"/>
    <col min="2" max="2" width="3.7109375" style="1" customWidth="1"/>
    <col min="3" max="3" width="15.140625" style="50" customWidth="1"/>
    <col min="4" max="8" width="10.28515625" style="1"/>
    <col min="9" max="9" width="11.42578125" style="1" customWidth="1"/>
    <col min="10" max="10" width="10.28515625" style="1"/>
    <col min="11" max="11" width="6.5703125" style="1" customWidth="1"/>
    <col min="12" max="12" width="15.140625" style="110" customWidth="1"/>
    <col min="13" max="13" width="4.5703125" style="1" customWidth="1"/>
    <col min="14" max="16384" width="10.28515625" style="1"/>
  </cols>
  <sheetData>
    <row r="1" spans="2:13" ht="15.75" thickBot="1">
      <c r="C1" s="1"/>
      <c r="L1" s="108"/>
    </row>
    <row r="2" spans="2:13" ht="20.25">
      <c r="B2" s="58"/>
      <c r="C2" s="74"/>
      <c r="D2" s="60"/>
      <c r="E2" s="60"/>
      <c r="F2" s="60"/>
      <c r="G2" s="60"/>
      <c r="H2" s="60"/>
      <c r="I2" s="60"/>
      <c r="J2" s="59"/>
      <c r="K2" s="59"/>
      <c r="L2" s="109"/>
      <c r="M2" s="61"/>
    </row>
    <row r="3" spans="2:13" ht="20.25">
      <c r="B3" s="62"/>
      <c r="C3" s="386"/>
      <c r="D3" s="386"/>
      <c r="E3" s="386"/>
      <c r="F3" s="386"/>
      <c r="G3" s="386"/>
      <c r="H3" s="386"/>
      <c r="I3" s="386"/>
      <c r="J3" s="386"/>
      <c r="K3" s="386"/>
      <c r="L3" s="386"/>
      <c r="M3" s="63"/>
    </row>
    <row r="4" spans="2:13" ht="18.75">
      <c r="B4" s="62"/>
      <c r="C4" s="387"/>
      <c r="D4" s="387"/>
      <c r="E4" s="387"/>
      <c r="F4" s="387"/>
      <c r="G4" s="387"/>
      <c r="H4" s="387"/>
      <c r="I4" s="387"/>
      <c r="J4" s="387"/>
      <c r="K4" s="387"/>
      <c r="L4" s="387"/>
      <c r="M4" s="63"/>
    </row>
    <row r="5" spans="2:13" ht="15.75">
      <c r="B5" s="62"/>
      <c r="C5" s="388"/>
      <c r="D5" s="388"/>
      <c r="E5" s="388"/>
      <c r="F5" s="388"/>
      <c r="G5" s="388"/>
      <c r="H5" s="388"/>
      <c r="I5" s="388"/>
      <c r="J5" s="388"/>
      <c r="K5" s="388"/>
      <c r="L5" s="388"/>
      <c r="M5" s="63"/>
    </row>
    <row r="6" spans="2:13">
      <c r="B6" s="62"/>
      <c r="E6" s="64"/>
      <c r="F6" s="64"/>
      <c r="G6" s="64"/>
      <c r="H6" s="64"/>
      <c r="M6" s="63"/>
    </row>
    <row r="7" spans="2:13">
      <c r="B7" s="62"/>
      <c r="E7" s="64"/>
      <c r="F7" s="64"/>
      <c r="G7" s="64"/>
      <c r="H7" s="64"/>
      <c r="M7" s="63"/>
    </row>
    <row r="8" spans="2:13">
      <c r="B8" s="62"/>
      <c r="D8" s="73"/>
      <c r="E8" s="73"/>
      <c r="F8" s="73"/>
      <c r="G8" s="50"/>
      <c r="H8" s="50"/>
      <c r="I8" s="50"/>
      <c r="J8" s="50"/>
      <c r="K8" s="50"/>
      <c r="M8" s="63"/>
    </row>
    <row r="9" spans="2:13">
      <c r="B9" s="62"/>
      <c r="D9" s="73"/>
      <c r="E9" s="73"/>
      <c r="F9" s="73"/>
      <c r="G9" s="50"/>
      <c r="H9" s="50"/>
      <c r="I9" s="50"/>
      <c r="J9" s="50"/>
      <c r="K9" s="50"/>
      <c r="M9" s="63"/>
    </row>
    <row r="10" spans="2:13">
      <c r="B10" s="62"/>
      <c r="D10" s="73"/>
      <c r="E10" s="73"/>
      <c r="F10" s="73"/>
      <c r="G10" s="50"/>
      <c r="H10" s="50"/>
      <c r="I10" s="50"/>
      <c r="J10" s="50"/>
      <c r="K10" s="50"/>
      <c r="M10" s="63"/>
    </row>
    <row r="11" spans="2:13" s="67" customFormat="1">
      <c r="B11" s="65"/>
      <c r="C11" s="75" t="s">
        <v>319</v>
      </c>
      <c r="D11" s="389" t="s">
        <v>320</v>
      </c>
      <c r="E11" s="389"/>
      <c r="F11" s="389"/>
      <c r="G11" s="389"/>
      <c r="H11" s="389"/>
      <c r="I11" s="389"/>
      <c r="J11" s="389"/>
      <c r="K11" s="389"/>
      <c r="L11" s="131" t="s">
        <v>321</v>
      </c>
      <c r="M11" s="66"/>
    </row>
    <row r="12" spans="2:13" ht="15" customHeight="1">
      <c r="B12" s="62"/>
      <c r="C12" s="76">
        <v>1</v>
      </c>
      <c r="D12" s="384" t="s">
        <v>322</v>
      </c>
      <c r="E12" s="384"/>
      <c r="F12" s="384"/>
      <c r="G12" s="384"/>
      <c r="H12" s="384"/>
      <c r="I12" s="384"/>
      <c r="J12" s="384"/>
      <c r="K12" s="384"/>
      <c r="L12" s="270" t="s">
        <v>323</v>
      </c>
      <c r="M12" s="63"/>
    </row>
    <row r="13" spans="2:13" ht="15" customHeight="1">
      <c r="B13" s="62"/>
      <c r="C13" s="76">
        <v>2</v>
      </c>
      <c r="D13" s="384" t="s">
        <v>492</v>
      </c>
      <c r="E13" s="384"/>
      <c r="F13" s="384"/>
      <c r="G13" s="384"/>
      <c r="H13" s="384"/>
      <c r="I13" s="384"/>
      <c r="J13" s="384"/>
      <c r="K13" s="384"/>
      <c r="L13" s="132" t="s">
        <v>324</v>
      </c>
      <c r="M13" s="63"/>
    </row>
    <row r="14" spans="2:13" ht="15" customHeight="1">
      <c r="B14" s="62"/>
      <c r="C14" s="76">
        <v>3</v>
      </c>
      <c r="D14" s="384" t="s">
        <v>512</v>
      </c>
      <c r="E14" s="384"/>
      <c r="F14" s="384"/>
      <c r="G14" s="384"/>
      <c r="H14" s="384"/>
      <c r="I14" s="384"/>
      <c r="J14" s="384"/>
      <c r="K14" s="384"/>
      <c r="L14" s="132">
        <v>7</v>
      </c>
      <c r="M14" s="63"/>
    </row>
    <row r="15" spans="2:13" ht="15" customHeight="1">
      <c r="B15" s="62"/>
      <c r="C15" s="76">
        <v>4</v>
      </c>
      <c r="D15" s="385" t="s">
        <v>493</v>
      </c>
      <c r="E15" s="385"/>
      <c r="F15" s="385"/>
      <c r="G15" s="385"/>
      <c r="H15" s="385"/>
      <c r="I15" s="385"/>
      <c r="J15" s="385"/>
      <c r="K15" s="385"/>
      <c r="L15" s="132"/>
      <c r="M15" s="63"/>
    </row>
    <row r="16" spans="2:13">
      <c r="B16" s="62"/>
      <c r="C16" s="76">
        <v>5</v>
      </c>
      <c r="D16" s="385" t="s">
        <v>387</v>
      </c>
      <c r="E16" s="385"/>
      <c r="F16" s="385"/>
      <c r="G16" s="385"/>
      <c r="H16" s="385"/>
      <c r="I16" s="385"/>
      <c r="J16" s="385"/>
      <c r="K16" s="385"/>
      <c r="L16" s="132"/>
      <c r="M16" s="63"/>
    </row>
    <row r="17" spans="2:13">
      <c r="B17" s="62"/>
      <c r="C17" s="76">
        <v>6</v>
      </c>
      <c r="D17" s="385" t="s">
        <v>514</v>
      </c>
      <c r="E17" s="385"/>
      <c r="F17" s="385"/>
      <c r="G17" s="385"/>
      <c r="H17" s="385"/>
      <c r="I17" s="385"/>
      <c r="J17" s="385"/>
      <c r="K17" s="385"/>
      <c r="L17" s="132"/>
      <c r="M17" s="63"/>
    </row>
    <row r="18" spans="2:13">
      <c r="B18" s="62"/>
      <c r="C18" s="76">
        <v>7</v>
      </c>
      <c r="D18" s="385" t="s">
        <v>388</v>
      </c>
      <c r="E18" s="385"/>
      <c r="F18" s="385"/>
      <c r="G18" s="385"/>
      <c r="H18" s="385"/>
      <c r="I18" s="385"/>
      <c r="J18" s="385"/>
      <c r="K18" s="385"/>
      <c r="L18" s="132">
        <v>8</v>
      </c>
      <c r="M18" s="63"/>
    </row>
    <row r="19" spans="2:13">
      <c r="B19" s="62"/>
      <c r="C19" s="76">
        <v>8</v>
      </c>
      <c r="D19" s="385" t="s">
        <v>494</v>
      </c>
      <c r="E19" s="385"/>
      <c r="F19" s="385"/>
      <c r="G19" s="385"/>
      <c r="H19" s="385"/>
      <c r="I19" s="385"/>
      <c r="J19" s="385"/>
      <c r="K19" s="385"/>
      <c r="L19" s="132" t="s">
        <v>389</v>
      </c>
      <c r="M19" s="63"/>
    </row>
    <row r="20" spans="2:13">
      <c r="B20" s="62"/>
      <c r="C20" s="76">
        <v>9</v>
      </c>
      <c r="D20" s="385" t="s">
        <v>495</v>
      </c>
      <c r="E20" s="385"/>
      <c r="F20" s="385"/>
      <c r="G20" s="385"/>
      <c r="H20" s="385"/>
      <c r="I20" s="385"/>
      <c r="J20" s="385"/>
      <c r="K20" s="385"/>
      <c r="L20" s="132">
        <v>11</v>
      </c>
      <c r="M20" s="63"/>
    </row>
    <row r="21" spans="2:13">
      <c r="B21" s="62"/>
      <c r="C21" s="76">
        <v>10</v>
      </c>
      <c r="D21" s="385" t="s">
        <v>489</v>
      </c>
      <c r="E21" s="385"/>
      <c r="F21" s="385"/>
      <c r="G21" s="385"/>
      <c r="H21" s="385"/>
      <c r="I21" s="385"/>
      <c r="J21" s="385"/>
      <c r="K21" s="385"/>
      <c r="L21" s="132"/>
      <c r="M21" s="63"/>
    </row>
    <row r="22" spans="2:13">
      <c r="B22" s="62"/>
      <c r="C22" s="76">
        <v>11</v>
      </c>
      <c r="D22" s="385" t="s">
        <v>402</v>
      </c>
      <c r="E22" s="385"/>
      <c r="F22" s="385"/>
      <c r="G22" s="385"/>
      <c r="H22" s="385"/>
      <c r="I22" s="385"/>
      <c r="J22" s="385"/>
      <c r="K22" s="385"/>
      <c r="L22" s="132"/>
      <c r="M22" s="63"/>
    </row>
    <row r="23" spans="2:13">
      <c r="B23" s="62"/>
      <c r="C23" s="76">
        <v>12</v>
      </c>
      <c r="D23" s="385" t="s">
        <v>496</v>
      </c>
      <c r="E23" s="385"/>
      <c r="F23" s="385"/>
      <c r="G23" s="385"/>
      <c r="H23" s="385"/>
      <c r="I23" s="385"/>
      <c r="J23" s="385"/>
      <c r="K23" s="385"/>
      <c r="L23" s="132">
        <v>12</v>
      </c>
      <c r="M23" s="63"/>
    </row>
    <row r="24" spans="2:13">
      <c r="B24" s="62"/>
      <c r="C24" s="76">
        <v>13</v>
      </c>
      <c r="D24" s="385" t="s">
        <v>325</v>
      </c>
      <c r="E24" s="385"/>
      <c r="F24" s="385"/>
      <c r="G24" s="385"/>
      <c r="H24" s="385"/>
      <c r="I24" s="385"/>
      <c r="J24" s="385"/>
      <c r="K24" s="385"/>
      <c r="L24" s="132">
        <v>13</v>
      </c>
      <c r="M24" s="63"/>
    </row>
    <row r="25" spans="2:13">
      <c r="B25" s="62"/>
      <c r="C25" s="76">
        <v>14</v>
      </c>
      <c r="D25" s="385" t="s">
        <v>326</v>
      </c>
      <c r="E25" s="385"/>
      <c r="F25" s="385"/>
      <c r="G25" s="385"/>
      <c r="H25" s="385"/>
      <c r="I25" s="385"/>
      <c r="J25" s="385"/>
      <c r="K25" s="385"/>
      <c r="L25" s="132"/>
      <c r="M25" s="63"/>
    </row>
    <row r="26" spans="2:13">
      <c r="B26" s="62"/>
      <c r="C26" s="76">
        <v>15</v>
      </c>
      <c r="D26" s="385" t="s">
        <v>497</v>
      </c>
      <c r="E26" s="385"/>
      <c r="F26" s="385"/>
      <c r="G26" s="385"/>
      <c r="H26" s="385"/>
      <c r="I26" s="385"/>
      <c r="J26" s="385"/>
      <c r="K26" s="385"/>
      <c r="L26" s="132">
        <v>14</v>
      </c>
      <c r="M26" s="63"/>
    </row>
    <row r="27" spans="2:13">
      <c r="B27" s="62"/>
      <c r="C27" s="76">
        <v>16</v>
      </c>
      <c r="D27" s="385" t="s">
        <v>498</v>
      </c>
      <c r="E27" s="385"/>
      <c r="F27" s="385"/>
      <c r="G27" s="385"/>
      <c r="H27" s="385"/>
      <c r="I27" s="385"/>
      <c r="J27" s="385"/>
      <c r="K27" s="385"/>
      <c r="L27" s="132"/>
      <c r="M27" s="63"/>
    </row>
    <row r="28" spans="2:13">
      <c r="B28" s="62"/>
      <c r="C28" s="76">
        <v>17</v>
      </c>
      <c r="D28" s="385" t="s">
        <v>385</v>
      </c>
      <c r="E28" s="385"/>
      <c r="F28" s="385"/>
      <c r="G28" s="385"/>
      <c r="H28" s="385"/>
      <c r="I28" s="385"/>
      <c r="J28" s="385"/>
      <c r="K28" s="385"/>
      <c r="L28" s="132"/>
      <c r="M28" s="63"/>
    </row>
    <row r="29" spans="2:13">
      <c r="B29" s="62"/>
      <c r="C29" s="76">
        <v>18</v>
      </c>
      <c r="D29" s="385" t="s">
        <v>490</v>
      </c>
      <c r="E29" s="385"/>
      <c r="F29" s="385"/>
      <c r="G29" s="385"/>
      <c r="H29" s="385"/>
      <c r="I29" s="385"/>
      <c r="J29" s="385"/>
      <c r="K29" s="385"/>
      <c r="L29" s="132"/>
      <c r="M29" s="63"/>
    </row>
    <row r="30" spans="2:13">
      <c r="B30" s="62"/>
      <c r="C30" s="76">
        <v>19</v>
      </c>
      <c r="D30" s="385" t="s">
        <v>499</v>
      </c>
      <c r="E30" s="385"/>
      <c r="F30" s="385"/>
      <c r="G30" s="385"/>
      <c r="H30" s="385"/>
      <c r="I30" s="385"/>
      <c r="J30" s="385"/>
      <c r="K30" s="385"/>
      <c r="L30" s="132">
        <v>15</v>
      </c>
      <c r="M30" s="63"/>
    </row>
    <row r="31" spans="2:13">
      <c r="B31" s="62"/>
      <c r="C31" s="76">
        <v>20</v>
      </c>
      <c r="D31" s="385" t="s">
        <v>500</v>
      </c>
      <c r="E31" s="385"/>
      <c r="F31" s="385"/>
      <c r="G31" s="385"/>
      <c r="H31" s="385"/>
      <c r="I31" s="385"/>
      <c r="J31" s="385"/>
      <c r="K31" s="385"/>
      <c r="L31" s="132">
        <v>16</v>
      </c>
      <c r="M31" s="63"/>
    </row>
    <row r="32" spans="2:13">
      <c r="B32" s="62"/>
      <c r="C32" s="76">
        <v>21</v>
      </c>
      <c r="D32" s="385" t="s">
        <v>327</v>
      </c>
      <c r="E32" s="385"/>
      <c r="F32" s="385"/>
      <c r="G32" s="385"/>
      <c r="H32" s="385"/>
      <c r="I32" s="385"/>
      <c r="J32" s="385"/>
      <c r="K32" s="385"/>
      <c r="L32" s="132">
        <v>17</v>
      </c>
      <c r="M32" s="63"/>
    </row>
    <row r="33" spans="1:15">
      <c r="B33" s="62"/>
      <c r="C33" s="76">
        <v>22</v>
      </c>
      <c r="D33" s="385" t="s">
        <v>586</v>
      </c>
      <c r="E33" s="385"/>
      <c r="F33" s="385"/>
      <c r="G33" s="385"/>
      <c r="H33" s="385"/>
      <c r="I33" s="385"/>
      <c r="J33" s="385"/>
      <c r="K33" s="385"/>
      <c r="L33" s="132"/>
      <c r="M33" s="63"/>
    </row>
    <row r="34" spans="1:15">
      <c r="A34"/>
      <c r="B34" s="68"/>
      <c r="C34" s="76">
        <v>23</v>
      </c>
      <c r="D34" s="385" t="s">
        <v>328</v>
      </c>
      <c r="E34" s="385"/>
      <c r="F34" s="385"/>
      <c r="G34" s="385"/>
      <c r="H34" s="385"/>
      <c r="I34" s="385"/>
      <c r="J34" s="385"/>
      <c r="K34" s="385"/>
      <c r="L34" s="76"/>
      <c r="M34" s="69"/>
      <c r="N34"/>
      <c r="O34"/>
    </row>
    <row r="35" spans="1:15">
      <c r="A35"/>
      <c r="B35" s="68"/>
      <c r="C35" s="76">
        <v>24</v>
      </c>
      <c r="D35" s="385" t="s">
        <v>329</v>
      </c>
      <c r="E35" s="385"/>
      <c r="F35" s="385"/>
      <c r="G35" s="385"/>
      <c r="H35" s="385"/>
      <c r="I35" s="385"/>
      <c r="J35" s="385"/>
      <c r="K35" s="385"/>
      <c r="L35" s="76"/>
      <c r="M35" s="69"/>
      <c r="N35"/>
      <c r="O35"/>
    </row>
    <row r="36" spans="1:15">
      <c r="A36"/>
      <c r="B36" s="68"/>
      <c r="C36" s="76">
        <v>25</v>
      </c>
      <c r="D36" s="385" t="s">
        <v>501</v>
      </c>
      <c r="E36" s="385"/>
      <c r="F36" s="385"/>
      <c r="G36" s="385"/>
      <c r="H36" s="385"/>
      <c r="I36" s="385"/>
      <c r="J36" s="385"/>
      <c r="K36" s="385"/>
      <c r="L36" s="76"/>
      <c r="M36" s="69"/>
      <c r="N36"/>
      <c r="O36"/>
    </row>
    <row r="37" spans="1:15">
      <c r="A37"/>
      <c r="B37" s="68"/>
      <c r="C37" s="76">
        <v>26</v>
      </c>
      <c r="D37" s="385" t="s">
        <v>515</v>
      </c>
      <c r="E37" s="385"/>
      <c r="F37" s="385"/>
      <c r="G37" s="385"/>
      <c r="H37" s="385"/>
      <c r="I37" s="385"/>
      <c r="J37" s="385"/>
      <c r="K37" s="385"/>
      <c r="L37" s="76"/>
      <c r="M37" s="69"/>
      <c r="N37"/>
      <c r="O37"/>
    </row>
    <row r="38" spans="1:15">
      <c r="A38"/>
      <c r="B38" s="68"/>
      <c r="C38" s="76">
        <v>27</v>
      </c>
      <c r="D38" s="385" t="s">
        <v>516</v>
      </c>
      <c r="E38" s="385"/>
      <c r="F38" s="385"/>
      <c r="G38" s="385"/>
      <c r="H38" s="385"/>
      <c r="I38" s="385"/>
      <c r="J38" s="385"/>
      <c r="K38" s="385"/>
      <c r="L38" s="132">
        <v>18</v>
      </c>
      <c r="M38" s="69"/>
      <c r="N38"/>
      <c r="O38"/>
    </row>
    <row r="39" spans="1:15">
      <c r="A39"/>
      <c r="B39" s="68"/>
      <c r="C39" s="76">
        <v>28</v>
      </c>
      <c r="D39" s="385" t="s">
        <v>517</v>
      </c>
      <c r="E39" s="385"/>
      <c r="F39" s="385"/>
      <c r="G39" s="385"/>
      <c r="H39" s="385"/>
      <c r="I39" s="385"/>
      <c r="J39" s="385"/>
      <c r="K39" s="385"/>
      <c r="L39" s="132">
        <v>19</v>
      </c>
      <c r="M39" s="69"/>
      <c r="N39"/>
      <c r="O39"/>
    </row>
    <row r="40" spans="1:15">
      <c r="A40"/>
      <c r="B40" s="68"/>
      <c r="C40" s="76">
        <v>29</v>
      </c>
      <c r="D40" s="385" t="s">
        <v>330</v>
      </c>
      <c r="E40" s="385"/>
      <c r="F40" s="385"/>
      <c r="G40" s="385"/>
      <c r="H40" s="385"/>
      <c r="I40" s="385"/>
      <c r="J40" s="385"/>
      <c r="K40" s="385"/>
      <c r="L40" s="76"/>
      <c r="M40" s="69"/>
      <c r="N40"/>
      <c r="O40"/>
    </row>
    <row r="41" spans="1:15">
      <c r="A41"/>
      <c r="B41" s="68"/>
      <c r="C41" s="76">
        <v>30</v>
      </c>
      <c r="D41" s="385" t="s">
        <v>390</v>
      </c>
      <c r="E41" s="385"/>
      <c r="F41" s="385"/>
      <c r="G41" s="385"/>
      <c r="H41" s="385"/>
      <c r="I41" s="385"/>
      <c r="J41" s="385"/>
      <c r="K41" s="385"/>
      <c r="L41" s="76"/>
      <c r="M41" s="69"/>
      <c r="N41"/>
      <c r="O41"/>
    </row>
    <row r="42" spans="1:15">
      <c r="A42"/>
      <c r="B42" s="68"/>
      <c r="C42" s="76">
        <v>31</v>
      </c>
      <c r="D42" s="368" t="s">
        <v>518</v>
      </c>
      <c r="E42" s="368"/>
      <c r="F42" s="277"/>
      <c r="G42" s="277"/>
      <c r="H42" s="277"/>
      <c r="I42" s="277"/>
      <c r="J42" s="277"/>
      <c r="K42" s="277"/>
      <c r="L42" s="76"/>
      <c r="M42" s="69"/>
      <c r="N42"/>
      <c r="O42"/>
    </row>
    <row r="43" spans="1:15">
      <c r="A43"/>
      <c r="B43" s="68"/>
      <c r="C43" s="76">
        <v>32</v>
      </c>
      <c r="D43" s="368" t="s">
        <v>502</v>
      </c>
      <c r="E43" s="368"/>
      <c r="F43" s="278"/>
      <c r="G43" s="278"/>
      <c r="H43" s="278"/>
      <c r="I43" s="278"/>
      <c r="J43" s="278"/>
      <c r="K43" s="278"/>
      <c r="L43" s="132">
        <v>20</v>
      </c>
      <c r="M43" s="69"/>
      <c r="N43"/>
      <c r="O43"/>
    </row>
    <row r="44" spans="1:15">
      <c r="A44"/>
      <c r="B44" s="68"/>
      <c r="C44" s="76">
        <v>33</v>
      </c>
      <c r="D44" s="368" t="s">
        <v>331</v>
      </c>
      <c r="E44" s="368"/>
      <c r="F44" s="278"/>
      <c r="G44" s="278"/>
      <c r="H44" s="278"/>
      <c r="I44" s="278"/>
      <c r="J44" s="278"/>
      <c r="K44" s="278"/>
      <c r="L44" s="76"/>
      <c r="M44" s="69"/>
      <c r="N44"/>
      <c r="O44"/>
    </row>
    <row r="45" spans="1:15">
      <c r="A45"/>
      <c r="B45" s="68"/>
      <c r="C45" s="76">
        <v>34</v>
      </c>
      <c r="D45" s="368" t="s">
        <v>503</v>
      </c>
      <c r="E45" s="368"/>
      <c r="F45" s="278"/>
      <c r="G45" s="278"/>
      <c r="H45" s="278"/>
      <c r="I45" s="278"/>
      <c r="J45" s="278"/>
      <c r="K45" s="278"/>
      <c r="L45" s="76"/>
      <c r="M45" s="69"/>
      <c r="N45"/>
      <c r="O45"/>
    </row>
    <row r="46" spans="1:15">
      <c r="A46"/>
      <c r="B46" s="68"/>
      <c r="C46" s="76">
        <v>35</v>
      </c>
      <c r="D46" s="368" t="s">
        <v>504</v>
      </c>
      <c r="E46" s="368"/>
      <c r="F46" s="278"/>
      <c r="G46" s="278"/>
      <c r="H46" s="278"/>
      <c r="I46" s="278"/>
      <c r="J46" s="278"/>
      <c r="K46" s="278"/>
      <c r="L46" s="76"/>
      <c r="M46" s="69"/>
      <c r="N46"/>
      <c r="O46"/>
    </row>
    <row r="47" spans="1:15">
      <c r="A47"/>
      <c r="B47" s="68"/>
      <c r="C47" s="76">
        <v>36</v>
      </c>
      <c r="D47" s="368" t="s">
        <v>505</v>
      </c>
      <c r="E47" s="368"/>
      <c r="F47" s="277"/>
      <c r="G47" s="277"/>
      <c r="H47" s="277"/>
      <c r="I47" s="277"/>
      <c r="J47" s="277"/>
      <c r="K47" s="277"/>
      <c r="L47" s="132">
        <v>21</v>
      </c>
      <c r="M47" s="69"/>
      <c r="N47"/>
      <c r="O47"/>
    </row>
    <row r="48" spans="1:15">
      <c r="A48"/>
      <c r="B48" s="68"/>
      <c r="C48" s="76">
        <v>37</v>
      </c>
      <c r="D48" s="391" t="s">
        <v>506</v>
      </c>
      <c r="E48" s="385"/>
      <c r="F48" s="385"/>
      <c r="G48" s="385"/>
      <c r="H48" s="385"/>
      <c r="I48" s="385"/>
      <c r="J48" s="385"/>
      <c r="K48" s="392"/>
      <c r="L48" s="132"/>
      <c r="M48" s="69"/>
      <c r="N48"/>
      <c r="O48"/>
    </row>
    <row r="49" spans="1:26">
      <c r="A49"/>
      <c r="B49" s="68"/>
      <c r="C49" s="76">
        <v>38</v>
      </c>
      <c r="D49" s="391" t="s">
        <v>351</v>
      </c>
      <c r="E49" s="385"/>
      <c r="F49" s="385"/>
      <c r="G49" s="385"/>
      <c r="H49" s="385"/>
      <c r="I49" s="385"/>
      <c r="J49" s="385"/>
      <c r="K49" s="392"/>
      <c r="L49" s="132"/>
      <c r="M49" s="69"/>
      <c r="N49"/>
      <c r="O49"/>
    </row>
    <row r="50" spans="1:26">
      <c r="A50"/>
      <c r="B50" s="68"/>
      <c r="C50" s="76">
        <v>39</v>
      </c>
      <c r="D50" s="391" t="s">
        <v>334</v>
      </c>
      <c r="E50" s="385"/>
      <c r="F50" s="385"/>
      <c r="G50" s="385"/>
      <c r="H50" s="385"/>
      <c r="I50" s="385"/>
      <c r="J50" s="385"/>
      <c r="K50" s="392"/>
      <c r="L50" s="132"/>
      <c r="M50" s="69"/>
      <c r="N50"/>
      <c r="O50"/>
    </row>
    <row r="51" spans="1:26">
      <c r="A51"/>
      <c r="B51" s="68"/>
      <c r="C51" s="76">
        <v>40</v>
      </c>
      <c r="D51" s="391" t="s">
        <v>332</v>
      </c>
      <c r="E51" s="385"/>
      <c r="F51" s="385"/>
      <c r="G51" s="385"/>
      <c r="H51" s="385"/>
      <c r="I51" s="385"/>
      <c r="J51" s="385"/>
      <c r="K51" s="392"/>
      <c r="L51" s="132">
        <v>22</v>
      </c>
      <c r="M51" s="69"/>
      <c r="N51"/>
      <c r="O51"/>
    </row>
    <row r="52" spans="1:26">
      <c r="A52"/>
      <c r="B52" s="68"/>
      <c r="C52" s="76">
        <v>41</v>
      </c>
      <c r="D52" s="391" t="s">
        <v>507</v>
      </c>
      <c r="E52" s="385"/>
      <c r="F52" s="385"/>
      <c r="G52" s="385"/>
      <c r="H52" s="385"/>
      <c r="I52" s="385"/>
      <c r="J52" s="385"/>
      <c r="K52" s="392"/>
      <c r="L52" s="132"/>
      <c r="M52" s="69"/>
      <c r="N52"/>
      <c r="O52"/>
      <c r="S52" s="384"/>
      <c r="T52" s="384"/>
      <c r="U52" s="384"/>
      <c r="V52" s="384"/>
      <c r="W52" s="384"/>
      <c r="X52" s="384"/>
      <c r="Y52" s="384"/>
      <c r="Z52" s="384"/>
    </row>
    <row r="53" spans="1:26">
      <c r="A53"/>
      <c r="B53" s="68"/>
      <c r="C53" s="76">
        <v>42</v>
      </c>
      <c r="D53" s="391" t="s">
        <v>508</v>
      </c>
      <c r="E53" s="385"/>
      <c r="F53" s="385"/>
      <c r="G53" s="385"/>
      <c r="H53" s="385"/>
      <c r="I53" s="385"/>
      <c r="J53" s="385"/>
      <c r="K53" s="392"/>
      <c r="L53" s="132"/>
      <c r="M53" s="69"/>
      <c r="N53"/>
      <c r="O53"/>
    </row>
    <row r="54" spans="1:26">
      <c r="A54"/>
      <c r="B54" s="68"/>
      <c r="C54" s="76">
        <v>43</v>
      </c>
      <c r="D54" s="391" t="s">
        <v>509</v>
      </c>
      <c r="E54" s="385"/>
      <c r="F54" s="385"/>
      <c r="G54" s="385"/>
      <c r="H54" s="385"/>
      <c r="I54" s="385"/>
      <c r="J54" s="385"/>
      <c r="K54" s="392"/>
      <c r="L54" s="132"/>
      <c r="M54" s="69"/>
      <c r="N54"/>
      <c r="O54"/>
    </row>
    <row r="55" spans="1:26">
      <c r="A55"/>
      <c r="B55" s="68"/>
      <c r="C55" s="76">
        <v>44</v>
      </c>
      <c r="D55" s="391" t="s">
        <v>510</v>
      </c>
      <c r="E55" s="385"/>
      <c r="F55" s="385"/>
      <c r="G55" s="385"/>
      <c r="H55" s="385"/>
      <c r="I55" s="385"/>
      <c r="J55" s="385"/>
      <c r="K55" s="392"/>
      <c r="L55" s="370">
        <v>23</v>
      </c>
      <c r="M55" s="69"/>
      <c r="N55"/>
      <c r="O55"/>
    </row>
    <row r="56" spans="1:26">
      <c r="A56"/>
      <c r="B56" s="68"/>
      <c r="C56" s="76">
        <v>45</v>
      </c>
      <c r="D56" s="368" t="s">
        <v>511</v>
      </c>
      <c r="E56" s="368"/>
      <c r="F56" s="277"/>
      <c r="G56" s="277"/>
      <c r="H56" s="277"/>
      <c r="I56" s="277"/>
      <c r="J56" s="277"/>
      <c r="K56" s="277"/>
      <c r="L56" s="132"/>
      <c r="M56" s="69"/>
      <c r="N56"/>
      <c r="O56"/>
    </row>
    <row r="57" spans="1:26">
      <c r="B57" s="62"/>
      <c r="C57" s="76"/>
      <c r="D57" s="390"/>
      <c r="E57" s="390"/>
      <c r="F57" s="390"/>
      <c r="G57" s="390"/>
      <c r="H57" s="390"/>
      <c r="I57" s="390"/>
      <c r="J57" s="390"/>
      <c r="K57" s="390"/>
      <c r="L57" s="76"/>
      <c r="M57" s="63"/>
    </row>
    <row r="58" spans="1:26" ht="15.75" thickBot="1">
      <c r="B58" s="70"/>
      <c r="C58" s="71"/>
      <c r="D58" s="71"/>
      <c r="E58" s="71"/>
      <c r="F58" s="71"/>
      <c r="G58" s="71"/>
      <c r="H58" s="71"/>
      <c r="I58" s="71"/>
      <c r="J58" s="71"/>
      <c r="K58" s="71"/>
      <c r="L58" s="111"/>
      <c r="M58" s="72"/>
    </row>
    <row r="59" spans="1:26">
      <c r="C59" s="1"/>
      <c r="L59" s="108"/>
    </row>
    <row r="60" spans="1:26">
      <c r="C60" s="1"/>
      <c r="L60" s="108"/>
    </row>
    <row r="61" spans="1:26">
      <c r="C61" s="1"/>
      <c r="L61" s="108"/>
    </row>
    <row r="62" spans="1:26">
      <c r="C62" s="1"/>
      <c r="L62" s="108"/>
    </row>
    <row r="63" spans="1:26">
      <c r="C63" s="1"/>
      <c r="L63" s="108"/>
    </row>
    <row r="64" spans="1:26">
      <c r="C64" s="1"/>
      <c r="L64" s="108"/>
    </row>
    <row r="65" spans="3:12">
      <c r="C65" s="1"/>
      <c r="L65" s="108"/>
    </row>
    <row r="66" spans="3:12">
      <c r="C66" s="1"/>
      <c r="L66" s="108"/>
    </row>
    <row r="67" spans="3:12">
      <c r="C67" s="1"/>
      <c r="L67" s="108"/>
    </row>
    <row r="68" spans="3:12">
      <c r="C68" s="1"/>
      <c r="L68" s="108"/>
    </row>
    <row r="69" spans="3:12">
      <c r="C69" s="1"/>
      <c r="L69" s="108"/>
    </row>
    <row r="70" spans="3:12">
      <c r="C70" s="1"/>
      <c r="L70" s="108"/>
    </row>
    <row r="71" spans="3:12">
      <c r="C71" s="1"/>
      <c r="L71" s="108"/>
    </row>
    <row r="72" spans="3:12">
      <c r="C72" s="1"/>
      <c r="L72" s="108"/>
    </row>
    <row r="73" spans="3:12">
      <c r="C73" s="1"/>
      <c r="L73" s="108"/>
    </row>
    <row r="74" spans="3:12">
      <c r="C74" s="1"/>
      <c r="L74" s="108"/>
    </row>
    <row r="75" spans="3:12">
      <c r="C75" s="1"/>
      <c r="L75" s="108"/>
    </row>
    <row r="76" spans="3:12">
      <c r="C76" s="1"/>
      <c r="L76" s="108"/>
    </row>
    <row r="77" spans="3:12">
      <c r="C77" s="1"/>
      <c r="L77" s="108"/>
    </row>
    <row r="78" spans="3:12">
      <c r="C78" s="1"/>
      <c r="L78" s="108"/>
    </row>
    <row r="79" spans="3:12">
      <c r="C79" s="1"/>
      <c r="L79" s="108"/>
    </row>
    <row r="80" spans="3:12">
      <c r="C80" s="1"/>
      <c r="L80" s="108"/>
    </row>
    <row r="81" spans="3:12">
      <c r="C81" s="1"/>
      <c r="L81" s="108"/>
    </row>
    <row r="82" spans="3:12">
      <c r="C82" s="1"/>
      <c r="L82" s="108"/>
    </row>
    <row r="83" spans="3:12">
      <c r="C83" s="1"/>
      <c r="L83" s="108"/>
    </row>
    <row r="84" spans="3:12">
      <c r="C84" s="1"/>
      <c r="L84" s="108"/>
    </row>
    <row r="85" spans="3:12">
      <c r="C85" s="1"/>
      <c r="L85" s="108"/>
    </row>
    <row r="86" spans="3:12">
      <c r="C86" s="1"/>
      <c r="L86" s="108"/>
    </row>
    <row r="87" spans="3:12">
      <c r="C87" s="1"/>
      <c r="L87" s="108"/>
    </row>
    <row r="88" spans="3:12">
      <c r="C88" s="1"/>
      <c r="L88" s="108"/>
    </row>
    <row r="89" spans="3:12">
      <c r="C89" s="1"/>
      <c r="L89" s="108"/>
    </row>
    <row r="90" spans="3:12">
      <c r="C90" s="1"/>
      <c r="L90" s="108"/>
    </row>
    <row r="91" spans="3:12">
      <c r="C91" s="1"/>
      <c r="L91" s="108"/>
    </row>
    <row r="92" spans="3:12">
      <c r="C92" s="1"/>
      <c r="L92" s="108"/>
    </row>
    <row r="93" spans="3:12">
      <c r="C93" s="1"/>
      <c r="L93" s="108"/>
    </row>
    <row r="94" spans="3:12">
      <c r="C94" s="1"/>
      <c r="L94" s="108"/>
    </row>
    <row r="95" spans="3:12">
      <c r="C95" s="1"/>
      <c r="L95" s="108"/>
    </row>
    <row r="96" spans="3:12">
      <c r="C96" s="1"/>
      <c r="L96" s="108"/>
    </row>
    <row r="97" spans="3:12">
      <c r="C97" s="1"/>
      <c r="L97" s="108"/>
    </row>
    <row r="98" spans="3:12">
      <c r="C98" s="1"/>
      <c r="L98" s="108"/>
    </row>
    <row r="99" spans="3:12">
      <c r="C99" s="1"/>
      <c r="L99" s="108"/>
    </row>
    <row r="100" spans="3:12">
      <c r="C100" s="1"/>
      <c r="L100" s="108"/>
    </row>
    <row r="101" spans="3:12">
      <c r="C101" s="1"/>
      <c r="L101" s="108"/>
    </row>
    <row r="102" spans="3:12">
      <c r="C102" s="1"/>
      <c r="L102" s="108"/>
    </row>
    <row r="103" spans="3:12">
      <c r="C103" s="1"/>
      <c r="L103" s="108"/>
    </row>
    <row r="104" spans="3:12">
      <c r="C104" s="1"/>
      <c r="L104" s="108"/>
    </row>
    <row r="105" spans="3:12">
      <c r="C105" s="1"/>
      <c r="L105" s="108"/>
    </row>
    <row r="106" spans="3:12">
      <c r="C106" s="1"/>
      <c r="L106" s="108"/>
    </row>
    <row r="107" spans="3:12">
      <c r="C107" s="1"/>
      <c r="L107" s="108"/>
    </row>
    <row r="108" spans="3:12">
      <c r="C108" s="1"/>
      <c r="L108" s="108"/>
    </row>
    <row r="109" spans="3:12">
      <c r="C109" s="1"/>
      <c r="L109" s="108"/>
    </row>
    <row r="110" spans="3:12">
      <c r="C110" s="1"/>
      <c r="L110" s="108"/>
    </row>
    <row r="111" spans="3:12">
      <c r="C111" s="1"/>
      <c r="L111" s="108"/>
    </row>
    <row r="112" spans="3:12">
      <c r="C112" s="1"/>
      <c r="L112" s="108"/>
    </row>
    <row r="113" spans="3:12">
      <c r="C113" s="1"/>
      <c r="L113" s="108"/>
    </row>
    <row r="114" spans="3:12">
      <c r="C114" s="1"/>
      <c r="L114" s="108"/>
    </row>
    <row r="115" spans="3:12">
      <c r="C115" s="1"/>
      <c r="L115" s="108"/>
    </row>
    <row r="116" spans="3:12">
      <c r="C116" s="1"/>
      <c r="L116" s="108"/>
    </row>
    <row r="117" spans="3:12">
      <c r="C117" s="1"/>
      <c r="L117" s="108"/>
    </row>
    <row r="118" spans="3:12">
      <c r="C118" s="1"/>
      <c r="L118" s="108"/>
    </row>
    <row r="119" spans="3:12">
      <c r="C119" s="1"/>
      <c r="L119" s="108"/>
    </row>
    <row r="120" spans="3:12">
      <c r="C120" s="1"/>
      <c r="L120" s="108"/>
    </row>
    <row r="121" spans="3:12">
      <c r="C121" s="1"/>
      <c r="L121" s="108"/>
    </row>
    <row r="122" spans="3:12">
      <c r="C122" s="1"/>
      <c r="L122" s="108"/>
    </row>
    <row r="123" spans="3:12">
      <c r="C123" s="1"/>
      <c r="L123" s="108"/>
    </row>
    <row r="124" spans="3:12">
      <c r="C124" s="1"/>
      <c r="L124" s="108"/>
    </row>
    <row r="125" spans="3:12">
      <c r="C125" s="1"/>
      <c r="L125" s="108"/>
    </row>
    <row r="126" spans="3:12">
      <c r="C126" s="1"/>
      <c r="L126" s="108"/>
    </row>
    <row r="127" spans="3:12">
      <c r="C127" s="1"/>
      <c r="L127" s="108"/>
    </row>
    <row r="128" spans="3:12">
      <c r="C128" s="1"/>
      <c r="L128" s="108"/>
    </row>
    <row r="129" spans="3:12">
      <c r="C129" s="1"/>
      <c r="L129" s="108"/>
    </row>
    <row r="130" spans="3:12">
      <c r="C130" s="1"/>
      <c r="L130" s="108"/>
    </row>
    <row r="131" spans="3:12">
      <c r="C131" s="1"/>
      <c r="L131" s="108"/>
    </row>
    <row r="132" spans="3:12">
      <c r="C132" s="1"/>
      <c r="L132" s="108"/>
    </row>
    <row r="133" spans="3:12">
      <c r="C133" s="1"/>
      <c r="L133" s="108"/>
    </row>
    <row r="134" spans="3:12">
      <c r="C134" s="1"/>
      <c r="L134" s="108"/>
    </row>
    <row r="135" spans="3:12">
      <c r="C135" s="1"/>
      <c r="L135" s="108"/>
    </row>
    <row r="136" spans="3:12">
      <c r="C136" s="1"/>
      <c r="L136" s="108"/>
    </row>
    <row r="137" spans="3:12">
      <c r="C137" s="1"/>
      <c r="L137" s="108"/>
    </row>
    <row r="138" spans="3:12">
      <c r="C138" s="1"/>
      <c r="L138" s="108"/>
    </row>
    <row r="139" spans="3:12">
      <c r="C139" s="1"/>
      <c r="L139" s="108"/>
    </row>
    <row r="140" spans="3:12">
      <c r="C140" s="1"/>
      <c r="L140" s="108"/>
    </row>
    <row r="141" spans="3:12">
      <c r="C141" s="1"/>
      <c r="L141" s="108"/>
    </row>
    <row r="142" spans="3:12">
      <c r="C142" s="1"/>
      <c r="L142" s="108"/>
    </row>
  </sheetData>
  <mergeCells count="44">
    <mergeCell ref="D30:K30"/>
    <mergeCell ref="D20:K20"/>
    <mergeCell ref="D23:K23"/>
    <mergeCell ref="D24:K24"/>
    <mergeCell ref="D25:K25"/>
    <mergeCell ref="D29:K29"/>
    <mergeCell ref="D31:K31"/>
    <mergeCell ref="D32:K32"/>
    <mergeCell ref="D33:K33"/>
    <mergeCell ref="D34:K34"/>
    <mergeCell ref="D35:K35"/>
    <mergeCell ref="D57:K57"/>
    <mergeCell ref="D36:K36"/>
    <mergeCell ref="D40:K40"/>
    <mergeCell ref="S52:Z52"/>
    <mergeCell ref="D41:K41"/>
    <mergeCell ref="D55:K55"/>
    <mergeCell ref="D54:K54"/>
    <mergeCell ref="D48:K48"/>
    <mergeCell ref="D53:K53"/>
    <mergeCell ref="D52:K52"/>
    <mergeCell ref="D51:K51"/>
    <mergeCell ref="D50:K50"/>
    <mergeCell ref="D49:K49"/>
    <mergeCell ref="D37:K37"/>
    <mergeCell ref="D38:K38"/>
    <mergeCell ref="D39:K39"/>
    <mergeCell ref="D13:K13"/>
    <mergeCell ref="C3:L3"/>
    <mergeCell ref="C4:L4"/>
    <mergeCell ref="C5:L5"/>
    <mergeCell ref="D11:K11"/>
    <mergeCell ref="D12:K12"/>
    <mergeCell ref="D14:K14"/>
    <mergeCell ref="D15:K15"/>
    <mergeCell ref="D16:K16"/>
    <mergeCell ref="D18:K18"/>
    <mergeCell ref="D28:K28"/>
    <mergeCell ref="D27:K27"/>
    <mergeCell ref="D22:K22"/>
    <mergeCell ref="D21:K21"/>
    <mergeCell ref="D26:K26"/>
    <mergeCell ref="D17:K17"/>
    <mergeCell ref="D19:K19"/>
  </mergeCells>
  <hyperlinks>
    <hyperlink ref="D13:H13" location="'Table 2'!A1" display="Sectoral Distribution of CIRPs as on September 30, 2020" xr:uid="{00000000-0004-0000-0100-000000000000}"/>
    <hyperlink ref="D14:H14" location="'Table 3'!A1" display="Initiation of Corporate Insolvency Resolution Process" xr:uid="{00000000-0004-0000-0100-000001000000}"/>
    <hyperlink ref="D23:F23" location="'Table 10'!A1" display="Details of Closed Liquidations " xr:uid="{00000000-0004-0000-0100-000007000000}"/>
    <hyperlink ref="D24:F24" location="'Table 11'!A1" display="Reasons for Liquidations" xr:uid="{00000000-0004-0000-0100-000008000000}"/>
    <hyperlink ref="D25:F25" location="'Table 12'!A1" display="Claims in Liquidation Process" xr:uid="{00000000-0004-0000-0100-000009000000}"/>
    <hyperlink ref="D28:F28" location="'Table 13'!A1" display="Twelve Large Accounts " xr:uid="{00000000-0004-0000-0100-00000A000000}"/>
    <hyperlink ref="D30:I30" location="'Table 14'!A1" display="Commencement of Voluntary Liquidations till September 30, 2020" xr:uid="{00000000-0004-0000-0100-00000B000000}"/>
    <hyperlink ref="D31:H31" location="'Table 15'!A1" display="Status of Voluntary Liquidations as on September 30, 2020" xr:uid="{00000000-0004-0000-0100-00000C000000}"/>
    <hyperlink ref="D32:G32" location="'Table 16 '!A1" display="Reasons for Voluntary Liquidations" xr:uid="{00000000-0004-0000-0100-00000D000000}"/>
    <hyperlink ref="D33:H33" location="'Table 17'!A1" display="Details of 739 Liquidations (excludes 8 withdrawals)" xr:uid="{00000000-0004-0000-0100-00000E000000}"/>
    <hyperlink ref="D34:G34" location="'Table 18'!A1" display="Realisations under Voluntary Liquidation" xr:uid="{00000000-0004-0000-0100-00000F000000}"/>
    <hyperlink ref="D35:I35" location="'Table 19'!A1" display="Average time for approval of Resolution Plans/Orders for Liquidation" xr:uid="{00000000-0004-0000-0100-000010000000}"/>
    <hyperlink ref="D36:I36" location="'Table 20'!A1" display="Corporate Liquidation Accounts as on September 30, 2020" xr:uid="{00000000-0004-0000-0100-000011000000}"/>
    <hyperlink ref="D43:H43" location="'Table 21'!A1" display="Registered IPs and AFAs as on September 30, 2020" xr:uid="{00000000-0004-0000-0100-000012000000}"/>
    <hyperlink ref="D44:H44" location="'Table 22'!A1" display="Registration and Cancellation of Registrations of IPs " xr:uid="{00000000-0004-0000-0100-000013000000}"/>
    <hyperlink ref="D46:G46" location="'Table 24'!A1" display="Age Profile of IPs as on September 30, 2020" xr:uid="{00000000-0004-0000-0100-000015000000}"/>
    <hyperlink ref="D13:I13" location="'Table 2'!A1" display="Sectoral Distribution of CIRPs as on December 31, 2020" xr:uid="{00000000-0004-0000-0100-00001C000000}"/>
    <hyperlink ref="D30:K30" location="'Table 19'!A1" display="Commencement of Voluntary Liquidations till March 31, 2024" xr:uid="{00000000-0004-0000-0100-000022000000}"/>
    <hyperlink ref="D31:K31" location="'Table 20'!A1" display="Status of Voluntary Liquidations as on March 31, 2024" xr:uid="{00000000-0004-0000-0100-000023000000}"/>
    <hyperlink ref="D33:K33" location="'Table 22'!A1" display="Details of 1860 Voluntary Liquidations (Excluding 32 Withdrawals)" xr:uid="{00000000-0004-0000-0100-000024000000}"/>
    <hyperlink ref="D36:K36" location="'Table 25'!A1" display="Corporate Liquidation Accounts as on March 31, 2024" xr:uid="{00000000-0004-0000-0100-000025000000}"/>
    <hyperlink ref="D40:K40" location="'Table 29'!A1" display="Insolvency Resolution of Personal Guarantors " xr:uid="{00000000-0004-0000-0100-000026000000}"/>
    <hyperlink ref="D43:K43" location="'Table 25'!A1" display="Registered IPs and AFAs as on June 30, 2023" xr:uid="{00000000-0004-0000-0100-000027000000}"/>
    <hyperlink ref="D44:K44" location="'Table 26'!A1" display="Registration and Cancellation of Registrations of IPs " xr:uid="{00000000-0004-0000-0100-000028000000}"/>
    <hyperlink ref="D46:K46" location="'Table 28'!A1" display="Age Profile of IPs as on June 30, 2023" xr:uid="{00000000-0004-0000-0100-00002A000000}"/>
    <hyperlink ref="D28:K28" location="'Table 17'!A1" display="Details of Avoidance Applications and Disposal" xr:uid="{00000000-0004-0000-0100-000034000000}"/>
    <hyperlink ref="D32:K32" location="'Table 21'!A1" display="Reasons for Voluntary Liquidations" xr:uid="{00000000-0004-0000-0100-000035000000}"/>
    <hyperlink ref="D34:K34" location="'Table 23'!A1" display="Realisations under Voluntary Liquidation" xr:uid="{00000000-0004-0000-0100-000036000000}"/>
    <hyperlink ref="D35:K35" location="'Table 24'!A1" display="Average time for approval of Resolution Plans/Orders for Liquidation" xr:uid="{00000000-0004-0000-0100-000037000000}"/>
    <hyperlink ref="D12:G12" location="'Table 1'!A1" display="Corporate Insolvency Resolution Process" xr:uid="{00000000-0004-0000-0100-00003B000000}"/>
    <hyperlink ref="L13" location="'Table 2'!A1" display="3, 4, 5, 6" xr:uid="{00000000-0004-0000-0100-00003F000000}"/>
    <hyperlink ref="L14" location="'Table 3'!A1" display="'Table 3'!A1" xr:uid="{00000000-0004-0000-0100-000040000000}"/>
    <hyperlink ref="L18" location="'Table 7'!A1" display="'Table 7'!A1" xr:uid="{00000000-0004-0000-0100-000043000000}"/>
    <hyperlink ref="L19" location="'Table 8'!A1" display="9, 10" xr:uid="{00000000-0004-0000-0100-000044000000}"/>
    <hyperlink ref="L24" location="'Table 13'!A1" display="'Table 13'!A1" xr:uid="{00000000-0004-0000-0100-000046000000}"/>
    <hyperlink ref="L30" location="'Table 19'!A1" display="'Table 19'!A1" xr:uid="{00000000-0004-0000-0100-000048000000}"/>
    <hyperlink ref="L31" location="'Table 20'!A1" display="'Table 20'!A1" xr:uid="{00000000-0004-0000-0100-000049000000}"/>
    <hyperlink ref="L32" location="'Table 21'!A1" display="'Table 21'!A1" xr:uid="{00000000-0004-0000-0100-00004A000000}"/>
    <hyperlink ref="L12" location="'Table 1'!A1" display="1, 2" xr:uid="{00000000-0004-0000-0100-00004D000000}"/>
    <hyperlink ref="D15:J15" location="'Table 4'!A1" display="Outcome of CIRPs, initiated Stakeholder-wise, as on December 31, 2020" xr:uid="{00000000-0004-0000-0100-00001D000000}"/>
    <hyperlink ref="D15:I15" location="'Table 4'!A1" display="Outcome of CIRPs, initiated Stakeholder-wise, as on September 30, 2020" xr:uid="{00000000-0004-0000-0100-000002000000}"/>
    <hyperlink ref="D16:F16" location="'Table 8'!A1" display="CIRPs Yielding Resolution" xr:uid="{667BB2F1-27AB-449D-AAFB-61E2FE52E347}"/>
    <hyperlink ref="D18:F18" location="'Table 8'!A1" display="CIRPs Yielding Resolution" xr:uid="{278C742E-6A74-40DF-BE74-6BDDA7226AB2}"/>
    <hyperlink ref="D22:I22" location="'Table 7'!A1" display="CIRPs Ending with Orders for Liquidation till September 30, 2020" xr:uid="{8C323187-9420-418C-9774-ED296D037F8B}"/>
    <hyperlink ref="D22:K22" location="'Table 11'!A1" display="Details of Closed Liquidations" xr:uid="{09D8821C-39EA-43BC-9DB6-A74BC353F55C}"/>
    <hyperlink ref="D19:H19" location="'Table 6'!A1" display="Closure of CIRP by Withdrawal till September 30, 2020" xr:uid="{27E182F4-FDC4-40CC-BD55-CD0C188072D8}"/>
    <hyperlink ref="D19:K19" location="'Table 8'!A1" display="Closure of CIRP by Withdrawal till March 31, 2024" xr:uid="{893CB588-8F4F-49E6-9D42-F11920E4CCE9}"/>
    <hyperlink ref="D20:H20" location="'Table 9'!A1" display="Status of Liquidation Processes as on September 30, 2020" xr:uid="{C4C8723E-F65B-48FF-9E2F-70756D94531B}"/>
    <hyperlink ref="D20:K20" location="'Table 9'!A1" display="Status of Liquidation Processes as on March 31, 2024" xr:uid="{A0F0ED07-30DD-4534-950E-FCA5A326B992}"/>
    <hyperlink ref="D12:K12" location="'Table 1'!A1" display="Corporate Insolvency Resolution Process" xr:uid="{C9EC63EF-EF14-48C3-9FD4-2AC49329C66D}"/>
    <hyperlink ref="D13:K13" location="'Table 2'!A1" display="Sectoral Distribution of CIRPs as on June 30, 2022" xr:uid="{4FB9FB38-2ABC-48EC-8C98-63B1072838CB}"/>
    <hyperlink ref="D14:K14" location="'Table 3'!A1" display="Initiation of Corporate Insolvency Resolution Process" xr:uid="{A39CF55A-17D0-4314-8977-0E08B78C0C51}"/>
    <hyperlink ref="D15:K15" location="'Table 4'!A1" display="Outcome of CIRPs, initiated Stakeholder-wise, as on June 30, 2022" xr:uid="{25FA2136-24CF-4C2A-8041-9575EBC07442}"/>
    <hyperlink ref="D16:K16" location="'Table 5'!A1" display="CIRPs Yielding Resolution Plans" xr:uid="{A6E03624-82BE-4371-ADD9-BE99E5641987}"/>
    <hyperlink ref="D18:K18" location="'Table 7'!A1" display="CIRPs Yielded Resolutions: State of CD at the commencement of CIRP" xr:uid="{5E0EC485-3509-47DC-9F40-92816A39C987}"/>
    <hyperlink ref="D23:K23" location="'Table 12'!A1" display="CIRPs Ending with Orders for Liquidation till March 31, 2024" xr:uid="{95B6847C-3E35-4EBD-B7D0-33F2D8762478}"/>
    <hyperlink ref="D24:K24" location="'Table 13'!A1" display="Reasons for Liquidations" xr:uid="{F64D0FD3-C432-4E78-80A6-0694FCB4DA41}"/>
    <hyperlink ref="D25:K25" location="'Table 14'!A1" display="Claims in Liquidation Process" xr:uid="{53476FE6-0953-43A8-9BC6-E3D6B42B0DEF}"/>
    <hyperlink ref="D26" location="'Table 14'!A1" display="Status of ongoing CIRPs as on December 31, 2023" xr:uid="{0E77E677-E2C6-431F-AA58-B198BAF7B5E2}"/>
    <hyperlink ref="D27:K27" location="'Table 16'!A1" display="Details of Large Cases as on March 31, 2024" xr:uid="{430D1CCC-8CF2-47F4-B74D-75817B4CF3EB}"/>
    <hyperlink ref="D41" location="'Table 26'!A1" display="Status of filed applications for initiation of insolvency resolution process of personal guarantors" xr:uid="{50C67939-FF4A-436B-A425-AB3542E30DF2}"/>
    <hyperlink ref="L20" location="'Table 9'!A1" display="'Table 9'!A1" xr:uid="{6BF8C04A-50CF-4FA1-AC36-BF8D4F996674}"/>
    <hyperlink ref="L23" location="'Table 12'!A1" display="'Table 12'!A1" xr:uid="{190A7CE0-65AF-44DE-B896-5F3EC0156E88}"/>
    <hyperlink ref="L26" location="'Table 15'!A1" display="'Table 15'!A1" xr:uid="{5A83B4A7-01BE-4FF0-8972-08C6BFCA2D73}"/>
    <hyperlink ref="D56:K56" location="'Table 41'!A1" display="Age profile of RVs as on December 31, 2023" xr:uid="{9C6E96FB-1C1C-4FB3-8334-2BE205F4A303}"/>
    <hyperlink ref="D55" location="'Table 44'!A1" display="Region Wise Registered Valuers as on March 31, 2024" xr:uid="{9E921C7B-BCAA-4D03-8727-D6B1BF7B0900}"/>
    <hyperlink ref="D54" location="'Table 43'!A1" display="Registration of RVs till March 31, 2024" xr:uid="{AFD950B0-FCCA-4293-9A4B-9D7A70F7858A}"/>
    <hyperlink ref="D53" location="'Table 42'!A1" display="Registered Valuers (Entities) as on March 31, 2024" xr:uid="{555FCF5B-6F6A-4274-8467-F26A0780D292}"/>
    <hyperlink ref="D52" location="'Table 41'!A1" display="Registered Valuers as on March 31, 2024" xr:uid="{B366F289-42FE-4046-B153-FEDA5EBD3048}"/>
    <hyperlink ref="D51" location="'Table 40'!A1" display="Details of information with NeSL" xr:uid="{9839AA58-2A18-4D34-8FAE-D27DEED3744E}"/>
    <hyperlink ref="L51" location="'Table 40'!A1" display="'Table 40'!A1" xr:uid="{B09713E9-A676-4D84-B7D8-DF73A807234A}"/>
    <hyperlink ref="D50" location="'Table 39'!A1" display="CPE hours earned by the IPs" xr:uid="{4DC4B569-2FF5-41BC-82E8-AA6B1F89BD28}"/>
    <hyperlink ref="D49" location="'Table 38'!A1" display="Activities by IPAs" xr:uid="{DCCB8562-AD6F-49B7-81E5-BBA49785F625}"/>
    <hyperlink ref="D48" location="'Table 37'!A1" display="IPEs as on March 31, 2024" xr:uid="{35057C0F-A1DE-45DF-AD5E-7937C73DCE9E}"/>
    <hyperlink ref="D45:K45" location="'Table 27'!A1" display="Distribution of IPs as per their Eligibility as on June 30, 2023" xr:uid="{EB5F8234-47AD-456D-9730-BC6FB6006934}"/>
    <hyperlink ref="D47" location="'Table 36'!A1" display="Replacement of IRP with RP as on March 31, 2024" xr:uid="{031B5DBB-6A6B-43AA-80DE-2ADDB1CC4E0F}"/>
    <hyperlink ref="L47" location="'Table 36'!A1" display="'Table 36'!A1" xr:uid="{42DD0069-1AD7-4328-B90E-CA0DF079F7E9}"/>
    <hyperlink ref="D43" location="'Table 32'!A1" display="Registered IPs and AFAs as on March 31, 2024" xr:uid="{84217EFC-7D87-4571-8574-C1B566FACF4C}"/>
    <hyperlink ref="D44" location="'Table 33'!A1" display="Registration and Cancellation of Registrations of IPs " xr:uid="{3B3D9E9C-32B4-4912-B49A-BF7CB5BCC41E}"/>
    <hyperlink ref="D45" location="'Table 34'!A1" display="Distribution of IPs as per their Eligibility as on March 31, 2024" xr:uid="{BD347876-0066-4498-B8B2-7B022A20AA80}"/>
    <hyperlink ref="D46" location="'Table 35'!A1" display="Age Profile of IPs as on March 31, 2024" xr:uid="{2F601EF5-E5C6-4506-A84B-076BD1A7F969}"/>
    <hyperlink ref="D21" location="'Table 9'!A1" display="Mode of Closure of Liquidation Processes" xr:uid="{7BEB0158-6973-4A6A-A969-0C7AE038876A}"/>
    <hyperlink ref="D29" location="'Table 17'!A1" display="Details of resolution plans approved for FiSPs" xr:uid="{F759A13E-FF9D-4E78-9705-99F46094F36B}"/>
    <hyperlink ref="D17:F17" location="'Table 8'!A1" display="CIRPs Yielding Resolution" xr:uid="{9E5A1A59-ADB6-4697-B269-E1ECAA81C43C}"/>
    <hyperlink ref="D17:K17" location="'Table 6'!A1" display="Year-wise Details of Resolutions " xr:uid="{661D6B27-3283-4BE5-9618-99ABBEB71C18}"/>
    <hyperlink ref="D21:K21" location="'Table 10'!A1" display="Mode of Closure of Liquidation Processes" xr:uid="{97ACDD72-4CDE-493A-ABB8-AF926BDFEA47}"/>
    <hyperlink ref="D26:K26" location="'Table 15'!A1" display="Status of ongoing CIRPs as on March 31, 2024" xr:uid="{5E0EAFD1-A0B0-4BBD-B950-99F5C997F9F7}"/>
    <hyperlink ref="D29:K29" location="'Table 18'!A1" display="Details of resolution plans approved for FiSPs" xr:uid="{03504EF2-13BE-448E-A688-B141448C6880}"/>
    <hyperlink ref="D37" location="'Table 26'!A1" display="List of ongoing cases for PPIRP as on March 31, 2024 " xr:uid="{37610188-EC46-4515-81F7-BF4B1FA2474F}"/>
    <hyperlink ref="D38" location="'Table 27'!A1" display="Details of Cases Withdrawn before Admission" xr:uid="{9FD14FCE-41A8-4D37-94C2-3CBA82BA2D85}"/>
    <hyperlink ref="L38" location="'Table 27'!A1" display="'Table 27'!A1" xr:uid="{631F86FE-AE7E-464D-86F6-8E8E8E616982}"/>
    <hyperlink ref="L39" location="'Table 28'!A1" display="'Table 28'!A1" xr:uid="{11C7C0AB-0B4A-4B82-BBA2-E856477A1BDD}"/>
    <hyperlink ref="D39" location="'Table 28'!A1" display="Ratio of Resolution and Liquidation orders" xr:uid="{4D8BB957-0119-4498-A75C-320A42BEA6AB}"/>
    <hyperlink ref="D41:K41" location="'Table 30'!A1" display="Status of filed applications for initiation of insolvency resolution process of personal guarantors" xr:uid="{0750B836-3BB5-4DD4-A4BD-1122A63C8701}"/>
    <hyperlink ref="D42" location="'Table 31'!A1" display="PIRPs Yeilding Approval of Repayment Plan" xr:uid="{AAF36C5A-3EA3-4D63-8374-C475D8759191}"/>
    <hyperlink ref="D56" location="'Table 45'!A1" display="Age profile of RVs as on March 31, 2024" xr:uid="{9317EEF8-DAA2-4292-8609-4B74DC8C599C}"/>
    <hyperlink ref="L43" location="'Table 32'!A1" display="'Table 32'!A1" xr:uid="{FE59BF9E-E077-4C58-8F68-CCB42F4EBCD1}"/>
    <hyperlink ref="L55" location="'Table 44'!A1" display="'Table 44'!A1" xr:uid="{B5C729DA-CF21-4D4A-9DB9-9153156300BD}"/>
    <hyperlink ref="D55:K55" location="'Table 44'!A1" display="Region Wise Registered Valuers as on March 31, 2024" xr:uid="{67020781-C9AF-4B6A-8D1A-AE6B0D65E483}"/>
    <hyperlink ref="D54:K54" location="'Table 43'!A1" display="Registration of RVs till March 31, 2024" xr:uid="{776E06D8-1355-4AEB-AA85-7BB73E0B8ED9}"/>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05864-939F-4C2B-B256-D032D2CB1A53}">
  <dimension ref="B1:K9"/>
  <sheetViews>
    <sheetView showGridLines="0" workbookViewId="0">
      <selection activeCell="J2" sqref="J2:K3"/>
    </sheetView>
  </sheetViews>
  <sheetFormatPr defaultRowHeight="15"/>
  <cols>
    <col min="1" max="1" width="1.85546875" customWidth="1"/>
    <col min="2" max="2" width="8.7109375" customWidth="1"/>
    <col min="3" max="3" width="35.7109375" style="19" customWidth="1"/>
    <col min="4" max="4" width="10.28515625" customWidth="1"/>
    <col min="5" max="5" width="10.85546875" customWidth="1"/>
    <col min="6" max="7" width="14.42578125" customWidth="1"/>
    <col min="8" max="8" width="16.28515625" customWidth="1"/>
    <col min="9" max="9" width="3.7109375" customWidth="1"/>
    <col min="10" max="11" width="6.7109375" customWidth="1"/>
  </cols>
  <sheetData>
    <row r="1" spans="2:11" ht="12" customHeight="1"/>
    <row r="2" spans="2:11" ht="15" customHeight="1">
      <c r="B2" s="343" t="s">
        <v>576</v>
      </c>
      <c r="C2" s="343"/>
      <c r="D2" s="343"/>
      <c r="E2" s="343"/>
      <c r="F2" s="343"/>
      <c r="G2" s="343"/>
      <c r="H2" s="343"/>
      <c r="J2" s="446" t="s">
        <v>333</v>
      </c>
      <c r="K2" s="446"/>
    </row>
    <row r="3" spans="2:11">
      <c r="C3" s="447"/>
      <c r="D3" s="447"/>
      <c r="E3" s="447"/>
      <c r="F3" s="447"/>
      <c r="G3" s="344"/>
      <c r="H3" s="344"/>
      <c r="J3" s="446"/>
      <c r="K3" s="446"/>
    </row>
    <row r="4" spans="2:11" ht="25.5" customHeight="1">
      <c r="B4" s="489" t="s">
        <v>487</v>
      </c>
      <c r="C4" s="482" t="s">
        <v>483</v>
      </c>
      <c r="D4" s="491"/>
      <c r="E4" s="491"/>
      <c r="F4" s="491"/>
      <c r="G4" s="489"/>
      <c r="H4" s="492" t="s">
        <v>478</v>
      </c>
      <c r="J4" s="341"/>
      <c r="K4" s="341"/>
    </row>
    <row r="5" spans="2:11" ht="42.75" customHeight="1">
      <c r="B5" s="490"/>
      <c r="C5" s="15" t="s">
        <v>482</v>
      </c>
      <c r="D5" s="15" t="s">
        <v>479</v>
      </c>
      <c r="E5" s="15" t="s">
        <v>480</v>
      </c>
      <c r="F5" s="15" t="s">
        <v>488</v>
      </c>
      <c r="G5" s="15" t="s">
        <v>481</v>
      </c>
      <c r="H5" s="492"/>
    </row>
    <row r="6" spans="2:11" ht="38.25">
      <c r="B6" s="347">
        <v>1</v>
      </c>
      <c r="C6" s="155" t="s">
        <v>484</v>
      </c>
      <c r="D6" s="99">
        <v>87247.679999999993</v>
      </c>
      <c r="E6" s="99">
        <v>37167</v>
      </c>
      <c r="F6" s="348">
        <v>0.42599999999999999</v>
      </c>
      <c r="G6" s="348">
        <v>1.3842000000000001</v>
      </c>
      <c r="H6" s="349" t="s">
        <v>485</v>
      </c>
    </row>
    <row r="7" spans="2:11" ht="38.25" customHeight="1">
      <c r="B7" s="347">
        <v>2</v>
      </c>
      <c r="C7" s="155" t="s">
        <v>454</v>
      </c>
      <c r="D7" s="493">
        <v>33050.43</v>
      </c>
      <c r="E7" s="493">
        <v>13784.76</v>
      </c>
      <c r="F7" s="494">
        <v>0.42120000000000002</v>
      </c>
      <c r="G7" s="494">
        <v>2.8073999999999999</v>
      </c>
      <c r="H7" s="495" t="s">
        <v>486</v>
      </c>
    </row>
    <row r="8" spans="2:11" ht="23.25" customHeight="1">
      <c r="B8" s="347">
        <v>3</v>
      </c>
      <c r="C8" s="155" t="s">
        <v>455</v>
      </c>
      <c r="D8" s="493"/>
      <c r="E8" s="493"/>
      <c r="F8" s="494"/>
      <c r="G8" s="494"/>
      <c r="H8" s="495"/>
    </row>
    <row r="9" spans="2:11" ht="38.25">
      <c r="B9" s="347">
        <v>4</v>
      </c>
      <c r="C9" s="155" t="s">
        <v>637</v>
      </c>
      <c r="D9" s="99">
        <v>26088.97</v>
      </c>
      <c r="E9" s="99">
        <v>9661</v>
      </c>
      <c r="F9" s="354">
        <v>0.37030000000000002</v>
      </c>
      <c r="G9" s="354">
        <v>0.73419999999999996</v>
      </c>
      <c r="H9" s="349" t="s">
        <v>740</v>
      </c>
    </row>
  </sheetData>
  <mergeCells count="10">
    <mergeCell ref="D7:D8"/>
    <mergeCell ref="E7:E8"/>
    <mergeCell ref="F7:F8"/>
    <mergeCell ref="G7:G8"/>
    <mergeCell ref="H7:H8"/>
    <mergeCell ref="J2:K3"/>
    <mergeCell ref="C3:F3"/>
    <mergeCell ref="B4:B5"/>
    <mergeCell ref="C4:G4"/>
    <mergeCell ref="H4:H5"/>
  </mergeCells>
  <hyperlinks>
    <hyperlink ref="J2:K3" location="'Table of Contents'!A1" display="Go To Table Of Contents" xr:uid="{6655AEDE-D0B1-422D-80F0-248056C30AC7}"/>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V40"/>
  <sheetViews>
    <sheetView showGridLines="0" zoomScale="90" zoomScaleNormal="90" workbookViewId="0">
      <selection activeCell="P18" sqref="P18"/>
    </sheetView>
  </sheetViews>
  <sheetFormatPr defaultRowHeight="15"/>
  <cols>
    <col min="1" max="1" width="1.85546875" customWidth="1"/>
    <col min="11" max="11" width="1.85546875" customWidth="1"/>
    <col min="12" max="12" width="1.85546875" style="49" customWidth="1"/>
    <col min="13" max="13" width="1.85546875" customWidth="1"/>
    <col min="14" max="14" width="16" customWidth="1"/>
    <col min="15" max="15" width="14.140625" customWidth="1"/>
    <col min="16" max="16" width="14.42578125" customWidth="1"/>
    <col min="17" max="17" width="12.5703125" customWidth="1"/>
    <col min="18" max="18" width="14.85546875" customWidth="1"/>
    <col min="19" max="19" width="12.7109375" customWidth="1"/>
    <col min="20" max="20" width="4.28515625" customWidth="1"/>
    <col min="21" max="23" width="6.85546875" customWidth="1"/>
  </cols>
  <sheetData>
    <row r="1" spans="2:22" ht="12" customHeight="1"/>
    <row r="2" spans="2:22" ht="15.75" customHeight="1">
      <c r="B2" s="395"/>
      <c r="C2" s="395"/>
      <c r="D2" s="395"/>
      <c r="E2" s="395"/>
      <c r="F2" s="395"/>
      <c r="G2" s="395"/>
      <c r="H2" s="395"/>
      <c r="I2" s="395"/>
      <c r="J2" s="51"/>
      <c r="N2" s="422" t="s">
        <v>741</v>
      </c>
      <c r="O2" s="422"/>
      <c r="P2" s="422"/>
      <c r="Q2" s="422"/>
      <c r="R2" s="422"/>
      <c r="S2" s="422"/>
      <c r="U2" s="446" t="s">
        <v>333</v>
      </c>
      <c r="V2" s="446"/>
    </row>
    <row r="3" spans="2:22">
      <c r="N3" s="438" t="s">
        <v>1</v>
      </c>
      <c r="O3" s="438"/>
      <c r="P3" s="438"/>
      <c r="Q3" s="438"/>
      <c r="R3" s="438"/>
      <c r="S3" s="438"/>
      <c r="U3" s="446"/>
      <c r="V3" s="446"/>
    </row>
    <row r="4" spans="2:22">
      <c r="N4" s="455" t="s">
        <v>131</v>
      </c>
      <c r="O4" s="455" t="s">
        <v>132</v>
      </c>
      <c r="P4" s="455" t="s">
        <v>133</v>
      </c>
      <c r="Q4" s="455" t="s">
        <v>134</v>
      </c>
      <c r="R4" s="455"/>
      <c r="S4" s="455" t="s">
        <v>135</v>
      </c>
    </row>
    <row r="5" spans="2:22" ht="25.5">
      <c r="N5" s="456"/>
      <c r="O5" s="456"/>
      <c r="P5" s="456"/>
      <c r="Q5" s="23" t="s">
        <v>136</v>
      </c>
      <c r="R5" s="23" t="s">
        <v>137</v>
      </c>
      <c r="S5" s="456"/>
    </row>
    <row r="6" spans="2:22">
      <c r="N6" s="55" t="s">
        <v>463</v>
      </c>
      <c r="O6" s="373" t="s">
        <v>14</v>
      </c>
      <c r="P6" s="373">
        <v>184</v>
      </c>
      <c r="Q6" s="373">
        <v>0</v>
      </c>
      <c r="R6" s="373">
        <v>11</v>
      </c>
      <c r="S6" s="373">
        <v>173</v>
      </c>
    </row>
    <row r="7" spans="2:22">
      <c r="N7" s="55" t="s">
        <v>464</v>
      </c>
      <c r="O7" s="373">
        <v>173</v>
      </c>
      <c r="P7" s="373">
        <v>232</v>
      </c>
      <c r="Q7" s="373">
        <v>7</v>
      </c>
      <c r="R7" s="373">
        <v>107</v>
      </c>
      <c r="S7" s="373">
        <v>291</v>
      </c>
    </row>
    <row r="8" spans="2:22">
      <c r="N8" s="55" t="s">
        <v>465</v>
      </c>
      <c r="O8" s="373">
        <v>291</v>
      </c>
      <c r="P8" s="373">
        <v>273</v>
      </c>
      <c r="Q8" s="373">
        <v>1</v>
      </c>
      <c r="R8" s="373">
        <v>168</v>
      </c>
      <c r="S8" s="373">
        <v>395</v>
      </c>
    </row>
    <row r="9" spans="2:22">
      <c r="N9" s="55" t="s">
        <v>466</v>
      </c>
      <c r="O9" s="373">
        <v>395</v>
      </c>
      <c r="P9" s="373">
        <v>251</v>
      </c>
      <c r="Q9" s="373">
        <v>2</v>
      </c>
      <c r="R9" s="373">
        <v>186</v>
      </c>
      <c r="S9" s="373">
        <v>458</v>
      </c>
    </row>
    <row r="10" spans="2:22">
      <c r="N10" s="55" t="s">
        <v>467</v>
      </c>
      <c r="O10" s="373">
        <v>458</v>
      </c>
      <c r="P10" s="373">
        <v>302</v>
      </c>
      <c r="Q10" s="373">
        <v>3</v>
      </c>
      <c r="R10" s="373">
        <v>261</v>
      </c>
      <c r="S10" s="373">
        <v>496</v>
      </c>
    </row>
    <row r="11" spans="2:22">
      <c r="N11" s="55" t="s">
        <v>468</v>
      </c>
      <c r="O11" s="373">
        <v>496</v>
      </c>
      <c r="P11" s="373">
        <v>319</v>
      </c>
      <c r="Q11" s="373">
        <v>9</v>
      </c>
      <c r="R11" s="373">
        <v>334</v>
      </c>
      <c r="S11" s="373">
        <v>472</v>
      </c>
    </row>
    <row r="12" spans="2:22">
      <c r="N12" s="55" t="s">
        <v>469</v>
      </c>
      <c r="O12" s="373">
        <v>472</v>
      </c>
      <c r="P12" s="373">
        <v>51</v>
      </c>
      <c r="Q12" s="373">
        <v>2</v>
      </c>
      <c r="R12" s="373">
        <v>90</v>
      </c>
      <c r="S12" s="373">
        <v>431</v>
      </c>
    </row>
    <row r="13" spans="2:22">
      <c r="N13" s="55" t="s">
        <v>470</v>
      </c>
      <c r="O13" s="373">
        <v>431</v>
      </c>
      <c r="P13" s="373">
        <v>70</v>
      </c>
      <c r="Q13" s="373">
        <v>4</v>
      </c>
      <c r="R13" s="373">
        <v>67</v>
      </c>
      <c r="S13" s="373">
        <v>430</v>
      </c>
    </row>
    <row r="14" spans="2:22">
      <c r="N14" s="55" t="s">
        <v>471</v>
      </c>
      <c r="O14" s="373">
        <v>430</v>
      </c>
      <c r="P14" s="373">
        <v>85</v>
      </c>
      <c r="Q14" s="373">
        <v>2</v>
      </c>
      <c r="R14" s="373">
        <v>69</v>
      </c>
      <c r="S14" s="373">
        <v>444</v>
      </c>
    </row>
    <row r="15" spans="2:22">
      <c r="N15" s="55" t="s">
        <v>542</v>
      </c>
      <c r="O15" s="373">
        <v>444</v>
      </c>
      <c r="P15" s="373">
        <v>128</v>
      </c>
      <c r="Q15" s="373">
        <v>4</v>
      </c>
      <c r="R15" s="373">
        <v>100</v>
      </c>
      <c r="S15" s="373">
        <v>468</v>
      </c>
    </row>
    <row r="16" spans="2:22">
      <c r="N16" s="221" t="s">
        <v>20</v>
      </c>
      <c r="O16" s="374" t="s">
        <v>14</v>
      </c>
      <c r="P16" s="374">
        <v>1895</v>
      </c>
      <c r="Q16" s="374">
        <v>34</v>
      </c>
      <c r="R16" s="374">
        <v>1393</v>
      </c>
      <c r="S16" s="374">
        <v>468</v>
      </c>
    </row>
    <row r="17" spans="14:20" ht="45.75" customHeight="1">
      <c r="N17" s="496"/>
      <c r="O17" s="496"/>
      <c r="P17" s="496"/>
      <c r="Q17" s="496"/>
      <c r="R17" s="496"/>
      <c r="S17" s="496"/>
    </row>
    <row r="18" spans="14:20" ht="51.75" customHeight="1">
      <c r="N18" s="77"/>
      <c r="O18" s="77"/>
      <c r="P18" s="77"/>
      <c r="Q18" s="77"/>
      <c r="R18" s="77"/>
      <c r="S18" s="77"/>
    </row>
    <row r="19" spans="14:20">
      <c r="N19" s="77"/>
      <c r="O19" s="77"/>
      <c r="P19" s="77"/>
      <c r="Q19" s="77"/>
      <c r="R19" s="77"/>
      <c r="S19" s="77"/>
    </row>
    <row r="20" spans="14:20">
      <c r="N20" s="195"/>
      <c r="O20" s="195"/>
      <c r="P20" s="195"/>
      <c r="Q20" s="195"/>
      <c r="R20" s="195"/>
      <c r="S20" s="195"/>
      <c r="T20" s="167"/>
    </row>
    <row r="21" spans="14:20">
      <c r="N21" s="195"/>
      <c r="O21" s="195"/>
      <c r="P21" s="195"/>
      <c r="Q21" s="195"/>
      <c r="R21" s="195"/>
      <c r="S21" s="195"/>
      <c r="T21" s="167"/>
    </row>
    <row r="22" spans="14:20">
      <c r="N22" s="200"/>
      <c r="O22" s="200"/>
      <c r="P22" s="200"/>
      <c r="Q22" s="200"/>
      <c r="R22" s="200"/>
      <c r="S22" s="200"/>
      <c r="T22" s="167"/>
    </row>
    <row r="23" spans="14:20">
      <c r="N23" s="185"/>
      <c r="O23" s="173"/>
      <c r="P23" s="173"/>
      <c r="Q23" s="167"/>
      <c r="R23" s="167"/>
      <c r="S23" s="167"/>
      <c r="T23" s="167"/>
    </row>
    <row r="24" spans="14:20">
      <c r="N24" s="185"/>
      <c r="O24" s="173"/>
      <c r="P24" s="173"/>
      <c r="Q24" s="167"/>
      <c r="R24" s="167"/>
      <c r="S24" s="167"/>
      <c r="T24" s="167"/>
    </row>
    <row r="25" spans="14:20">
      <c r="N25" s="185"/>
      <c r="O25" s="173"/>
      <c r="P25" s="173"/>
      <c r="Q25" s="167"/>
      <c r="R25" s="167"/>
      <c r="S25" s="167"/>
      <c r="T25" s="167"/>
    </row>
    <row r="26" spans="14:20">
      <c r="N26" s="185"/>
      <c r="O26" s="173"/>
      <c r="P26" s="173"/>
      <c r="Q26" s="167"/>
      <c r="R26" s="167"/>
      <c r="S26" s="167"/>
      <c r="T26" s="167"/>
    </row>
    <row r="27" spans="14:20">
      <c r="N27" s="185"/>
      <c r="O27" s="173"/>
      <c r="P27" s="173"/>
      <c r="Q27" s="167"/>
      <c r="R27" s="167"/>
      <c r="S27" s="167"/>
      <c r="T27" s="167"/>
    </row>
    <row r="28" spans="14:20">
      <c r="N28" s="167"/>
      <c r="O28" s="173"/>
      <c r="P28" s="173"/>
      <c r="Q28" s="167"/>
      <c r="R28" s="167"/>
      <c r="S28" s="167"/>
      <c r="T28" s="167"/>
    </row>
    <row r="29" spans="14:20">
      <c r="N29" s="167"/>
      <c r="O29" s="173"/>
      <c r="P29" s="173"/>
      <c r="Q29" s="167"/>
      <c r="R29" s="167"/>
      <c r="S29" s="167"/>
      <c r="T29" s="167"/>
    </row>
    <row r="30" spans="14:20">
      <c r="N30" s="167"/>
      <c r="O30" s="167"/>
      <c r="P30" s="167"/>
      <c r="Q30" s="167"/>
      <c r="R30" s="167"/>
      <c r="S30" s="167"/>
      <c r="T30" s="167"/>
    </row>
    <row r="31" spans="14:20">
      <c r="N31" s="167"/>
      <c r="O31" s="167"/>
      <c r="P31" s="167"/>
      <c r="Q31" s="167"/>
      <c r="R31" s="167"/>
      <c r="S31" s="167"/>
      <c r="T31" s="167"/>
    </row>
    <row r="32" spans="14:20">
      <c r="N32" s="201"/>
      <c r="O32" s="201"/>
      <c r="P32" s="201"/>
      <c r="Q32" s="167"/>
      <c r="R32" s="167"/>
      <c r="S32" s="167"/>
      <c r="T32" s="167"/>
    </row>
    <row r="33" spans="14:20">
      <c r="N33" s="185"/>
      <c r="O33" s="167"/>
      <c r="P33" s="167"/>
      <c r="Q33" s="167"/>
      <c r="R33" s="167"/>
      <c r="S33" s="167"/>
      <c r="T33" s="167"/>
    </row>
    <row r="34" spans="14:20">
      <c r="N34" s="185"/>
      <c r="O34" s="167"/>
      <c r="P34" s="167"/>
      <c r="Q34" s="167"/>
      <c r="R34" s="167"/>
      <c r="S34" s="167"/>
      <c r="T34" s="167"/>
    </row>
    <row r="35" spans="14:20">
      <c r="N35" s="185"/>
      <c r="O35" s="167"/>
      <c r="P35" s="167"/>
      <c r="Q35" s="167"/>
      <c r="R35" s="167"/>
      <c r="S35" s="167"/>
      <c r="T35" s="167"/>
    </row>
    <row r="36" spans="14:20">
      <c r="N36" s="185"/>
      <c r="O36" s="167"/>
      <c r="P36" s="167"/>
      <c r="Q36" s="167"/>
      <c r="R36" s="167"/>
      <c r="S36" s="167"/>
      <c r="T36" s="167"/>
    </row>
    <row r="37" spans="14:20">
      <c r="N37" s="185"/>
      <c r="O37" s="167"/>
      <c r="P37" s="167"/>
      <c r="Q37" s="167"/>
      <c r="R37" s="167"/>
      <c r="S37" s="167"/>
      <c r="T37" s="167"/>
    </row>
    <row r="38" spans="14:20">
      <c r="N38" s="167"/>
      <c r="O38" s="167"/>
      <c r="P38" s="167"/>
      <c r="Q38" s="167"/>
      <c r="R38" s="167"/>
      <c r="S38" s="167"/>
      <c r="T38" s="167"/>
    </row>
    <row r="39" spans="14:20">
      <c r="N39" s="185"/>
      <c r="O39" s="167"/>
      <c r="P39" s="167"/>
      <c r="Q39" s="167"/>
      <c r="R39" s="167"/>
      <c r="S39" s="167"/>
      <c r="T39" s="167"/>
    </row>
    <row r="40" spans="14:20">
      <c r="N40" s="167"/>
      <c r="O40" s="167"/>
      <c r="P40" s="167"/>
      <c r="Q40" s="167"/>
      <c r="R40" s="167"/>
      <c r="S40" s="167"/>
      <c r="T40" s="167"/>
    </row>
  </sheetData>
  <mergeCells count="10">
    <mergeCell ref="N17:S17"/>
    <mergeCell ref="U2:V3"/>
    <mergeCell ref="B2:I2"/>
    <mergeCell ref="N2:S2"/>
    <mergeCell ref="N3:S3"/>
    <mergeCell ref="N4:N5"/>
    <mergeCell ref="O4:O5"/>
    <mergeCell ref="P4:P5"/>
    <mergeCell ref="Q4:R4"/>
    <mergeCell ref="S4:S5"/>
  </mergeCells>
  <hyperlinks>
    <hyperlink ref="U2:V3" location="'Table of Contents'!A1" display="Go To Table Of Contents" xr:uid="{00000000-0004-0000-1000-000000000000}"/>
  </hyperlinks>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Q27"/>
  <sheetViews>
    <sheetView showGridLines="0" workbookViewId="0">
      <selection activeCell="M20" sqref="M20"/>
    </sheetView>
  </sheetViews>
  <sheetFormatPr defaultRowHeight="15"/>
  <cols>
    <col min="1" max="1" width="1.85546875" customWidth="1"/>
    <col min="10" max="10" width="1.85546875" customWidth="1"/>
    <col min="11" max="11" width="1.85546875" style="49" customWidth="1"/>
    <col min="12" max="12" width="1.85546875" customWidth="1"/>
    <col min="13" max="13" width="39.7109375" style="19" customWidth="1"/>
    <col min="14" max="14" width="28.140625" customWidth="1"/>
    <col min="15" max="15" width="4.28515625" customWidth="1"/>
    <col min="16" max="17" width="6.5703125" customWidth="1"/>
  </cols>
  <sheetData>
    <row r="1" spans="2:17" ht="12" customHeight="1"/>
    <row r="2" spans="2:17" ht="15.75" customHeight="1">
      <c r="B2" s="395"/>
      <c r="C2" s="395"/>
      <c r="D2" s="395"/>
      <c r="E2" s="395"/>
      <c r="F2" s="395"/>
      <c r="G2" s="395"/>
      <c r="H2" s="395"/>
      <c r="I2" s="395"/>
      <c r="M2" s="497" t="s">
        <v>742</v>
      </c>
      <c r="N2" s="497"/>
      <c r="P2" s="446" t="s">
        <v>333</v>
      </c>
      <c r="Q2" s="446"/>
    </row>
    <row r="3" spans="2:17">
      <c r="M3" s="25"/>
      <c r="N3" s="2"/>
      <c r="P3" s="446"/>
      <c r="Q3" s="446"/>
    </row>
    <row r="4" spans="2:17">
      <c r="M4" s="23" t="s">
        <v>138</v>
      </c>
      <c r="N4" s="26" t="s">
        <v>139</v>
      </c>
    </row>
    <row r="5" spans="2:17">
      <c r="M5" s="114" t="s">
        <v>95</v>
      </c>
      <c r="N5" s="333">
        <v>1895</v>
      </c>
    </row>
    <row r="6" spans="2:17">
      <c r="M6" s="114" t="s">
        <v>140</v>
      </c>
      <c r="N6" s="334">
        <v>34</v>
      </c>
    </row>
    <row r="7" spans="2:17">
      <c r="M7" s="114" t="s">
        <v>141</v>
      </c>
      <c r="N7" s="334">
        <v>1393</v>
      </c>
    </row>
    <row r="8" spans="2:17">
      <c r="M8" s="114" t="s">
        <v>96</v>
      </c>
      <c r="N8" s="115">
        <v>807</v>
      </c>
    </row>
    <row r="9" spans="2:17">
      <c r="M9" s="147" t="s">
        <v>18</v>
      </c>
      <c r="N9" s="148">
        <v>468</v>
      </c>
    </row>
    <row r="10" spans="2:17">
      <c r="M10" s="114" t="s">
        <v>142</v>
      </c>
      <c r="N10" s="115">
        <v>155</v>
      </c>
    </row>
    <row r="11" spans="2:17">
      <c r="M11" s="114" t="s">
        <v>99</v>
      </c>
      <c r="N11" s="115">
        <v>69</v>
      </c>
    </row>
    <row r="12" spans="2:17">
      <c r="M12" s="114" t="s">
        <v>100</v>
      </c>
      <c r="N12" s="115">
        <v>14</v>
      </c>
    </row>
    <row r="13" spans="2:17">
      <c r="M13" s="114" t="s">
        <v>65</v>
      </c>
      <c r="N13" s="115">
        <v>41</v>
      </c>
    </row>
    <row r="14" spans="2:17">
      <c r="M14" s="114" t="s">
        <v>66</v>
      </c>
      <c r="N14" s="115">
        <v>62</v>
      </c>
    </row>
    <row r="15" spans="2:17">
      <c r="M15" s="149" t="s">
        <v>67</v>
      </c>
      <c r="N15" s="150">
        <v>127</v>
      </c>
    </row>
    <row r="18" spans="13:16">
      <c r="M18" s="172" t="s">
        <v>18</v>
      </c>
      <c r="N18" s="167"/>
      <c r="O18" s="167"/>
      <c r="P18" s="167"/>
    </row>
    <row r="19" spans="13:16">
      <c r="M19" s="185" t="s">
        <v>142</v>
      </c>
      <c r="N19" s="173">
        <f>N10</f>
        <v>155</v>
      </c>
      <c r="O19" s="167"/>
      <c r="P19" s="167"/>
    </row>
    <row r="20" spans="13:16">
      <c r="M20" s="185" t="s">
        <v>99</v>
      </c>
      <c r="N20" s="173">
        <f>N11</f>
        <v>69</v>
      </c>
      <c r="O20" s="167"/>
      <c r="P20" s="167"/>
    </row>
    <row r="21" spans="13:16">
      <c r="M21" s="185" t="s">
        <v>100</v>
      </c>
      <c r="N21" s="173">
        <f>N12</f>
        <v>14</v>
      </c>
      <c r="O21" s="167"/>
      <c r="P21" s="167"/>
    </row>
    <row r="22" spans="13:16">
      <c r="M22" s="185" t="s">
        <v>65</v>
      </c>
      <c r="N22" s="173">
        <f t="shared" ref="N22:N24" si="0">N13</f>
        <v>41</v>
      </c>
      <c r="O22" s="167"/>
      <c r="P22" s="167"/>
    </row>
    <row r="23" spans="13:16">
      <c r="M23" s="185" t="s">
        <v>66</v>
      </c>
      <c r="N23" s="173">
        <f t="shared" si="0"/>
        <v>62</v>
      </c>
      <c r="O23" s="167"/>
      <c r="P23" s="167"/>
    </row>
    <row r="24" spans="13:16">
      <c r="M24" s="185" t="s">
        <v>67</v>
      </c>
      <c r="N24" s="173">
        <f t="shared" si="0"/>
        <v>127</v>
      </c>
      <c r="O24" s="167"/>
      <c r="P24" s="167"/>
    </row>
    <row r="25" spans="13:16">
      <c r="M25" s="166"/>
      <c r="N25" s="167"/>
      <c r="O25" s="167"/>
      <c r="P25" s="167"/>
    </row>
    <row r="26" spans="13:16">
      <c r="M26" s="166"/>
      <c r="N26" s="167"/>
      <c r="O26" s="167"/>
      <c r="P26" s="167"/>
    </row>
    <row r="27" spans="13:16">
      <c r="M27" s="166"/>
      <c r="N27" s="167"/>
      <c r="O27" s="167"/>
      <c r="P27" s="167"/>
    </row>
  </sheetData>
  <mergeCells count="3">
    <mergeCell ref="M2:N2"/>
    <mergeCell ref="B2:I2"/>
    <mergeCell ref="P2:Q3"/>
  </mergeCells>
  <hyperlinks>
    <hyperlink ref="P2:Q3" location="'Table of Contents'!A1" display="Go To Table Of Contents" xr:uid="{00000000-0004-0000-11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S10"/>
  <sheetViews>
    <sheetView showGridLines="0" workbookViewId="0">
      <selection activeCell="R9" sqref="R5:R9"/>
    </sheetView>
  </sheetViews>
  <sheetFormatPr defaultRowHeight="15"/>
  <cols>
    <col min="1" max="1" width="2.140625" customWidth="1"/>
    <col min="10" max="10" width="3.85546875" customWidth="1"/>
    <col min="11" max="11" width="1.85546875" customWidth="1"/>
    <col min="12" max="12" width="1.85546875" style="49" customWidth="1"/>
    <col min="13" max="13" width="1.85546875" customWidth="1"/>
    <col min="15" max="15" width="39.42578125" style="19" customWidth="1"/>
    <col min="16" max="16" width="15.140625" customWidth="1"/>
    <col min="17" max="17" width="4" bestFit="1" customWidth="1"/>
    <col min="18" max="19" width="6.5703125" customWidth="1"/>
  </cols>
  <sheetData>
    <row r="2" spans="2:19" ht="15.75" customHeight="1">
      <c r="B2" s="395"/>
      <c r="C2" s="395"/>
      <c r="D2" s="395"/>
      <c r="E2" s="395"/>
      <c r="F2" s="395"/>
      <c r="G2" s="395"/>
      <c r="H2" s="395"/>
      <c r="I2" s="395"/>
      <c r="J2" s="395"/>
      <c r="N2" s="471" t="s">
        <v>577</v>
      </c>
      <c r="O2" s="471"/>
      <c r="P2" s="471"/>
      <c r="R2" s="446" t="s">
        <v>333</v>
      </c>
      <c r="S2" s="446"/>
    </row>
    <row r="3" spans="2:19">
      <c r="N3" s="27"/>
      <c r="O3" s="24"/>
      <c r="P3" s="2"/>
      <c r="R3" s="446"/>
      <c r="S3" s="446"/>
    </row>
    <row r="4" spans="2:19" ht="25.5">
      <c r="N4" s="23" t="s">
        <v>84</v>
      </c>
      <c r="O4" s="23" t="s">
        <v>143</v>
      </c>
      <c r="P4" s="23" t="s">
        <v>144</v>
      </c>
    </row>
    <row r="5" spans="2:19">
      <c r="N5" s="10">
        <v>1</v>
      </c>
      <c r="O5" s="54" t="s">
        <v>145</v>
      </c>
      <c r="P5" s="115">
        <v>1221</v>
      </c>
    </row>
    <row r="6" spans="2:19">
      <c r="N6" s="10">
        <v>2</v>
      </c>
      <c r="O6" s="54" t="s">
        <v>146</v>
      </c>
      <c r="P6" s="115">
        <v>302</v>
      </c>
    </row>
    <row r="7" spans="2:19">
      <c r="N7" s="10">
        <v>3</v>
      </c>
      <c r="O7" s="54" t="s">
        <v>147</v>
      </c>
      <c r="P7" s="115">
        <v>45</v>
      </c>
    </row>
    <row r="8" spans="2:19" ht="25.5">
      <c r="N8" s="28">
        <v>4</v>
      </c>
      <c r="O8" s="54" t="s">
        <v>148</v>
      </c>
      <c r="P8" s="115">
        <v>51</v>
      </c>
    </row>
    <row r="9" spans="2:19">
      <c r="N9" s="10">
        <v>5</v>
      </c>
      <c r="O9" s="54" t="s">
        <v>149</v>
      </c>
      <c r="P9" s="115">
        <v>163</v>
      </c>
    </row>
    <row r="10" spans="2:19">
      <c r="N10" s="498" t="s">
        <v>20</v>
      </c>
      <c r="O10" s="499"/>
      <c r="P10" s="85">
        <v>1782</v>
      </c>
    </row>
  </sheetData>
  <mergeCells count="4">
    <mergeCell ref="N2:P2"/>
    <mergeCell ref="N10:O10"/>
    <mergeCell ref="B2:J2"/>
    <mergeCell ref="R2:S3"/>
  </mergeCells>
  <hyperlinks>
    <hyperlink ref="R2:S3" location="'Table of Contents'!A1" display="Go To Table Of Contents" xr:uid="{00000000-0004-0000-12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K12"/>
  <sheetViews>
    <sheetView showGridLines="0" workbookViewId="0">
      <selection activeCell="J2" sqref="J2:K3"/>
    </sheetView>
  </sheetViews>
  <sheetFormatPr defaultRowHeight="15"/>
  <cols>
    <col min="1" max="1" width="1.85546875" customWidth="1"/>
    <col min="2" max="2" width="47" style="19" customWidth="1"/>
    <col min="3" max="3" width="14.5703125" customWidth="1"/>
    <col min="4" max="4" width="15.5703125" customWidth="1"/>
    <col min="5" max="5" width="11" customWidth="1"/>
    <col min="6" max="6" width="13" customWidth="1"/>
    <col min="7" max="7" width="12.7109375" customWidth="1"/>
    <col min="8" max="8" width="10.5703125" customWidth="1"/>
    <col min="9" max="9" width="3.42578125" customWidth="1"/>
    <col min="10" max="11" width="6.42578125" customWidth="1"/>
  </cols>
  <sheetData>
    <row r="1" spans="2:11" ht="11.25" customHeight="1"/>
    <row r="2" spans="2:11" ht="15" customHeight="1">
      <c r="B2" s="441" t="s">
        <v>585</v>
      </c>
      <c r="C2" s="441"/>
      <c r="D2" s="441"/>
      <c r="E2" s="441"/>
      <c r="F2" s="441"/>
      <c r="G2" s="441"/>
      <c r="H2" s="441"/>
      <c r="J2" s="446" t="s">
        <v>333</v>
      </c>
      <c r="K2" s="446"/>
    </row>
    <row r="3" spans="2:11" ht="15" customHeight="1">
      <c r="B3" s="450" t="s">
        <v>104</v>
      </c>
      <c r="C3" s="450"/>
      <c r="D3" s="450"/>
      <c r="E3" s="450"/>
      <c r="F3" s="450"/>
      <c r="G3" s="450"/>
      <c r="H3" s="450"/>
      <c r="J3" s="446"/>
      <c r="K3" s="446"/>
    </row>
    <row r="4" spans="2:11" ht="25.5">
      <c r="B4" s="23" t="s">
        <v>150</v>
      </c>
      <c r="C4" s="23" t="s">
        <v>139</v>
      </c>
      <c r="D4" s="23" t="s">
        <v>429</v>
      </c>
      <c r="E4" s="23" t="s">
        <v>151</v>
      </c>
      <c r="F4" s="23" t="s">
        <v>152</v>
      </c>
      <c r="G4" s="23" t="s">
        <v>153</v>
      </c>
      <c r="H4" s="23" t="s">
        <v>154</v>
      </c>
    </row>
    <row r="5" spans="2:11" ht="20.25" customHeight="1">
      <c r="B5" s="54" t="s">
        <v>472</v>
      </c>
      <c r="C5" s="40">
        <v>1393</v>
      </c>
      <c r="D5" s="84">
        <v>8004</v>
      </c>
      <c r="E5" s="84">
        <v>10563</v>
      </c>
      <c r="F5" s="84">
        <v>215</v>
      </c>
      <c r="G5" s="84">
        <v>215</v>
      </c>
      <c r="H5" s="84">
        <v>10075</v>
      </c>
    </row>
    <row r="6" spans="2:11" ht="18" customHeight="1">
      <c r="B6" s="54" t="s">
        <v>155</v>
      </c>
      <c r="C6" s="84">
        <v>468</v>
      </c>
      <c r="D6" s="84">
        <v>5806</v>
      </c>
      <c r="E6" s="84" t="s">
        <v>743</v>
      </c>
      <c r="F6" s="502" t="s">
        <v>450</v>
      </c>
      <c r="G6" s="502"/>
      <c r="H6" s="502"/>
    </row>
    <row r="7" spans="2:11" s="42" customFormat="1" ht="18.75" customHeight="1">
      <c r="B7" s="94" t="s">
        <v>13</v>
      </c>
      <c r="C7" s="95">
        <v>1861</v>
      </c>
      <c r="D7" s="335">
        <v>13810</v>
      </c>
      <c r="E7" s="335">
        <v>13626</v>
      </c>
      <c r="F7" s="503" t="s">
        <v>450</v>
      </c>
      <c r="G7" s="504"/>
      <c r="H7" s="505"/>
    </row>
    <row r="8" spans="2:11" ht="74.25" customHeight="1">
      <c r="B8" s="448" t="s">
        <v>744</v>
      </c>
      <c r="C8" s="448"/>
      <c r="D8" s="448"/>
      <c r="E8" s="448"/>
      <c r="F8" s="448"/>
      <c r="G8" s="448"/>
      <c r="H8" s="448"/>
    </row>
    <row r="9" spans="2:11" ht="14.25" customHeight="1">
      <c r="B9" s="442"/>
      <c r="C9" s="442"/>
      <c r="D9" s="442"/>
      <c r="E9" s="442"/>
      <c r="F9" s="442"/>
      <c r="G9" s="442"/>
      <c r="H9" s="442"/>
    </row>
    <row r="10" spans="2:11" ht="13.5" customHeight="1">
      <c r="B10" s="442"/>
      <c r="C10" s="442"/>
      <c r="D10" s="442"/>
      <c r="E10" s="442"/>
      <c r="F10" s="442"/>
      <c r="G10" s="442"/>
      <c r="H10" s="442"/>
    </row>
    <row r="11" spans="2:11" ht="15.75" customHeight="1">
      <c r="B11" s="500"/>
      <c r="C11" s="501"/>
      <c r="D11" s="501"/>
      <c r="E11" s="501"/>
      <c r="F11" s="501"/>
      <c r="G11" s="501"/>
      <c r="H11" s="501"/>
    </row>
    <row r="12" spans="2:11">
      <c r="B12" s="500"/>
      <c r="C12" s="501"/>
      <c r="D12" s="501"/>
      <c r="E12" s="501"/>
      <c r="F12" s="501"/>
      <c r="G12" s="501"/>
      <c r="H12" s="501"/>
    </row>
  </sheetData>
  <mergeCells count="10">
    <mergeCell ref="B12:H12"/>
    <mergeCell ref="J2:K3"/>
    <mergeCell ref="B9:H9"/>
    <mergeCell ref="B11:H11"/>
    <mergeCell ref="B10:H10"/>
    <mergeCell ref="B2:H2"/>
    <mergeCell ref="B3:H3"/>
    <mergeCell ref="B8:H8"/>
    <mergeCell ref="F6:H6"/>
    <mergeCell ref="F7:H7"/>
  </mergeCells>
  <hyperlinks>
    <hyperlink ref="J2:K3" location="'Table of Contents'!A1" display="Go To Table Of Contents" xr:uid="{00000000-0004-0000-1300-000000000000}"/>
  </hyperlink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M100"/>
  <sheetViews>
    <sheetView showGridLines="0" workbookViewId="0">
      <selection activeCell="L3" sqref="L3:M4"/>
    </sheetView>
  </sheetViews>
  <sheetFormatPr defaultRowHeight="15"/>
  <cols>
    <col min="1" max="1" width="1.85546875" customWidth="1"/>
    <col min="3" max="3" width="44.42578125" style="19" customWidth="1"/>
    <col min="4" max="4" width="17" customWidth="1"/>
    <col min="5" max="5" width="11.7109375" customWidth="1"/>
    <col min="6" max="6" width="12.85546875" customWidth="1"/>
    <col min="7" max="7" width="13.140625" customWidth="1"/>
    <col min="8" max="8" width="16.140625" customWidth="1"/>
    <col min="9" max="9" width="11" customWidth="1"/>
    <col min="10" max="10" width="11.42578125" customWidth="1"/>
    <col min="11" max="11" width="3.5703125" customWidth="1"/>
    <col min="12" max="13" width="6.85546875" customWidth="1"/>
  </cols>
  <sheetData>
    <row r="1" spans="2:13" ht="12" customHeight="1"/>
    <row r="2" spans="2:13" ht="15.75">
      <c r="B2" s="506" t="s">
        <v>578</v>
      </c>
      <c r="C2" s="506"/>
      <c r="D2" s="506"/>
      <c r="E2" s="506"/>
      <c r="F2" s="506"/>
      <c r="G2" s="506"/>
      <c r="H2" s="506"/>
      <c r="I2" s="506"/>
      <c r="J2" s="506"/>
    </row>
    <row r="3" spans="2:13" ht="15" customHeight="1">
      <c r="B3" s="507" t="s">
        <v>104</v>
      </c>
      <c r="C3" s="507"/>
      <c r="D3" s="507"/>
      <c r="E3" s="507"/>
      <c r="F3" s="507"/>
      <c r="G3" s="507"/>
      <c r="H3" s="507"/>
      <c r="I3" s="507"/>
      <c r="J3" s="507"/>
      <c r="L3" s="398" t="s">
        <v>333</v>
      </c>
      <c r="M3" s="398"/>
    </row>
    <row r="4" spans="2:13" ht="25.5">
      <c r="B4" s="23" t="s">
        <v>84</v>
      </c>
      <c r="C4" s="23" t="s">
        <v>156</v>
      </c>
      <c r="D4" s="23" t="s">
        <v>157</v>
      </c>
      <c r="E4" s="23" t="s">
        <v>158</v>
      </c>
      <c r="F4" s="23" t="s">
        <v>159</v>
      </c>
      <c r="G4" s="23" t="s">
        <v>160</v>
      </c>
      <c r="H4" s="23" t="s">
        <v>161</v>
      </c>
      <c r="I4" s="23" t="s">
        <v>162</v>
      </c>
      <c r="J4" s="23" t="s">
        <v>154</v>
      </c>
      <c r="L4" s="398"/>
      <c r="M4" s="398"/>
    </row>
    <row r="5" spans="2:13" ht="15" customHeight="1">
      <c r="B5" s="508" t="s">
        <v>745</v>
      </c>
      <c r="C5" s="508"/>
      <c r="D5" s="508"/>
      <c r="E5" s="508"/>
      <c r="F5" s="508"/>
      <c r="G5" s="508"/>
      <c r="H5" s="508"/>
      <c r="I5" s="508"/>
      <c r="J5" s="508"/>
    </row>
    <row r="6" spans="2:13">
      <c r="B6" s="151">
        <v>1</v>
      </c>
      <c r="C6" s="152" t="s">
        <v>746</v>
      </c>
      <c r="D6" s="263">
        <v>43214</v>
      </c>
      <c r="E6" s="261">
        <v>43657</v>
      </c>
      <c r="F6" s="153">
        <v>0.25</v>
      </c>
      <c r="G6" s="153" t="s">
        <v>380</v>
      </c>
      <c r="H6" s="153" t="s">
        <v>380</v>
      </c>
      <c r="I6" s="153">
        <v>0.03</v>
      </c>
      <c r="J6" s="120">
        <v>0.22</v>
      </c>
    </row>
    <row r="7" spans="2:13">
      <c r="B7" s="87">
        <v>2</v>
      </c>
      <c r="C7" s="78" t="s">
        <v>747</v>
      </c>
      <c r="D7" s="264">
        <v>43276</v>
      </c>
      <c r="E7" s="262">
        <v>43703</v>
      </c>
      <c r="F7" s="235">
        <v>0.31</v>
      </c>
      <c r="G7" s="56" t="s">
        <v>380</v>
      </c>
      <c r="H7" s="56" t="s">
        <v>380</v>
      </c>
      <c r="I7" s="56">
        <v>0.01</v>
      </c>
      <c r="J7" s="40">
        <v>0.28999999999999998</v>
      </c>
    </row>
    <row r="8" spans="2:13">
      <c r="B8" s="87">
        <v>3</v>
      </c>
      <c r="C8" s="78" t="s">
        <v>748</v>
      </c>
      <c r="D8" s="264">
        <v>43558</v>
      </c>
      <c r="E8" s="262">
        <v>43713</v>
      </c>
      <c r="F8" s="56">
        <v>0.06</v>
      </c>
      <c r="G8" s="56">
        <v>0</v>
      </c>
      <c r="H8" s="56">
        <v>0</v>
      </c>
      <c r="I8" s="56">
        <v>0.02</v>
      </c>
      <c r="J8" s="40">
        <v>0.05</v>
      </c>
    </row>
    <row r="9" spans="2:13">
      <c r="B9" s="87">
        <v>4</v>
      </c>
      <c r="C9" s="78" t="s">
        <v>749</v>
      </c>
      <c r="D9" s="264">
        <v>43488</v>
      </c>
      <c r="E9" s="262">
        <v>43725</v>
      </c>
      <c r="F9" s="56">
        <v>0.84</v>
      </c>
      <c r="G9" s="235" t="s">
        <v>380</v>
      </c>
      <c r="H9" s="235" t="s">
        <v>380</v>
      </c>
      <c r="I9" s="56">
        <v>0.08</v>
      </c>
      <c r="J9" s="40">
        <v>0.76</v>
      </c>
    </row>
    <row r="10" spans="2:13">
      <c r="B10" s="87">
        <v>5</v>
      </c>
      <c r="C10" s="78" t="s">
        <v>750</v>
      </c>
      <c r="D10" s="264">
        <v>43004</v>
      </c>
      <c r="E10" s="262">
        <v>43782</v>
      </c>
      <c r="F10" s="56">
        <v>0.19</v>
      </c>
      <c r="G10" s="56">
        <v>0.06</v>
      </c>
      <c r="H10" s="56">
        <v>0.06</v>
      </c>
      <c r="I10" s="56">
        <v>0.14000000000000001</v>
      </c>
      <c r="J10" s="40" t="s">
        <v>380</v>
      </c>
    </row>
    <row r="11" spans="2:13">
      <c r="B11" s="87">
        <v>6</v>
      </c>
      <c r="C11" s="78" t="s">
        <v>751</v>
      </c>
      <c r="D11" s="264">
        <v>43255</v>
      </c>
      <c r="E11" s="262">
        <v>43840</v>
      </c>
      <c r="F11" s="235">
        <v>1.68</v>
      </c>
      <c r="G11" s="56" t="s">
        <v>380</v>
      </c>
      <c r="H11" s="56" t="s">
        <v>380</v>
      </c>
      <c r="I11" s="56">
        <v>0.14000000000000001</v>
      </c>
      <c r="J11" s="242">
        <v>1.54</v>
      </c>
    </row>
    <row r="12" spans="2:13">
      <c r="B12" s="87">
        <v>7</v>
      </c>
      <c r="C12" s="78" t="s">
        <v>752</v>
      </c>
      <c r="D12" s="264">
        <v>43255</v>
      </c>
      <c r="E12" s="262">
        <v>43840</v>
      </c>
      <c r="F12" s="235">
        <v>0.92</v>
      </c>
      <c r="G12" s="56" t="s">
        <v>380</v>
      </c>
      <c r="H12" s="56" t="s">
        <v>380</v>
      </c>
      <c r="I12" s="56">
        <v>0.05</v>
      </c>
      <c r="J12" s="40">
        <v>0.87</v>
      </c>
    </row>
    <row r="13" spans="2:13">
      <c r="B13" s="87">
        <v>8</v>
      </c>
      <c r="C13" s="78" t="s">
        <v>753</v>
      </c>
      <c r="D13" s="264">
        <v>43255</v>
      </c>
      <c r="E13" s="262">
        <v>43840</v>
      </c>
      <c r="F13" s="235">
        <v>1.84</v>
      </c>
      <c r="G13" s="56" t="s">
        <v>380</v>
      </c>
      <c r="H13" s="56" t="s">
        <v>380</v>
      </c>
      <c r="I13" s="56">
        <v>0.1</v>
      </c>
      <c r="J13" s="40">
        <v>1.74</v>
      </c>
    </row>
    <row r="14" spans="2:13">
      <c r="B14" s="87">
        <v>9</v>
      </c>
      <c r="C14" s="78" t="s">
        <v>754</v>
      </c>
      <c r="D14" s="264">
        <v>43517</v>
      </c>
      <c r="E14" s="262">
        <v>43871</v>
      </c>
      <c r="F14" s="235"/>
      <c r="G14" s="56"/>
      <c r="H14" s="56"/>
      <c r="I14" s="56"/>
      <c r="J14" s="40"/>
    </row>
    <row r="15" spans="2:13">
      <c r="B15" s="87">
        <v>10</v>
      </c>
      <c r="C15" s="78" t="s">
        <v>755</v>
      </c>
      <c r="D15" s="264">
        <v>43607</v>
      </c>
      <c r="E15" s="262">
        <v>43881</v>
      </c>
      <c r="F15" s="235"/>
      <c r="G15" s="56"/>
      <c r="H15" s="56"/>
      <c r="I15" s="56"/>
      <c r="J15" s="40"/>
    </row>
    <row r="16" spans="2:13">
      <c r="B16" s="87">
        <v>11</v>
      </c>
      <c r="C16" s="78" t="s">
        <v>756</v>
      </c>
      <c r="D16" s="264">
        <v>43304</v>
      </c>
      <c r="E16" s="262">
        <v>43999</v>
      </c>
      <c r="F16" s="235">
        <v>0.04</v>
      </c>
      <c r="G16" s="56" t="s">
        <v>380</v>
      </c>
      <c r="H16" s="56" t="s">
        <v>380</v>
      </c>
      <c r="I16" s="56">
        <v>0.04</v>
      </c>
      <c r="J16" s="40" t="s">
        <v>380</v>
      </c>
    </row>
    <row r="17" spans="2:10">
      <c r="B17" s="87">
        <v>12</v>
      </c>
      <c r="C17" s="78" t="s">
        <v>757</v>
      </c>
      <c r="D17" s="264">
        <v>43084</v>
      </c>
      <c r="E17" s="262">
        <v>44214</v>
      </c>
      <c r="F17" s="235">
        <v>1.1000000000000001</v>
      </c>
      <c r="G17" s="56">
        <v>0.17</v>
      </c>
      <c r="H17" s="56">
        <v>0.17</v>
      </c>
      <c r="I17" s="56">
        <v>0.01</v>
      </c>
      <c r="J17" s="40">
        <v>0.92</v>
      </c>
    </row>
    <row r="18" spans="2:10">
      <c r="B18" s="87">
        <v>13</v>
      </c>
      <c r="C18" s="78" t="s">
        <v>758</v>
      </c>
      <c r="D18" s="264">
        <v>43084</v>
      </c>
      <c r="E18" s="262">
        <v>44216</v>
      </c>
      <c r="F18" s="235" t="s">
        <v>380</v>
      </c>
      <c r="G18" s="56" t="s">
        <v>380</v>
      </c>
      <c r="H18" s="56" t="s">
        <v>380</v>
      </c>
      <c r="I18" s="56" t="s">
        <v>380</v>
      </c>
      <c r="J18" s="40" t="s">
        <v>380</v>
      </c>
    </row>
    <row r="19" spans="2:10">
      <c r="B19" s="87">
        <v>14</v>
      </c>
      <c r="C19" s="78" t="s">
        <v>759</v>
      </c>
      <c r="D19" s="264">
        <v>43809</v>
      </c>
      <c r="E19" s="262">
        <v>44510</v>
      </c>
      <c r="F19" s="235">
        <v>0.37</v>
      </c>
      <c r="G19" s="56" t="s">
        <v>380</v>
      </c>
      <c r="H19" s="56" t="s">
        <v>380</v>
      </c>
      <c r="I19" s="56">
        <v>0.18</v>
      </c>
      <c r="J19" s="40">
        <v>0.19</v>
      </c>
    </row>
    <row r="20" spans="2:10">
      <c r="B20" s="87">
        <v>15</v>
      </c>
      <c r="C20" s="78" t="s">
        <v>760</v>
      </c>
      <c r="D20" s="264">
        <v>43097</v>
      </c>
      <c r="E20" s="262">
        <v>44516</v>
      </c>
      <c r="F20" s="235">
        <v>6.48</v>
      </c>
      <c r="G20" s="56" t="s">
        <v>380</v>
      </c>
      <c r="H20" s="56" t="s">
        <v>380</v>
      </c>
      <c r="I20" s="56">
        <v>0.4</v>
      </c>
      <c r="J20" s="40">
        <v>6.08</v>
      </c>
    </row>
    <row r="21" spans="2:10">
      <c r="B21" s="87">
        <v>16</v>
      </c>
      <c r="C21" s="78" t="s">
        <v>761</v>
      </c>
      <c r="D21" s="264">
        <v>43177</v>
      </c>
      <c r="E21" s="262">
        <v>44643</v>
      </c>
      <c r="F21" s="235" t="s">
        <v>380</v>
      </c>
      <c r="G21" s="56" t="s">
        <v>380</v>
      </c>
      <c r="H21" s="56" t="s">
        <v>380</v>
      </c>
      <c r="I21" s="56" t="s">
        <v>380</v>
      </c>
      <c r="J21" s="40" t="s">
        <v>380</v>
      </c>
    </row>
    <row r="22" spans="2:10">
      <c r="B22" s="87">
        <v>17</v>
      </c>
      <c r="C22" s="78" t="s">
        <v>762</v>
      </c>
      <c r="D22" s="264">
        <v>44282</v>
      </c>
      <c r="E22" s="262">
        <v>44656</v>
      </c>
      <c r="F22" s="235">
        <v>4.3600000000000003</v>
      </c>
      <c r="G22" s="56" t="s">
        <v>380</v>
      </c>
      <c r="H22" s="56" t="s">
        <v>380</v>
      </c>
      <c r="I22" s="56">
        <v>0.51</v>
      </c>
      <c r="J22" s="40">
        <v>3.85</v>
      </c>
    </row>
    <row r="23" spans="2:10">
      <c r="B23" s="87">
        <v>18</v>
      </c>
      <c r="C23" s="78" t="s">
        <v>763</v>
      </c>
      <c r="D23" s="264">
        <v>43676</v>
      </c>
      <c r="E23" s="262">
        <v>44669</v>
      </c>
      <c r="F23" s="235">
        <v>0.15</v>
      </c>
      <c r="G23" s="56" t="s">
        <v>380</v>
      </c>
      <c r="H23" s="56" t="s">
        <v>380</v>
      </c>
      <c r="I23" s="56">
        <v>0.03</v>
      </c>
      <c r="J23" s="40">
        <v>0.12</v>
      </c>
    </row>
    <row r="24" spans="2:10">
      <c r="B24" s="87">
        <v>19</v>
      </c>
      <c r="C24" s="78" t="s">
        <v>764</v>
      </c>
      <c r="D24" s="264">
        <v>44263</v>
      </c>
      <c r="E24" s="262">
        <v>44678</v>
      </c>
      <c r="F24" s="235">
        <v>0.77</v>
      </c>
      <c r="G24" s="56" t="s">
        <v>380</v>
      </c>
      <c r="H24" s="56" t="s">
        <v>380</v>
      </c>
      <c r="I24" s="56">
        <v>0.18</v>
      </c>
      <c r="J24" s="40">
        <v>0.59</v>
      </c>
    </row>
    <row r="25" spans="2:10">
      <c r="B25" s="87">
        <v>20</v>
      </c>
      <c r="C25" s="78" t="s">
        <v>765</v>
      </c>
      <c r="D25" s="264">
        <v>43658</v>
      </c>
      <c r="E25" s="262">
        <v>44748</v>
      </c>
      <c r="F25" s="235">
        <v>2.2400000000000002</v>
      </c>
      <c r="G25" s="56" t="s">
        <v>380</v>
      </c>
      <c r="H25" s="56" t="s">
        <v>380</v>
      </c>
      <c r="I25" s="56">
        <v>0.02</v>
      </c>
      <c r="J25" s="40">
        <v>2.2200000000000002</v>
      </c>
    </row>
    <row r="26" spans="2:10">
      <c r="B26" s="87">
        <v>21</v>
      </c>
      <c r="C26" s="78" t="s">
        <v>766</v>
      </c>
      <c r="D26" s="264">
        <v>43878</v>
      </c>
      <c r="E26" s="262">
        <v>44798</v>
      </c>
      <c r="F26" s="235">
        <v>1.01</v>
      </c>
      <c r="G26" s="56" t="s">
        <v>380</v>
      </c>
      <c r="H26" s="56" t="s">
        <v>380</v>
      </c>
      <c r="I26" s="56">
        <v>0.18</v>
      </c>
      <c r="J26" s="40">
        <v>0.83</v>
      </c>
    </row>
    <row r="27" spans="2:10">
      <c r="B27" s="87">
        <v>22</v>
      </c>
      <c r="C27" s="78" t="s">
        <v>767</v>
      </c>
      <c r="D27" s="264">
        <v>44195</v>
      </c>
      <c r="E27" s="262">
        <v>44798</v>
      </c>
      <c r="F27" s="235">
        <v>0.04</v>
      </c>
      <c r="G27" s="56" t="s">
        <v>380</v>
      </c>
      <c r="H27" s="56" t="s">
        <v>380</v>
      </c>
      <c r="I27" s="56">
        <v>0.04</v>
      </c>
      <c r="J27" s="40" t="s">
        <v>380</v>
      </c>
    </row>
    <row r="28" spans="2:10">
      <c r="B28" s="87">
        <v>23</v>
      </c>
      <c r="C28" s="78" t="s">
        <v>768</v>
      </c>
      <c r="D28" s="264">
        <v>44412</v>
      </c>
      <c r="E28" s="262">
        <v>44987</v>
      </c>
      <c r="F28" s="235">
        <v>3.11</v>
      </c>
      <c r="G28" s="56" t="s">
        <v>380</v>
      </c>
      <c r="H28" s="56" t="s">
        <v>380</v>
      </c>
      <c r="I28" s="56">
        <v>0.02</v>
      </c>
      <c r="J28" s="40">
        <v>3.09</v>
      </c>
    </row>
    <row r="29" spans="2:10">
      <c r="B29" s="87">
        <v>24</v>
      </c>
      <c r="C29" s="78" t="s">
        <v>769</v>
      </c>
      <c r="D29" s="264">
        <v>44274</v>
      </c>
      <c r="E29" s="262">
        <v>45006</v>
      </c>
      <c r="F29" s="235">
        <v>0.67</v>
      </c>
      <c r="G29" s="56">
        <v>0.01</v>
      </c>
      <c r="H29" s="56">
        <v>0.01</v>
      </c>
      <c r="I29" s="56">
        <v>0.03</v>
      </c>
      <c r="J29" s="40">
        <v>0.63</v>
      </c>
    </row>
    <row r="30" spans="2:10">
      <c r="B30" s="87">
        <v>25</v>
      </c>
      <c r="C30" s="78" t="s">
        <v>770</v>
      </c>
      <c r="D30" s="264">
        <v>44382</v>
      </c>
      <c r="E30" s="262">
        <v>45180</v>
      </c>
      <c r="F30" s="235">
        <v>0.36</v>
      </c>
      <c r="G30" s="56" t="s">
        <v>380</v>
      </c>
      <c r="H30" s="56" t="s">
        <v>380</v>
      </c>
      <c r="I30" s="56">
        <v>0</v>
      </c>
      <c r="J30" s="40">
        <v>0.36</v>
      </c>
    </row>
    <row r="31" spans="2:10">
      <c r="B31" s="87">
        <v>26</v>
      </c>
      <c r="C31" s="78" t="s">
        <v>771</v>
      </c>
      <c r="D31" s="264">
        <v>44847</v>
      </c>
      <c r="E31" s="262">
        <v>45182</v>
      </c>
      <c r="F31" s="235">
        <v>0.34</v>
      </c>
      <c r="G31" s="56" t="s">
        <v>380</v>
      </c>
      <c r="H31" s="56" t="s">
        <v>380</v>
      </c>
      <c r="I31" s="56">
        <v>0.06</v>
      </c>
      <c r="J31" s="40">
        <v>0.28000000000000003</v>
      </c>
    </row>
    <row r="32" spans="2:10">
      <c r="B32" s="87">
        <v>27</v>
      </c>
      <c r="C32" s="78" t="s">
        <v>772</v>
      </c>
      <c r="D32" s="264">
        <v>44280</v>
      </c>
      <c r="E32" s="262">
        <v>45183</v>
      </c>
      <c r="F32" s="235">
        <v>0.34</v>
      </c>
      <c r="G32" s="56" t="s">
        <v>380</v>
      </c>
      <c r="H32" s="56" t="s">
        <v>380</v>
      </c>
      <c r="I32" s="56">
        <v>0.04</v>
      </c>
      <c r="J32" s="40">
        <v>0.3</v>
      </c>
    </row>
    <row r="33" spans="2:10">
      <c r="B33" s="87">
        <v>28</v>
      </c>
      <c r="C33" s="78" t="s">
        <v>773</v>
      </c>
      <c r="D33" s="264">
        <v>44679</v>
      </c>
      <c r="E33" s="262">
        <v>45183</v>
      </c>
      <c r="F33" s="235">
        <v>0.84</v>
      </c>
      <c r="G33" s="56" t="s">
        <v>380</v>
      </c>
      <c r="H33" s="56" t="s">
        <v>380</v>
      </c>
      <c r="I33" s="56">
        <v>0.05</v>
      </c>
      <c r="J33" s="40">
        <v>0.78</v>
      </c>
    </row>
    <row r="34" spans="2:10">
      <c r="B34" s="87">
        <v>29</v>
      </c>
      <c r="C34" s="78" t="s">
        <v>774</v>
      </c>
      <c r="D34" s="264">
        <v>44641</v>
      </c>
      <c r="E34" s="262">
        <v>45252</v>
      </c>
      <c r="F34" s="235">
        <v>0</v>
      </c>
      <c r="G34" s="56" t="s">
        <v>380</v>
      </c>
      <c r="H34" s="56" t="s">
        <v>380</v>
      </c>
      <c r="I34" s="56">
        <v>0</v>
      </c>
      <c r="J34" s="40" t="s">
        <v>380</v>
      </c>
    </row>
    <row r="35" spans="2:10">
      <c r="B35" s="87">
        <v>30</v>
      </c>
      <c r="C35" s="78" t="s">
        <v>775</v>
      </c>
      <c r="D35" s="264">
        <v>43155</v>
      </c>
      <c r="E35" s="262">
        <v>45266</v>
      </c>
      <c r="F35" s="235">
        <v>0.03</v>
      </c>
      <c r="G35" s="56" t="s">
        <v>380</v>
      </c>
      <c r="H35" s="56" t="s">
        <v>380</v>
      </c>
      <c r="I35" s="56">
        <v>0.03</v>
      </c>
      <c r="J35" s="40" t="s">
        <v>380</v>
      </c>
    </row>
    <row r="36" spans="2:10">
      <c r="B36" s="87">
        <v>31</v>
      </c>
      <c r="C36" s="78" t="s">
        <v>776</v>
      </c>
      <c r="D36" s="264">
        <v>44830</v>
      </c>
      <c r="E36" s="262">
        <v>45266</v>
      </c>
      <c r="F36" s="235">
        <v>0.21</v>
      </c>
      <c r="G36" s="56" t="s">
        <v>380</v>
      </c>
      <c r="H36" s="56" t="s">
        <v>380</v>
      </c>
      <c r="I36" s="56">
        <v>0.12</v>
      </c>
      <c r="J36" s="40">
        <v>0.09</v>
      </c>
    </row>
    <row r="37" spans="2:10">
      <c r="B37" s="87">
        <v>32</v>
      </c>
      <c r="C37" s="78" t="s">
        <v>777</v>
      </c>
      <c r="D37" s="264">
        <v>42969</v>
      </c>
      <c r="E37" s="262">
        <v>45271</v>
      </c>
      <c r="F37" s="235">
        <v>0.75</v>
      </c>
      <c r="G37" s="56" t="s">
        <v>380</v>
      </c>
      <c r="H37" s="56" t="s">
        <v>380</v>
      </c>
      <c r="I37" s="56">
        <v>0.02</v>
      </c>
      <c r="J37" s="40">
        <v>0.73</v>
      </c>
    </row>
    <row r="38" spans="2:10">
      <c r="B38" s="87">
        <v>33</v>
      </c>
      <c r="C38" s="78" t="s">
        <v>778</v>
      </c>
      <c r="D38" s="264">
        <v>44988</v>
      </c>
      <c r="E38" s="262">
        <v>45280</v>
      </c>
      <c r="F38" s="235">
        <v>0.05</v>
      </c>
      <c r="G38" s="56" t="s">
        <v>380</v>
      </c>
      <c r="H38" s="56" t="s">
        <v>380</v>
      </c>
      <c r="I38" s="56">
        <v>0.05</v>
      </c>
      <c r="J38" s="40" t="s">
        <v>380</v>
      </c>
    </row>
    <row r="39" spans="2:10">
      <c r="B39" s="87">
        <v>34</v>
      </c>
      <c r="C39" s="78" t="s">
        <v>779</v>
      </c>
      <c r="D39" s="264">
        <v>45015</v>
      </c>
      <c r="E39" s="262">
        <v>45280</v>
      </c>
      <c r="F39" s="235">
        <v>4.9000000000000004</v>
      </c>
      <c r="G39" s="56">
        <v>0.01</v>
      </c>
      <c r="H39" s="56">
        <v>0.01</v>
      </c>
      <c r="I39" s="56">
        <v>0.06</v>
      </c>
      <c r="J39" s="40">
        <v>4.84</v>
      </c>
    </row>
    <row r="40" spans="2:10" ht="15" customHeight="1">
      <c r="B40" s="452" t="s">
        <v>591</v>
      </c>
      <c r="C40" s="452"/>
      <c r="D40" s="452"/>
      <c r="E40" s="452"/>
      <c r="F40" s="452"/>
      <c r="G40" s="452"/>
      <c r="H40" s="452"/>
      <c r="I40" s="452"/>
      <c r="J40" s="452"/>
    </row>
    <row r="41" spans="2:10">
      <c r="B41" s="87">
        <v>1</v>
      </c>
      <c r="C41" s="78" t="s">
        <v>780</v>
      </c>
      <c r="D41" s="262">
        <v>43300</v>
      </c>
      <c r="E41" s="262">
        <v>45292</v>
      </c>
      <c r="F41" s="235">
        <v>1.05</v>
      </c>
      <c r="G41" s="56">
        <v>0.01</v>
      </c>
      <c r="H41" s="56">
        <v>0.01</v>
      </c>
      <c r="I41" s="235">
        <v>0.09</v>
      </c>
      <c r="J41" s="40">
        <v>0.95</v>
      </c>
    </row>
    <row r="42" spans="2:10">
      <c r="B42" s="87">
        <v>2</v>
      </c>
      <c r="C42" s="78" t="s">
        <v>781</v>
      </c>
      <c r="D42" s="264">
        <v>44546</v>
      </c>
      <c r="E42" s="262">
        <v>45293</v>
      </c>
      <c r="F42" s="56">
        <v>32.53</v>
      </c>
      <c r="G42" s="56">
        <v>1.26</v>
      </c>
      <c r="H42" s="56">
        <v>1.26</v>
      </c>
      <c r="I42" s="56">
        <v>0.38</v>
      </c>
      <c r="J42" s="40">
        <v>30.88</v>
      </c>
    </row>
    <row r="43" spans="2:10">
      <c r="B43" s="87">
        <v>3</v>
      </c>
      <c r="C43" s="78" t="s">
        <v>782</v>
      </c>
      <c r="D43" s="264">
        <v>44270</v>
      </c>
      <c r="E43" s="262">
        <v>45294</v>
      </c>
      <c r="F43" s="56">
        <v>0.04</v>
      </c>
      <c r="G43" s="56">
        <v>0.02</v>
      </c>
      <c r="H43" s="56">
        <v>0.02</v>
      </c>
      <c r="I43" s="56">
        <v>0.02</v>
      </c>
      <c r="J43" s="242">
        <v>0</v>
      </c>
    </row>
    <row r="44" spans="2:10">
      <c r="B44" s="87">
        <v>4</v>
      </c>
      <c r="C44" s="78" t="s">
        <v>783</v>
      </c>
      <c r="D44" s="264">
        <v>44431</v>
      </c>
      <c r="E44" s="262">
        <v>45294</v>
      </c>
      <c r="F44" s="56">
        <v>6.97</v>
      </c>
      <c r="G44" s="56" t="s">
        <v>380</v>
      </c>
      <c r="H44" s="56" t="s">
        <v>380</v>
      </c>
      <c r="I44" s="56">
        <v>0.13</v>
      </c>
      <c r="J44" s="40">
        <v>6.85</v>
      </c>
    </row>
    <row r="45" spans="2:10">
      <c r="B45" s="87">
        <v>5</v>
      </c>
      <c r="C45" s="78" t="s">
        <v>784</v>
      </c>
      <c r="D45" s="264">
        <v>45016</v>
      </c>
      <c r="E45" s="262">
        <v>45294</v>
      </c>
      <c r="F45" s="56">
        <v>0.47</v>
      </c>
      <c r="G45" s="56" t="s">
        <v>380</v>
      </c>
      <c r="H45" s="56" t="s">
        <v>380</v>
      </c>
      <c r="I45" s="56">
        <v>0.01</v>
      </c>
      <c r="J45" s="40">
        <v>0.45</v>
      </c>
    </row>
    <row r="46" spans="2:10">
      <c r="B46" s="87">
        <v>6</v>
      </c>
      <c r="C46" s="78" t="s">
        <v>785</v>
      </c>
      <c r="D46" s="264">
        <v>44648</v>
      </c>
      <c r="E46" s="262">
        <v>45296</v>
      </c>
      <c r="F46" s="56">
        <v>1.18</v>
      </c>
      <c r="G46" s="56" t="s">
        <v>380</v>
      </c>
      <c r="H46" s="56" t="s">
        <v>380</v>
      </c>
      <c r="I46" s="56">
        <v>0.03</v>
      </c>
      <c r="J46" s="40">
        <v>1.1499999999999999</v>
      </c>
    </row>
    <row r="47" spans="2:10">
      <c r="B47" s="87">
        <v>7</v>
      </c>
      <c r="C47" s="78" t="s">
        <v>786</v>
      </c>
      <c r="D47" s="264">
        <v>44747</v>
      </c>
      <c r="E47" s="262">
        <v>45296</v>
      </c>
      <c r="F47" s="56">
        <v>0.53</v>
      </c>
      <c r="G47" s="56" t="s">
        <v>380</v>
      </c>
      <c r="H47" s="56" t="s">
        <v>380</v>
      </c>
      <c r="I47" s="235">
        <v>0.13</v>
      </c>
      <c r="J47" s="40">
        <v>0.4</v>
      </c>
    </row>
    <row r="48" spans="2:10">
      <c r="B48" s="87">
        <v>8</v>
      </c>
      <c r="C48" s="78" t="s">
        <v>787</v>
      </c>
      <c r="D48" s="264">
        <v>44559</v>
      </c>
      <c r="E48" s="262">
        <v>45299</v>
      </c>
      <c r="F48" s="235">
        <v>0.67</v>
      </c>
      <c r="G48" s="56" t="s">
        <v>380</v>
      </c>
      <c r="H48" s="56" t="s">
        <v>380</v>
      </c>
      <c r="I48" s="56">
        <v>0.09</v>
      </c>
      <c r="J48" s="241">
        <v>0.57999999999999996</v>
      </c>
    </row>
    <row r="49" spans="2:10">
      <c r="B49" s="87">
        <v>9</v>
      </c>
      <c r="C49" s="78" t="s">
        <v>788</v>
      </c>
      <c r="D49" s="264">
        <v>44119</v>
      </c>
      <c r="E49" s="262">
        <v>45300</v>
      </c>
      <c r="F49" s="56">
        <v>2.79</v>
      </c>
      <c r="G49" s="56">
        <v>0</v>
      </c>
      <c r="H49" s="56">
        <v>0</v>
      </c>
      <c r="I49" s="56">
        <v>0.03</v>
      </c>
      <c r="J49" s="40">
        <v>2.76</v>
      </c>
    </row>
    <row r="50" spans="2:10">
      <c r="B50" s="87">
        <v>10</v>
      </c>
      <c r="C50" s="78" t="s">
        <v>789</v>
      </c>
      <c r="D50" s="264">
        <v>44124</v>
      </c>
      <c r="E50" s="262">
        <v>45301</v>
      </c>
      <c r="F50" s="235">
        <v>0.02</v>
      </c>
      <c r="G50" s="56" t="s">
        <v>380</v>
      </c>
      <c r="H50" s="56" t="s">
        <v>380</v>
      </c>
      <c r="I50" s="56">
        <v>0.02</v>
      </c>
      <c r="J50" s="40" t="s">
        <v>380</v>
      </c>
    </row>
    <row r="51" spans="2:10">
      <c r="B51" s="87">
        <v>11</v>
      </c>
      <c r="C51" s="78" t="s">
        <v>790</v>
      </c>
      <c r="D51" s="264">
        <v>44124</v>
      </c>
      <c r="E51" s="262">
        <v>45301</v>
      </c>
      <c r="F51" s="56">
        <v>0.02</v>
      </c>
      <c r="G51" s="56" t="s">
        <v>380</v>
      </c>
      <c r="H51" s="56" t="s">
        <v>380</v>
      </c>
      <c r="I51" s="56">
        <v>0.02</v>
      </c>
      <c r="J51" s="242" t="s">
        <v>380</v>
      </c>
    </row>
    <row r="52" spans="2:10">
      <c r="B52" s="87">
        <v>12</v>
      </c>
      <c r="C52" s="78" t="s">
        <v>791</v>
      </c>
      <c r="D52" s="264">
        <v>43559</v>
      </c>
      <c r="E52" s="262">
        <v>45302</v>
      </c>
      <c r="F52" s="56">
        <v>0.53</v>
      </c>
      <c r="G52" s="56">
        <v>0.1</v>
      </c>
      <c r="H52" s="56">
        <v>0.1</v>
      </c>
      <c r="I52" s="56">
        <v>0.04</v>
      </c>
      <c r="J52" s="40">
        <v>0.38</v>
      </c>
    </row>
    <row r="53" spans="2:10">
      <c r="B53" s="87">
        <v>13</v>
      </c>
      <c r="C53" s="78" t="s">
        <v>792</v>
      </c>
      <c r="D53" s="264">
        <v>44162</v>
      </c>
      <c r="E53" s="262">
        <v>45302</v>
      </c>
      <c r="F53" s="56">
        <v>0.77</v>
      </c>
      <c r="G53" s="235">
        <v>0.21</v>
      </c>
      <c r="H53" s="235">
        <v>0.21</v>
      </c>
      <c r="I53" s="235">
        <v>0.28000000000000003</v>
      </c>
      <c r="J53" s="40">
        <v>0.28000000000000003</v>
      </c>
    </row>
    <row r="54" spans="2:10">
      <c r="B54" s="87">
        <v>14</v>
      </c>
      <c r="C54" s="78" t="s">
        <v>793</v>
      </c>
      <c r="D54" s="262">
        <v>44375</v>
      </c>
      <c r="E54" s="262">
        <v>45302</v>
      </c>
      <c r="F54" s="56">
        <v>0.08</v>
      </c>
      <c r="G54" s="56" t="s">
        <v>380</v>
      </c>
      <c r="H54" s="56" t="s">
        <v>380</v>
      </c>
      <c r="I54" s="56">
        <v>0.02</v>
      </c>
      <c r="J54" s="241">
        <v>0.06</v>
      </c>
    </row>
    <row r="55" spans="2:10">
      <c r="B55" s="87">
        <v>15</v>
      </c>
      <c r="C55" s="78" t="s">
        <v>794</v>
      </c>
      <c r="D55" s="264">
        <v>43362</v>
      </c>
      <c r="E55" s="262">
        <v>45303</v>
      </c>
      <c r="F55" s="56">
        <v>1.67</v>
      </c>
      <c r="G55" s="56">
        <v>0.09</v>
      </c>
      <c r="H55" s="56">
        <v>0.09</v>
      </c>
      <c r="I55" s="56">
        <v>0.19</v>
      </c>
      <c r="J55" s="40">
        <v>1.39</v>
      </c>
    </row>
    <row r="56" spans="2:10">
      <c r="B56" s="87">
        <v>16</v>
      </c>
      <c r="C56" s="78" t="s">
        <v>795</v>
      </c>
      <c r="D56" s="264">
        <v>43535</v>
      </c>
      <c r="E56" s="262">
        <v>45308</v>
      </c>
      <c r="F56" s="56">
        <v>0.69</v>
      </c>
      <c r="G56" s="56" t="s">
        <v>380</v>
      </c>
      <c r="H56" s="56" t="s">
        <v>380</v>
      </c>
      <c r="I56" s="56">
        <v>0.03</v>
      </c>
      <c r="J56" s="40">
        <v>0.66</v>
      </c>
    </row>
    <row r="57" spans="2:10">
      <c r="B57" s="87">
        <v>17</v>
      </c>
      <c r="C57" s="78" t="s">
        <v>796</v>
      </c>
      <c r="D57" s="264">
        <v>43820</v>
      </c>
      <c r="E57" s="262">
        <v>45309</v>
      </c>
      <c r="F57" s="56">
        <v>4.1399999999999997</v>
      </c>
      <c r="G57" s="235">
        <v>0.1</v>
      </c>
      <c r="H57" s="235">
        <v>0.1</v>
      </c>
      <c r="I57" s="56">
        <v>0.1</v>
      </c>
      <c r="J57" s="40">
        <v>3.94</v>
      </c>
    </row>
    <row r="58" spans="2:10">
      <c r="B58" s="87">
        <v>18</v>
      </c>
      <c r="C58" s="78" t="s">
        <v>797</v>
      </c>
      <c r="D58" s="264">
        <v>43284</v>
      </c>
      <c r="E58" s="262">
        <v>45316</v>
      </c>
      <c r="F58" s="56">
        <v>0.04</v>
      </c>
      <c r="G58" s="56" t="s">
        <v>380</v>
      </c>
      <c r="H58" s="56" t="s">
        <v>380</v>
      </c>
      <c r="I58" s="56">
        <v>0.04</v>
      </c>
      <c r="J58" s="242" t="s">
        <v>380</v>
      </c>
    </row>
    <row r="59" spans="2:10">
      <c r="B59" s="87">
        <v>19</v>
      </c>
      <c r="C59" s="78" t="s">
        <v>798</v>
      </c>
      <c r="D59" s="264">
        <v>44900</v>
      </c>
      <c r="E59" s="262">
        <v>45316</v>
      </c>
      <c r="F59" s="235">
        <v>0.76</v>
      </c>
      <c r="G59" s="56" t="s">
        <v>380</v>
      </c>
      <c r="H59" s="56" t="s">
        <v>380</v>
      </c>
      <c r="I59" s="56">
        <v>0.01</v>
      </c>
      <c r="J59" s="40">
        <v>0.75</v>
      </c>
    </row>
    <row r="60" spans="2:10">
      <c r="B60" s="87">
        <v>20</v>
      </c>
      <c r="C60" s="78" t="s">
        <v>799</v>
      </c>
      <c r="D60" s="264">
        <v>44692</v>
      </c>
      <c r="E60" s="262">
        <v>45320</v>
      </c>
      <c r="F60" s="235">
        <v>0.16</v>
      </c>
      <c r="G60" s="235" t="s">
        <v>380</v>
      </c>
      <c r="H60" s="235" t="s">
        <v>380</v>
      </c>
      <c r="I60" s="235">
        <v>0.04</v>
      </c>
      <c r="J60" s="242">
        <v>0.12</v>
      </c>
    </row>
    <row r="61" spans="2:10">
      <c r="B61" s="87">
        <v>21</v>
      </c>
      <c r="C61" s="78" t="s">
        <v>800</v>
      </c>
      <c r="D61" s="264">
        <v>44830</v>
      </c>
      <c r="E61" s="262">
        <v>45321</v>
      </c>
      <c r="F61" s="56">
        <v>0.14000000000000001</v>
      </c>
      <c r="G61" s="56" t="s">
        <v>380</v>
      </c>
      <c r="H61" s="56" t="s">
        <v>380</v>
      </c>
      <c r="I61" s="56">
        <v>0.14000000000000001</v>
      </c>
      <c r="J61" s="40" t="s">
        <v>380</v>
      </c>
    </row>
    <row r="62" spans="2:10">
      <c r="B62" s="87">
        <v>22</v>
      </c>
      <c r="C62" s="78" t="s">
        <v>801</v>
      </c>
      <c r="D62" s="264">
        <v>45146</v>
      </c>
      <c r="E62" s="262">
        <v>45321</v>
      </c>
      <c r="F62" s="56">
        <v>0.02</v>
      </c>
      <c r="G62" s="56" t="s">
        <v>380</v>
      </c>
      <c r="H62" s="56" t="s">
        <v>380</v>
      </c>
      <c r="I62" s="56">
        <v>0.01</v>
      </c>
      <c r="J62" s="40">
        <v>0</v>
      </c>
    </row>
    <row r="63" spans="2:10">
      <c r="B63" s="87">
        <v>23</v>
      </c>
      <c r="C63" s="78" t="s">
        <v>802</v>
      </c>
      <c r="D63" s="264">
        <v>43832</v>
      </c>
      <c r="E63" s="262">
        <v>45322</v>
      </c>
      <c r="F63" s="235">
        <v>18.14</v>
      </c>
      <c r="G63" s="56">
        <v>0.08</v>
      </c>
      <c r="H63" s="56">
        <v>0.08</v>
      </c>
      <c r="I63" s="56">
        <v>0.56000000000000005</v>
      </c>
      <c r="J63" s="40">
        <v>17.5</v>
      </c>
    </row>
    <row r="64" spans="2:10">
      <c r="B64" s="87">
        <v>24</v>
      </c>
      <c r="C64" s="78" t="s">
        <v>803</v>
      </c>
      <c r="D64" s="264">
        <v>43705</v>
      </c>
      <c r="E64" s="262">
        <v>45324</v>
      </c>
      <c r="F64" s="235">
        <v>0.84</v>
      </c>
      <c r="G64" s="56" t="s">
        <v>380</v>
      </c>
      <c r="H64" s="56" t="s">
        <v>380</v>
      </c>
      <c r="I64" s="56">
        <v>0.03</v>
      </c>
      <c r="J64" s="40">
        <v>0.81</v>
      </c>
    </row>
    <row r="65" spans="2:10">
      <c r="B65" s="87">
        <v>25</v>
      </c>
      <c r="C65" s="78" t="s">
        <v>804</v>
      </c>
      <c r="D65" s="264">
        <v>43815</v>
      </c>
      <c r="E65" s="262">
        <v>45324</v>
      </c>
      <c r="F65" s="235">
        <v>1.94</v>
      </c>
      <c r="G65" s="56" t="s">
        <v>380</v>
      </c>
      <c r="H65" s="56" t="s">
        <v>380</v>
      </c>
      <c r="I65" s="56">
        <v>0.01</v>
      </c>
      <c r="J65" s="40">
        <v>1.93</v>
      </c>
    </row>
    <row r="66" spans="2:10">
      <c r="B66" s="87">
        <v>26</v>
      </c>
      <c r="C66" s="78" t="s">
        <v>805</v>
      </c>
      <c r="D66" s="264">
        <v>44777</v>
      </c>
      <c r="E66" s="262">
        <v>45324</v>
      </c>
      <c r="F66" s="235">
        <v>2.13</v>
      </c>
      <c r="G66" s="56" t="s">
        <v>380</v>
      </c>
      <c r="H66" s="56" t="s">
        <v>380</v>
      </c>
      <c r="I66" s="56">
        <v>0.04</v>
      </c>
      <c r="J66" s="40">
        <v>2.09</v>
      </c>
    </row>
    <row r="67" spans="2:10">
      <c r="B67" s="87">
        <v>27</v>
      </c>
      <c r="C67" s="78" t="s">
        <v>806</v>
      </c>
      <c r="D67" s="264">
        <v>44358</v>
      </c>
      <c r="E67" s="262">
        <v>45327</v>
      </c>
      <c r="F67" s="235">
        <v>1.06</v>
      </c>
      <c r="G67" s="56" t="s">
        <v>380</v>
      </c>
      <c r="H67" s="56" t="s">
        <v>380</v>
      </c>
      <c r="I67" s="56">
        <v>0.02</v>
      </c>
      <c r="J67" s="40">
        <v>1.04</v>
      </c>
    </row>
    <row r="68" spans="2:10">
      <c r="B68" s="87">
        <v>28</v>
      </c>
      <c r="C68" s="78" t="s">
        <v>807</v>
      </c>
      <c r="D68" s="264">
        <v>44550</v>
      </c>
      <c r="E68" s="262">
        <v>45330</v>
      </c>
      <c r="F68" s="235">
        <v>0.15</v>
      </c>
      <c r="G68" s="56" t="s">
        <v>380</v>
      </c>
      <c r="H68" s="56" t="s">
        <v>380</v>
      </c>
      <c r="I68" s="56">
        <v>0.1</v>
      </c>
      <c r="J68" s="40">
        <v>0.05</v>
      </c>
    </row>
    <row r="69" spans="2:10">
      <c r="B69" s="87">
        <v>29</v>
      </c>
      <c r="C69" s="78" t="s">
        <v>808</v>
      </c>
      <c r="D69" s="264">
        <v>44232</v>
      </c>
      <c r="E69" s="262">
        <v>45331</v>
      </c>
      <c r="F69" s="235">
        <v>2.1</v>
      </c>
      <c r="G69" s="56">
        <v>0</v>
      </c>
      <c r="H69" s="56">
        <v>0</v>
      </c>
      <c r="I69" s="56">
        <v>0.02</v>
      </c>
      <c r="J69" s="40">
        <v>2.08</v>
      </c>
    </row>
    <row r="70" spans="2:10">
      <c r="B70" s="87">
        <v>30</v>
      </c>
      <c r="C70" s="78" t="s">
        <v>809</v>
      </c>
      <c r="D70" s="264">
        <v>44573</v>
      </c>
      <c r="E70" s="262">
        <v>45331</v>
      </c>
      <c r="F70" s="235">
        <v>0.93</v>
      </c>
      <c r="G70" s="56" t="s">
        <v>380</v>
      </c>
      <c r="H70" s="56" t="s">
        <v>380</v>
      </c>
      <c r="I70" s="56">
        <v>0.05</v>
      </c>
      <c r="J70" s="40">
        <v>0.88</v>
      </c>
    </row>
    <row r="71" spans="2:10">
      <c r="B71" s="87">
        <v>31</v>
      </c>
      <c r="C71" s="78" t="s">
        <v>810</v>
      </c>
      <c r="D71" s="264">
        <v>44944</v>
      </c>
      <c r="E71" s="262">
        <v>45334</v>
      </c>
      <c r="F71" s="235">
        <v>879.11</v>
      </c>
      <c r="G71" s="56">
        <v>0.82</v>
      </c>
      <c r="H71" s="56">
        <v>0.82</v>
      </c>
      <c r="I71" s="56">
        <v>0.1</v>
      </c>
      <c r="J71" s="40">
        <v>878.19</v>
      </c>
    </row>
    <row r="72" spans="2:10">
      <c r="B72" s="87">
        <v>32</v>
      </c>
      <c r="C72" s="78" t="s">
        <v>811</v>
      </c>
      <c r="D72" s="264">
        <v>42972</v>
      </c>
      <c r="E72" s="262">
        <v>45336</v>
      </c>
      <c r="F72" s="56">
        <v>0.13</v>
      </c>
      <c r="G72" s="56">
        <v>0.11</v>
      </c>
      <c r="H72" s="56">
        <v>0.11</v>
      </c>
      <c r="I72" s="56">
        <v>0.02</v>
      </c>
      <c r="J72" s="40" t="s">
        <v>380</v>
      </c>
    </row>
    <row r="73" spans="2:10">
      <c r="B73" s="87">
        <v>33</v>
      </c>
      <c r="C73" s="78" t="s">
        <v>812</v>
      </c>
      <c r="D73" s="264">
        <v>44650</v>
      </c>
      <c r="E73" s="262">
        <v>45336</v>
      </c>
      <c r="F73" s="235">
        <v>0.21</v>
      </c>
      <c r="G73" s="56" t="s">
        <v>380</v>
      </c>
      <c r="H73" s="56" t="s">
        <v>380</v>
      </c>
      <c r="I73" s="56">
        <v>0.21</v>
      </c>
      <c r="J73" s="40" t="s">
        <v>380</v>
      </c>
    </row>
    <row r="74" spans="2:10">
      <c r="B74" s="87">
        <v>34</v>
      </c>
      <c r="C74" s="78" t="s">
        <v>813</v>
      </c>
      <c r="D74" s="264">
        <v>44631</v>
      </c>
      <c r="E74" s="262">
        <v>45337</v>
      </c>
      <c r="F74" s="235">
        <v>0.38</v>
      </c>
      <c r="G74" s="56" t="s">
        <v>380</v>
      </c>
      <c r="H74" s="56" t="s">
        <v>380</v>
      </c>
      <c r="I74" s="56">
        <v>0.35</v>
      </c>
      <c r="J74" s="40">
        <v>0.03</v>
      </c>
    </row>
    <row r="75" spans="2:10">
      <c r="B75" s="87">
        <v>35</v>
      </c>
      <c r="C75" s="78" t="s">
        <v>814</v>
      </c>
      <c r="D75" s="264">
        <v>44909</v>
      </c>
      <c r="E75" s="262">
        <v>45337</v>
      </c>
      <c r="F75" s="235">
        <v>0.39</v>
      </c>
      <c r="G75" s="56">
        <v>0.01</v>
      </c>
      <c r="H75" s="56">
        <v>0.01</v>
      </c>
      <c r="I75" s="56">
        <v>0.02</v>
      </c>
      <c r="J75" s="40">
        <v>0.37</v>
      </c>
    </row>
    <row r="76" spans="2:10">
      <c r="B76" s="87">
        <v>36</v>
      </c>
      <c r="C76" s="78" t="s">
        <v>815</v>
      </c>
      <c r="D76" s="264">
        <v>45016</v>
      </c>
      <c r="E76" s="262">
        <v>45337</v>
      </c>
      <c r="F76" s="235">
        <v>0.12</v>
      </c>
      <c r="G76" s="56">
        <v>0.05</v>
      </c>
      <c r="H76" s="56">
        <v>0.05</v>
      </c>
      <c r="I76" s="56">
        <v>0.05</v>
      </c>
      <c r="J76" s="40">
        <v>0.01</v>
      </c>
    </row>
    <row r="77" spans="2:10">
      <c r="B77" s="87">
        <v>37</v>
      </c>
      <c r="C77" s="78" t="s">
        <v>816</v>
      </c>
      <c r="D77" s="264">
        <v>44280</v>
      </c>
      <c r="E77" s="262">
        <v>45338</v>
      </c>
      <c r="F77" s="235">
        <v>0.3</v>
      </c>
      <c r="G77" s="56" t="s">
        <v>380</v>
      </c>
      <c r="H77" s="56" t="s">
        <v>380</v>
      </c>
      <c r="I77" s="56">
        <v>0.3</v>
      </c>
      <c r="J77" s="40" t="s">
        <v>380</v>
      </c>
    </row>
    <row r="78" spans="2:10">
      <c r="B78" s="87">
        <v>38</v>
      </c>
      <c r="C78" s="78" t="s">
        <v>817</v>
      </c>
      <c r="D78" s="264">
        <v>45117</v>
      </c>
      <c r="E78" s="262">
        <v>45338</v>
      </c>
      <c r="F78" s="235">
        <v>2.17</v>
      </c>
      <c r="G78" s="56">
        <v>0</v>
      </c>
      <c r="H78" s="56">
        <v>0</v>
      </c>
      <c r="I78" s="56">
        <v>0.06</v>
      </c>
      <c r="J78" s="40">
        <v>2.11</v>
      </c>
    </row>
    <row r="79" spans="2:10">
      <c r="B79" s="87">
        <v>39</v>
      </c>
      <c r="C79" s="78" t="s">
        <v>818</v>
      </c>
      <c r="D79" s="264">
        <v>44439</v>
      </c>
      <c r="E79" s="262">
        <v>45344</v>
      </c>
      <c r="F79" s="235">
        <v>0.34</v>
      </c>
      <c r="G79" s="56">
        <v>0.05</v>
      </c>
      <c r="H79" s="56">
        <v>0.05</v>
      </c>
      <c r="I79" s="56">
        <v>0.28000000000000003</v>
      </c>
      <c r="J79" s="40" t="s">
        <v>380</v>
      </c>
    </row>
    <row r="80" spans="2:10">
      <c r="B80" s="87">
        <v>40</v>
      </c>
      <c r="C80" s="78" t="s">
        <v>819</v>
      </c>
      <c r="D80" s="264">
        <v>44903</v>
      </c>
      <c r="E80" s="262">
        <v>45344</v>
      </c>
      <c r="F80" s="235">
        <v>0.33</v>
      </c>
      <c r="G80" s="56" t="s">
        <v>380</v>
      </c>
      <c r="H80" s="56" t="s">
        <v>380</v>
      </c>
      <c r="I80" s="56">
        <v>0.05</v>
      </c>
      <c r="J80" s="40">
        <v>0.27</v>
      </c>
    </row>
    <row r="81" spans="2:10">
      <c r="B81" s="87">
        <v>41</v>
      </c>
      <c r="C81" s="78" t="s">
        <v>820</v>
      </c>
      <c r="D81" s="264">
        <v>43774</v>
      </c>
      <c r="E81" s="262">
        <v>45345</v>
      </c>
      <c r="F81" s="235">
        <v>0.69</v>
      </c>
      <c r="G81" s="56" t="s">
        <v>380</v>
      </c>
      <c r="H81" s="56" t="s">
        <v>380</v>
      </c>
      <c r="I81" s="56">
        <v>0.15</v>
      </c>
      <c r="J81" s="40">
        <v>0.54</v>
      </c>
    </row>
    <row r="82" spans="2:10">
      <c r="B82" s="87">
        <v>42</v>
      </c>
      <c r="C82" s="78" t="s">
        <v>821</v>
      </c>
      <c r="D82" s="264">
        <v>44279</v>
      </c>
      <c r="E82" s="262">
        <v>45345</v>
      </c>
      <c r="F82" s="235">
        <v>2.75</v>
      </c>
      <c r="G82" s="56" t="s">
        <v>380</v>
      </c>
      <c r="H82" s="56" t="s">
        <v>380</v>
      </c>
      <c r="I82" s="56">
        <v>0.4</v>
      </c>
      <c r="J82" s="40">
        <v>2.35</v>
      </c>
    </row>
    <row r="83" spans="2:10">
      <c r="B83" s="87">
        <v>43</v>
      </c>
      <c r="C83" s="78" t="s">
        <v>822</v>
      </c>
      <c r="D83" s="264">
        <v>45019</v>
      </c>
      <c r="E83" s="264">
        <v>45345</v>
      </c>
      <c r="F83" s="78">
        <v>0.91</v>
      </c>
      <c r="G83" s="56" t="s">
        <v>380</v>
      </c>
      <c r="H83" s="56" t="s">
        <v>380</v>
      </c>
      <c r="I83" s="56">
        <v>0.02</v>
      </c>
      <c r="J83" s="56">
        <v>0.89</v>
      </c>
    </row>
    <row r="84" spans="2:10">
      <c r="B84" s="87">
        <v>44</v>
      </c>
      <c r="C84" s="78" t="s">
        <v>823</v>
      </c>
      <c r="D84" s="264">
        <v>45146</v>
      </c>
      <c r="E84" s="264">
        <v>45345</v>
      </c>
      <c r="F84" s="78">
        <v>0.02</v>
      </c>
      <c r="G84" s="56" t="s">
        <v>380</v>
      </c>
      <c r="H84" s="56" t="s">
        <v>380</v>
      </c>
      <c r="I84" s="56">
        <v>0.01</v>
      </c>
      <c r="J84" s="56">
        <v>0.01</v>
      </c>
    </row>
    <row r="85" spans="2:10">
      <c r="B85" s="87">
        <v>45</v>
      </c>
      <c r="C85" s="78" t="s">
        <v>824</v>
      </c>
      <c r="D85" s="264">
        <v>44618</v>
      </c>
      <c r="E85" s="264">
        <v>45352</v>
      </c>
      <c r="F85" s="78">
        <v>0.06</v>
      </c>
      <c r="G85" s="56" t="s">
        <v>380</v>
      </c>
      <c r="H85" s="56" t="s">
        <v>380</v>
      </c>
      <c r="I85" s="56">
        <v>0.03</v>
      </c>
      <c r="J85" s="56">
        <v>0.03</v>
      </c>
    </row>
    <row r="86" spans="2:10">
      <c r="B86" s="87">
        <v>46</v>
      </c>
      <c r="C86" s="78" t="s">
        <v>825</v>
      </c>
      <c r="D86" s="264">
        <v>45047</v>
      </c>
      <c r="E86" s="264">
        <v>45358</v>
      </c>
      <c r="F86" s="56">
        <v>1.1399999999999999</v>
      </c>
      <c r="G86" s="56">
        <v>1.1299999999999999</v>
      </c>
      <c r="H86" s="56">
        <v>1.1299999999999999</v>
      </c>
      <c r="I86" s="56">
        <v>0.02</v>
      </c>
      <c r="J86" s="56">
        <v>0</v>
      </c>
    </row>
    <row r="87" spans="2:10">
      <c r="B87" s="87">
        <v>47</v>
      </c>
      <c r="C87" s="78" t="s">
        <v>826</v>
      </c>
      <c r="D87" s="264">
        <v>45106</v>
      </c>
      <c r="E87" s="264">
        <v>45358</v>
      </c>
      <c r="F87" s="78">
        <v>4.38</v>
      </c>
      <c r="G87" s="56" t="s">
        <v>380</v>
      </c>
      <c r="H87" s="56" t="s">
        <v>380</v>
      </c>
      <c r="I87" s="56">
        <v>0.01</v>
      </c>
      <c r="J87" s="56">
        <v>4.37</v>
      </c>
    </row>
    <row r="88" spans="2:10">
      <c r="B88" s="87">
        <v>48</v>
      </c>
      <c r="C88" s="78" t="s">
        <v>827</v>
      </c>
      <c r="D88" s="264">
        <v>43522</v>
      </c>
      <c r="E88" s="264">
        <v>45363</v>
      </c>
      <c r="F88" s="78">
        <v>0.03</v>
      </c>
      <c r="G88" s="56" t="s">
        <v>380</v>
      </c>
      <c r="H88" s="56" t="s">
        <v>380</v>
      </c>
      <c r="I88" s="56">
        <v>0.03</v>
      </c>
      <c r="J88" s="56" t="s">
        <v>380</v>
      </c>
    </row>
    <row r="89" spans="2:10">
      <c r="B89" s="87">
        <v>49</v>
      </c>
      <c r="C89" s="78" t="s">
        <v>828</v>
      </c>
      <c r="D89" s="264">
        <v>44551</v>
      </c>
      <c r="E89" s="264">
        <v>45363</v>
      </c>
      <c r="F89" s="78">
        <v>1</v>
      </c>
      <c r="G89" s="56">
        <v>0.18</v>
      </c>
      <c r="H89" s="56">
        <v>0.18</v>
      </c>
      <c r="I89" s="56">
        <v>0.06</v>
      </c>
      <c r="J89" s="56">
        <v>0.76</v>
      </c>
    </row>
    <row r="90" spans="2:10">
      <c r="B90" s="87">
        <v>50</v>
      </c>
      <c r="C90" s="78" t="s">
        <v>829</v>
      </c>
      <c r="D90" s="264">
        <v>45070</v>
      </c>
      <c r="E90" s="264">
        <v>45373</v>
      </c>
      <c r="F90" s="78">
        <v>1.78</v>
      </c>
      <c r="G90" s="56" t="s">
        <v>380</v>
      </c>
      <c r="H90" s="56" t="s">
        <v>380</v>
      </c>
      <c r="I90" s="56">
        <v>0.18</v>
      </c>
      <c r="J90" s="56">
        <v>1.6</v>
      </c>
    </row>
    <row r="91" spans="2:10">
      <c r="B91" s="87">
        <v>51</v>
      </c>
      <c r="C91" s="78" t="s">
        <v>830</v>
      </c>
      <c r="D91" s="264">
        <v>45092</v>
      </c>
      <c r="E91" s="264">
        <v>45373</v>
      </c>
      <c r="F91" s="78">
        <v>0.06</v>
      </c>
      <c r="G91" s="56">
        <v>0</v>
      </c>
      <c r="H91" s="56">
        <v>0</v>
      </c>
      <c r="I91" s="56">
        <v>0.06</v>
      </c>
      <c r="J91" s="56" t="s">
        <v>380</v>
      </c>
    </row>
    <row r="92" spans="2:10">
      <c r="B92" s="87">
        <v>52</v>
      </c>
      <c r="C92" s="78" t="s">
        <v>831</v>
      </c>
      <c r="D92" s="264">
        <v>45203</v>
      </c>
      <c r="E92" s="264">
        <v>45379</v>
      </c>
      <c r="F92" s="78">
        <v>0.86</v>
      </c>
      <c r="G92" s="56" t="s">
        <v>380</v>
      </c>
      <c r="H92" s="56" t="s">
        <v>380</v>
      </c>
      <c r="I92" s="56">
        <v>0.01</v>
      </c>
      <c r="J92" s="56">
        <v>0.84</v>
      </c>
    </row>
    <row r="93" spans="2:10" ht="15" customHeight="1">
      <c r="B93" s="426" t="s">
        <v>566</v>
      </c>
      <c r="C93" s="427"/>
      <c r="D93" s="427"/>
      <c r="E93" s="427"/>
      <c r="F93" s="236">
        <v>979.72</v>
      </c>
      <c r="G93" s="237">
        <v>4.24</v>
      </c>
      <c r="H93" s="240">
        <v>4.24</v>
      </c>
      <c r="I93" s="197">
        <v>5.12</v>
      </c>
      <c r="J93" s="240">
        <v>970.36</v>
      </c>
    </row>
    <row r="94" spans="2:10" ht="15" customHeight="1">
      <c r="B94" s="429" t="s">
        <v>567</v>
      </c>
      <c r="C94" s="430"/>
      <c r="D94" s="430"/>
      <c r="E94" s="430"/>
      <c r="F94" s="238">
        <v>5731.28</v>
      </c>
      <c r="G94" s="239">
        <v>63.16</v>
      </c>
      <c r="H94" s="240">
        <v>63.16</v>
      </c>
      <c r="I94" s="240">
        <v>147.26</v>
      </c>
      <c r="J94" s="240">
        <v>5520.89</v>
      </c>
    </row>
    <row r="95" spans="2:10">
      <c r="B95" s="323" t="s">
        <v>430</v>
      </c>
    </row>
    <row r="96" spans="2:10">
      <c r="B96" s="323" t="s">
        <v>456</v>
      </c>
    </row>
    <row r="97" spans="2:2">
      <c r="B97" s="234"/>
    </row>
    <row r="98" spans="2:2">
      <c r="B98" s="234"/>
    </row>
    <row r="99" spans="2:2">
      <c r="B99" s="234"/>
    </row>
    <row r="100" spans="2:2">
      <c r="B100" s="234"/>
    </row>
  </sheetData>
  <mergeCells count="7">
    <mergeCell ref="L3:M4"/>
    <mergeCell ref="B94:E94"/>
    <mergeCell ref="B2:J2"/>
    <mergeCell ref="B3:J3"/>
    <mergeCell ref="B93:E93"/>
    <mergeCell ref="B40:J40"/>
    <mergeCell ref="B5:J5"/>
  </mergeCells>
  <hyperlinks>
    <hyperlink ref="L3:M4" location="'Table of Contents'!A1" display="Go To Table Of Contents" xr:uid="{00000000-0004-0000-14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14"/>
  <sheetViews>
    <sheetView showGridLines="0" workbookViewId="0">
      <selection activeCell="N3" sqref="N3:O4"/>
    </sheetView>
  </sheetViews>
  <sheetFormatPr defaultRowHeight="15"/>
  <cols>
    <col min="1" max="1" width="1.85546875" customWidth="1"/>
    <col min="2" max="2" width="7.42578125" customWidth="1"/>
    <col min="3" max="3" width="54.42578125" style="19" customWidth="1"/>
    <col min="4" max="4" width="12.140625" customWidth="1"/>
    <col min="5" max="6" width="11.28515625" customWidth="1"/>
    <col min="8" max="9" width="10.5703125" customWidth="1"/>
    <col min="11" max="12" width="9.7109375" customWidth="1"/>
    <col min="13" max="13" width="3.140625" customWidth="1"/>
    <col min="14" max="15" width="6.7109375" customWidth="1"/>
  </cols>
  <sheetData>
    <row r="1" spans="1:15" ht="12" customHeight="1"/>
    <row r="2" spans="1:15">
      <c r="B2" s="449" t="s">
        <v>579</v>
      </c>
      <c r="C2" s="449"/>
      <c r="D2" s="449"/>
      <c r="E2" s="449"/>
      <c r="F2" s="449"/>
      <c r="G2" s="256"/>
      <c r="H2" s="256"/>
      <c r="I2" s="256"/>
      <c r="J2" s="256"/>
      <c r="K2" s="256"/>
      <c r="L2" s="256"/>
      <c r="M2" s="2"/>
    </row>
    <row r="3" spans="1:15" ht="15.75" customHeight="1">
      <c r="B3" s="29"/>
      <c r="C3" s="24"/>
      <c r="D3" s="2"/>
      <c r="E3" s="2"/>
      <c r="F3" s="2"/>
      <c r="G3" s="2"/>
      <c r="H3" s="2"/>
      <c r="I3" s="2"/>
      <c r="J3" s="2"/>
      <c r="K3" s="2"/>
      <c r="L3" s="2"/>
      <c r="M3" s="2"/>
      <c r="N3" s="479" t="s">
        <v>333</v>
      </c>
      <c r="O3" s="479"/>
    </row>
    <row r="4" spans="1:15">
      <c r="B4" s="456" t="s">
        <v>84</v>
      </c>
      <c r="C4" s="456" t="s">
        <v>163</v>
      </c>
      <c r="D4" s="515" t="s">
        <v>451</v>
      </c>
      <c r="E4" s="515"/>
      <c r="F4" s="515"/>
      <c r="G4" s="515" t="s">
        <v>832</v>
      </c>
      <c r="H4" s="515"/>
      <c r="I4" s="515"/>
      <c r="J4" s="515" t="s">
        <v>833</v>
      </c>
      <c r="K4" s="515"/>
      <c r="L4" s="515"/>
      <c r="M4" s="2"/>
      <c r="N4" s="479"/>
      <c r="O4" s="479"/>
    </row>
    <row r="5" spans="1:15">
      <c r="B5" s="488"/>
      <c r="C5" s="488" t="s">
        <v>163</v>
      </c>
      <c r="D5" s="509" t="s">
        <v>164</v>
      </c>
      <c r="E5" s="511" t="s">
        <v>165</v>
      </c>
      <c r="F5" s="511"/>
      <c r="G5" s="509" t="s">
        <v>164</v>
      </c>
      <c r="H5" s="511" t="s">
        <v>165</v>
      </c>
      <c r="I5" s="511"/>
      <c r="J5" s="509" t="s">
        <v>164</v>
      </c>
      <c r="K5" s="511" t="s">
        <v>165</v>
      </c>
      <c r="L5" s="511"/>
      <c r="M5" s="2"/>
    </row>
    <row r="6" spans="1:15" ht="24" customHeight="1">
      <c r="B6" s="516"/>
      <c r="C6" s="516"/>
      <c r="D6" s="510"/>
      <c r="E6" s="30" t="s">
        <v>166</v>
      </c>
      <c r="F6" s="30" t="s">
        <v>167</v>
      </c>
      <c r="G6" s="510"/>
      <c r="H6" s="30" t="s">
        <v>166</v>
      </c>
      <c r="I6" s="30" t="s">
        <v>167</v>
      </c>
      <c r="J6" s="510"/>
      <c r="K6" s="30" t="s">
        <v>166</v>
      </c>
      <c r="L6" s="30" t="s">
        <v>167</v>
      </c>
      <c r="M6" s="2"/>
    </row>
    <row r="7" spans="1:15">
      <c r="B7" s="512" t="s">
        <v>168</v>
      </c>
      <c r="C7" s="512"/>
      <c r="D7" s="451"/>
      <c r="E7" s="451"/>
      <c r="F7" s="451"/>
      <c r="G7" s="451"/>
      <c r="H7" s="451"/>
      <c r="I7" s="451"/>
      <c r="J7" s="451"/>
      <c r="K7" s="451"/>
      <c r="L7" s="451"/>
      <c r="M7" s="130"/>
    </row>
    <row r="8" spans="1:15">
      <c r="B8" s="7">
        <v>1</v>
      </c>
      <c r="C8" s="18" t="s">
        <v>169</v>
      </c>
      <c r="D8" s="228">
        <v>678</v>
      </c>
      <c r="E8" s="228">
        <v>610</v>
      </c>
      <c r="F8" s="228">
        <v>506</v>
      </c>
      <c r="G8" s="228">
        <v>269</v>
      </c>
      <c r="H8" s="228">
        <v>847</v>
      </c>
      <c r="I8" s="228">
        <v>714</v>
      </c>
      <c r="J8" s="228">
        <v>947</v>
      </c>
      <c r="K8" s="228">
        <v>679</v>
      </c>
      <c r="L8" s="228">
        <v>565</v>
      </c>
      <c r="M8" s="84"/>
    </row>
    <row r="9" spans="1:15">
      <c r="B9" s="7">
        <v>2</v>
      </c>
      <c r="C9" s="18" t="s">
        <v>170</v>
      </c>
      <c r="D9" s="116">
        <v>2033</v>
      </c>
      <c r="E9" s="116">
        <v>456</v>
      </c>
      <c r="F9" s="116" t="s">
        <v>14</v>
      </c>
      <c r="G9" s="116">
        <v>443</v>
      </c>
      <c r="H9" s="116">
        <v>673</v>
      </c>
      <c r="I9" s="116" t="s">
        <v>14</v>
      </c>
      <c r="J9" s="116">
        <v>2476</v>
      </c>
      <c r="K9" s="116">
        <v>495</v>
      </c>
      <c r="L9" s="116" t="s">
        <v>14</v>
      </c>
      <c r="M9" s="84"/>
    </row>
    <row r="10" spans="1:15">
      <c r="B10" s="513" t="s">
        <v>171</v>
      </c>
      <c r="C10" s="513"/>
      <c r="D10" s="514"/>
      <c r="E10" s="514"/>
      <c r="F10" s="514"/>
      <c r="G10" s="514"/>
      <c r="H10" s="514"/>
      <c r="I10" s="514"/>
      <c r="J10" s="514"/>
      <c r="K10" s="514"/>
      <c r="L10" s="514"/>
      <c r="M10" s="130"/>
    </row>
    <row r="11" spans="1:15">
      <c r="A11" s="117"/>
      <c r="B11" s="118">
        <v>3</v>
      </c>
      <c r="C11" s="119" t="s">
        <v>172</v>
      </c>
      <c r="D11" s="120">
        <v>731</v>
      </c>
      <c r="E11" s="120">
        <v>566</v>
      </c>
      <c r="F11" s="120" t="s">
        <v>14</v>
      </c>
      <c r="G11" s="120">
        <v>225</v>
      </c>
      <c r="H11" s="120">
        <v>731</v>
      </c>
      <c r="I11" s="120" t="s">
        <v>14</v>
      </c>
      <c r="J11" s="120">
        <v>960</v>
      </c>
      <c r="K11" s="120">
        <v>605</v>
      </c>
      <c r="L11" s="120" t="s">
        <v>14</v>
      </c>
      <c r="M11" s="40"/>
    </row>
    <row r="12" spans="1:15">
      <c r="B12" s="7">
        <v>4</v>
      </c>
      <c r="C12" s="18" t="s">
        <v>173</v>
      </c>
      <c r="D12" s="40">
        <v>1067</v>
      </c>
      <c r="E12" s="40">
        <v>407</v>
      </c>
      <c r="F12" s="40" t="s">
        <v>14</v>
      </c>
      <c r="G12" s="40">
        <v>326</v>
      </c>
      <c r="H12" s="40">
        <v>413</v>
      </c>
      <c r="I12" s="40" t="s">
        <v>14</v>
      </c>
      <c r="J12" s="40">
        <v>1393</v>
      </c>
      <c r="K12" s="40">
        <v>408</v>
      </c>
      <c r="L12" s="40" t="s">
        <v>14</v>
      </c>
      <c r="M12" s="40"/>
    </row>
    <row r="13" spans="1:15">
      <c r="B13" s="7">
        <v>5</v>
      </c>
      <c r="C13" s="18" t="s">
        <v>174</v>
      </c>
      <c r="D13" s="40">
        <v>380</v>
      </c>
      <c r="E13" s="40">
        <v>598</v>
      </c>
      <c r="F13" s="40" t="s">
        <v>14</v>
      </c>
      <c r="G13" s="40">
        <v>188</v>
      </c>
      <c r="H13" s="40">
        <v>927</v>
      </c>
      <c r="I13" s="40" t="s">
        <v>14</v>
      </c>
      <c r="J13" s="40">
        <v>568</v>
      </c>
      <c r="K13" s="40">
        <v>707</v>
      </c>
      <c r="L13" s="40" t="s">
        <v>14</v>
      </c>
      <c r="M13" s="40"/>
    </row>
    <row r="14" spans="1:15">
      <c r="A14" s="121"/>
      <c r="B14" s="79">
        <v>6</v>
      </c>
      <c r="C14" s="80" t="s">
        <v>175</v>
      </c>
      <c r="D14" s="122">
        <v>554</v>
      </c>
      <c r="E14" s="122">
        <v>651</v>
      </c>
      <c r="F14" s="122" t="s">
        <v>14</v>
      </c>
      <c r="G14" s="122">
        <v>253</v>
      </c>
      <c r="H14" s="122">
        <v>833</v>
      </c>
      <c r="I14" s="122" t="s">
        <v>14</v>
      </c>
      <c r="J14" s="122">
        <v>807</v>
      </c>
      <c r="K14" s="122">
        <v>708</v>
      </c>
      <c r="L14" s="122" t="s">
        <v>14</v>
      </c>
      <c r="M14" s="40"/>
    </row>
  </sheetData>
  <mergeCells count="15">
    <mergeCell ref="B2:F2"/>
    <mergeCell ref="B4:B6"/>
    <mergeCell ref="C4:C6"/>
    <mergeCell ref="D4:F4"/>
    <mergeCell ref="G4:I4"/>
    <mergeCell ref="D5:D6"/>
    <mergeCell ref="E5:F5"/>
    <mergeCell ref="G5:G6"/>
    <mergeCell ref="H5:I5"/>
    <mergeCell ref="N3:O4"/>
    <mergeCell ref="J5:J6"/>
    <mergeCell ref="K5:L5"/>
    <mergeCell ref="B7:L7"/>
    <mergeCell ref="B10:L10"/>
    <mergeCell ref="J4:L4"/>
  </mergeCells>
  <hyperlinks>
    <hyperlink ref="N3:O4" location="'Table of Contents'!A1" display="Go To Table Of Contents" xr:uid="{00000000-0004-0000-15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I22"/>
  <sheetViews>
    <sheetView showGridLines="0" workbookViewId="0">
      <selection activeCell="H2" sqref="H2:I3"/>
    </sheetView>
  </sheetViews>
  <sheetFormatPr defaultRowHeight="15"/>
  <cols>
    <col min="1" max="1" width="1.85546875" customWidth="1"/>
    <col min="2" max="2" width="16.85546875" style="19" customWidth="1"/>
    <col min="3" max="3" width="17.7109375" customWidth="1"/>
    <col min="4" max="4" width="17.5703125" customWidth="1"/>
    <col min="5" max="5" width="15.7109375" customWidth="1"/>
    <col min="6" max="6" width="15.28515625" customWidth="1"/>
    <col min="7" max="7" width="4" customWidth="1"/>
    <col min="8" max="9" width="6.28515625" customWidth="1"/>
  </cols>
  <sheetData>
    <row r="1" spans="2:9" ht="12.75" customHeight="1"/>
    <row r="2" spans="2:9" ht="15" customHeight="1">
      <c r="B2" s="517" t="s">
        <v>834</v>
      </c>
      <c r="C2" s="517"/>
      <c r="D2" s="517"/>
      <c r="E2" s="517"/>
      <c r="F2" s="517"/>
      <c r="H2" s="446" t="s">
        <v>333</v>
      </c>
      <c r="I2" s="446"/>
    </row>
    <row r="3" spans="2:9" ht="15" customHeight="1">
      <c r="B3" s="507" t="s">
        <v>176</v>
      </c>
      <c r="C3" s="507"/>
      <c r="D3" s="507"/>
      <c r="E3" s="507"/>
      <c r="F3" s="507"/>
      <c r="H3" s="446"/>
      <c r="I3" s="446"/>
    </row>
    <row r="4" spans="2:9" ht="25.5">
      <c r="B4" s="15" t="s">
        <v>177</v>
      </c>
      <c r="C4" s="15" t="s">
        <v>178</v>
      </c>
      <c r="D4" s="15" t="s">
        <v>179</v>
      </c>
      <c r="E4" s="15" t="s">
        <v>180</v>
      </c>
      <c r="F4" s="15" t="s">
        <v>181</v>
      </c>
    </row>
    <row r="5" spans="2:9">
      <c r="B5" s="518" t="s">
        <v>182</v>
      </c>
      <c r="C5" s="518"/>
      <c r="D5" s="518"/>
      <c r="E5" s="518"/>
      <c r="F5" s="518"/>
    </row>
    <row r="6" spans="2:9">
      <c r="B6" s="154" t="s">
        <v>242</v>
      </c>
      <c r="C6" s="346">
        <v>0</v>
      </c>
      <c r="D6" s="346">
        <v>476.26</v>
      </c>
      <c r="E6" s="346">
        <v>0.21</v>
      </c>
      <c r="F6" s="346">
        <v>476.05</v>
      </c>
    </row>
    <row r="7" spans="2:9">
      <c r="B7" s="54" t="s">
        <v>295</v>
      </c>
      <c r="C7" s="98">
        <v>476.05</v>
      </c>
      <c r="D7" s="98">
        <v>116.18</v>
      </c>
      <c r="E7" s="98">
        <v>0</v>
      </c>
      <c r="F7" s="98">
        <v>592.23</v>
      </c>
    </row>
    <row r="8" spans="2:9">
      <c r="B8" s="54" t="s">
        <v>368</v>
      </c>
      <c r="C8" s="98">
        <v>592.23</v>
      </c>
      <c r="D8" s="98">
        <v>25.93</v>
      </c>
      <c r="E8" s="98">
        <v>4.84</v>
      </c>
      <c r="F8" s="98">
        <v>613.32000000000005</v>
      </c>
    </row>
    <row r="9" spans="2:9">
      <c r="B9" s="54" t="s">
        <v>473</v>
      </c>
      <c r="C9" s="98">
        <v>613.32000000000005</v>
      </c>
      <c r="D9" s="98">
        <v>596.1</v>
      </c>
      <c r="E9" s="98">
        <v>0</v>
      </c>
      <c r="F9" s="98">
        <v>1209.42</v>
      </c>
    </row>
    <row r="10" spans="2:9">
      <c r="B10" s="54" t="s">
        <v>439</v>
      </c>
      <c r="C10" s="98">
        <v>1209.42</v>
      </c>
      <c r="D10" s="98">
        <v>144.83000000000001</v>
      </c>
      <c r="E10" s="98">
        <v>9.26</v>
      </c>
      <c r="F10" s="98">
        <v>1344.99</v>
      </c>
    </row>
    <row r="11" spans="2:9">
      <c r="B11" s="54" t="s">
        <v>453</v>
      </c>
      <c r="C11" s="98">
        <v>1344.99</v>
      </c>
      <c r="D11" s="98">
        <v>15.01</v>
      </c>
      <c r="E11" s="98">
        <v>0</v>
      </c>
      <c r="F11" s="98">
        <v>1360</v>
      </c>
    </row>
    <row r="12" spans="2:9">
      <c r="B12" s="54" t="s">
        <v>458</v>
      </c>
      <c r="C12" s="98">
        <v>1360</v>
      </c>
      <c r="D12" s="98">
        <v>608.75</v>
      </c>
      <c r="E12" s="98">
        <v>0</v>
      </c>
      <c r="F12" s="98">
        <v>1968.75</v>
      </c>
    </row>
    <row r="13" spans="2:9">
      <c r="B13" s="54" t="s">
        <v>542</v>
      </c>
      <c r="C13" s="98">
        <v>1968.75</v>
      </c>
      <c r="D13" s="98">
        <v>8.7799999999999994</v>
      </c>
      <c r="E13" s="98">
        <v>0</v>
      </c>
      <c r="F13" s="98">
        <v>1977.53</v>
      </c>
    </row>
    <row r="14" spans="2:9">
      <c r="B14" s="452" t="s">
        <v>183</v>
      </c>
      <c r="C14" s="452"/>
      <c r="D14" s="452"/>
      <c r="E14" s="452"/>
      <c r="F14" s="452"/>
    </row>
    <row r="15" spans="2:9">
      <c r="B15" s="155" t="s">
        <v>242</v>
      </c>
      <c r="C15" s="98">
        <v>0</v>
      </c>
      <c r="D15" s="98">
        <v>109.7</v>
      </c>
      <c r="E15" s="98">
        <v>0</v>
      </c>
      <c r="F15" s="98">
        <v>109.7</v>
      </c>
    </row>
    <row r="16" spans="2:9">
      <c r="B16" s="156" t="s">
        <v>295</v>
      </c>
      <c r="C16" s="98">
        <v>109.7</v>
      </c>
      <c r="D16" s="98">
        <v>112.06</v>
      </c>
      <c r="E16" s="98">
        <v>0</v>
      </c>
      <c r="F16" s="98">
        <v>221.76</v>
      </c>
    </row>
    <row r="17" spans="2:7">
      <c r="B17" s="54" t="s">
        <v>368</v>
      </c>
      <c r="C17" s="98">
        <v>221.76</v>
      </c>
      <c r="D17" s="98">
        <v>127.94</v>
      </c>
      <c r="E17" s="98">
        <v>0.03</v>
      </c>
      <c r="F17" s="98">
        <v>349.67</v>
      </c>
    </row>
    <row r="18" spans="2:7">
      <c r="B18" s="54" t="s">
        <v>438</v>
      </c>
      <c r="C18" s="98">
        <v>349.67</v>
      </c>
      <c r="D18" s="98">
        <v>241.29</v>
      </c>
      <c r="E18" s="98">
        <v>10.42</v>
      </c>
      <c r="F18" s="98">
        <v>580.54</v>
      </c>
    </row>
    <row r="19" spans="2:7">
      <c r="B19" s="54" t="s">
        <v>439</v>
      </c>
      <c r="C19" s="98">
        <v>580.54</v>
      </c>
      <c r="D19" s="98">
        <v>92.57</v>
      </c>
      <c r="E19" s="98">
        <v>0</v>
      </c>
      <c r="F19" s="98">
        <v>673.11</v>
      </c>
    </row>
    <row r="20" spans="2:7">
      <c r="B20" s="340" t="s">
        <v>453</v>
      </c>
      <c r="C20" s="98">
        <v>673.11</v>
      </c>
      <c r="D20" s="98">
        <v>6.34</v>
      </c>
      <c r="E20" s="98">
        <v>0</v>
      </c>
      <c r="F20" s="98">
        <v>679.45</v>
      </c>
      <c r="G20" s="340"/>
    </row>
    <row r="21" spans="2:7" ht="15" customHeight="1">
      <c r="B21" s="340" t="s">
        <v>458</v>
      </c>
      <c r="C21" s="98">
        <v>679.45</v>
      </c>
      <c r="D21" s="98">
        <v>116.04</v>
      </c>
      <c r="E21" s="98">
        <v>0</v>
      </c>
      <c r="F21" s="98">
        <v>795.49</v>
      </c>
      <c r="G21" s="340"/>
    </row>
    <row r="22" spans="2:7">
      <c r="B22" s="54" t="s">
        <v>542</v>
      </c>
      <c r="C22" s="98">
        <v>795.49</v>
      </c>
      <c r="D22" s="98">
        <v>50.55</v>
      </c>
      <c r="E22" s="98">
        <v>39.03</v>
      </c>
      <c r="F22" s="98">
        <v>807.01</v>
      </c>
      <c r="G22" s="320"/>
    </row>
  </sheetData>
  <mergeCells count="5">
    <mergeCell ref="H2:I3"/>
    <mergeCell ref="B2:F2"/>
    <mergeCell ref="B3:F3"/>
    <mergeCell ref="B5:F5"/>
    <mergeCell ref="B14:F14"/>
  </mergeCells>
  <hyperlinks>
    <hyperlink ref="H2:I3" location="'Table of Contents'!A1" display="Go To Table Of Contents" xr:uid="{00000000-0004-0000-16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721A4-5474-411F-9CD0-9FBC91FEA86D}">
  <dimension ref="B1:H8"/>
  <sheetViews>
    <sheetView workbookViewId="0">
      <selection activeCell="G2" sqref="G2:H3"/>
    </sheetView>
  </sheetViews>
  <sheetFormatPr defaultRowHeight="15"/>
  <cols>
    <col min="1" max="1" width="1.85546875" customWidth="1"/>
    <col min="2" max="2" width="6.5703125" style="19" customWidth="1"/>
    <col min="3" max="3" width="32.5703125" customWidth="1"/>
    <col min="4" max="4" width="17.5703125" customWidth="1"/>
    <col min="5" max="5" width="15.7109375" customWidth="1"/>
    <col min="6" max="6" width="4" customWidth="1"/>
    <col min="7" max="8" width="6.28515625" customWidth="1"/>
  </cols>
  <sheetData>
    <row r="1" spans="2:8" ht="12.75" customHeight="1"/>
    <row r="2" spans="2:8" ht="15" customHeight="1">
      <c r="B2" s="517" t="s">
        <v>532</v>
      </c>
      <c r="C2" s="517"/>
      <c r="D2" s="517"/>
      <c r="E2" s="517"/>
      <c r="G2" s="446" t="s">
        <v>333</v>
      </c>
      <c r="H2" s="446"/>
    </row>
    <row r="3" spans="2:8" ht="15" customHeight="1">
      <c r="B3" s="507"/>
      <c r="C3" s="507"/>
      <c r="D3" s="507"/>
      <c r="E3" s="507"/>
      <c r="G3" s="446"/>
      <c r="H3" s="446"/>
    </row>
    <row r="4" spans="2:8" ht="25.5">
      <c r="B4" s="15" t="s">
        <v>487</v>
      </c>
      <c r="C4" s="15" t="s">
        <v>525</v>
      </c>
      <c r="D4" s="15" t="s">
        <v>526</v>
      </c>
      <c r="E4" s="15" t="s">
        <v>527</v>
      </c>
    </row>
    <row r="5" spans="2:8">
      <c r="B5" s="364">
        <v>1</v>
      </c>
      <c r="C5" s="364" t="s">
        <v>528</v>
      </c>
      <c r="D5" s="365">
        <v>45266</v>
      </c>
      <c r="E5" s="367" t="s">
        <v>197</v>
      </c>
    </row>
    <row r="6" spans="2:8">
      <c r="B6" s="340">
        <v>2</v>
      </c>
      <c r="C6" s="340" t="s">
        <v>529</v>
      </c>
      <c r="D6" s="366">
        <v>45295</v>
      </c>
      <c r="E6" s="28" t="s">
        <v>474</v>
      </c>
    </row>
    <row r="7" spans="2:8">
      <c r="B7" s="340">
        <v>3</v>
      </c>
      <c r="C7" s="340" t="s">
        <v>530</v>
      </c>
      <c r="D7" s="366">
        <v>45296</v>
      </c>
      <c r="E7" s="28" t="s">
        <v>475</v>
      </c>
    </row>
    <row r="8" spans="2:8">
      <c r="B8" s="340">
        <v>4</v>
      </c>
      <c r="C8" s="340" t="s">
        <v>531</v>
      </c>
      <c r="D8" s="366">
        <v>45323</v>
      </c>
      <c r="E8" s="28" t="s">
        <v>197</v>
      </c>
    </row>
  </sheetData>
  <mergeCells count="3">
    <mergeCell ref="B2:E2"/>
    <mergeCell ref="G2:H3"/>
    <mergeCell ref="B3:E3"/>
  </mergeCells>
  <hyperlinks>
    <hyperlink ref="G2:H3" location="'Table of Contents'!A1" display="Go To Table Of Contents" xr:uid="{17D0DC25-96F4-4BA9-8CEF-F4537BFE1E68}"/>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DB874-3C89-41E1-8051-46AA8241BCB8}">
  <dimension ref="B2:S8"/>
  <sheetViews>
    <sheetView workbookViewId="0">
      <selection activeCell="R2" sqref="R2:S3"/>
    </sheetView>
  </sheetViews>
  <sheetFormatPr defaultRowHeight="15"/>
  <cols>
    <col min="1" max="1" width="2.140625" customWidth="1"/>
    <col min="10" max="10" width="3.85546875" customWidth="1"/>
    <col min="11" max="11" width="1.85546875" customWidth="1"/>
    <col min="12" max="12" width="1.85546875" style="49" customWidth="1"/>
    <col min="13" max="13" width="1.85546875" customWidth="1"/>
    <col min="14" max="14" width="13.28515625" customWidth="1"/>
    <col min="15" max="15" width="16.140625" style="19" customWidth="1"/>
    <col min="16" max="16" width="15.140625" customWidth="1"/>
    <col min="17" max="17" width="16.5703125" customWidth="1"/>
    <col min="18" max="19" width="6.5703125" customWidth="1"/>
  </cols>
  <sheetData>
    <row r="2" spans="2:19" ht="15.75" customHeight="1">
      <c r="B2" s="395"/>
      <c r="C2" s="395"/>
      <c r="D2" s="395"/>
      <c r="E2" s="395"/>
      <c r="F2" s="395"/>
      <c r="G2" s="395"/>
      <c r="H2" s="395"/>
      <c r="I2" s="395"/>
      <c r="J2" s="395"/>
      <c r="N2" s="471" t="s">
        <v>533</v>
      </c>
      <c r="O2" s="471"/>
      <c r="P2" s="471"/>
      <c r="Q2" s="471"/>
      <c r="R2" s="446" t="s">
        <v>333</v>
      </c>
      <c r="S2" s="446"/>
    </row>
    <row r="3" spans="2:19">
      <c r="N3" s="27"/>
      <c r="O3" s="24"/>
      <c r="P3" s="2"/>
      <c r="R3" s="446"/>
      <c r="S3" s="446"/>
    </row>
    <row r="4" spans="2:19" ht="51" customHeight="1">
      <c r="N4" s="23" t="s">
        <v>131</v>
      </c>
      <c r="O4" s="23" t="s">
        <v>534</v>
      </c>
      <c r="P4" s="23" t="s">
        <v>535</v>
      </c>
    </row>
    <row r="5" spans="2:19">
      <c r="N5" s="57" t="s">
        <v>536</v>
      </c>
      <c r="O5" s="54">
        <v>17305</v>
      </c>
      <c r="P5" s="40">
        <v>533145</v>
      </c>
    </row>
    <row r="6" spans="2:19">
      <c r="N6" s="57" t="s">
        <v>537</v>
      </c>
      <c r="O6" s="54">
        <v>21100</v>
      </c>
      <c r="P6" s="40">
        <v>609482.17000000004</v>
      </c>
    </row>
    <row r="7" spans="2:19">
      <c r="N7" s="57" t="s">
        <v>538</v>
      </c>
      <c r="O7" s="54">
        <v>25107</v>
      </c>
      <c r="P7" s="40">
        <v>881329.35</v>
      </c>
    </row>
    <row r="8" spans="2:19">
      <c r="N8" s="340" t="s">
        <v>835</v>
      </c>
      <c r="O8" s="54">
        <v>28818</v>
      </c>
      <c r="P8" s="40">
        <v>1022485.33</v>
      </c>
    </row>
  </sheetData>
  <mergeCells count="3">
    <mergeCell ref="B2:J2"/>
    <mergeCell ref="R2:S3"/>
    <mergeCell ref="N2:Q2"/>
  </mergeCells>
  <hyperlinks>
    <hyperlink ref="R2:S3" location="'Table of Contents'!A1" display="Go To Table Of Contents" xr:uid="{7ECA43ED-9B94-49E2-9AEE-DBC67739E93F}"/>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R64"/>
  <sheetViews>
    <sheetView showGridLines="0" zoomScaleNormal="100" workbookViewId="0">
      <selection activeCell="R2" sqref="R2:R3"/>
    </sheetView>
  </sheetViews>
  <sheetFormatPr defaultRowHeight="15"/>
  <cols>
    <col min="1" max="1" width="1.7109375" customWidth="1"/>
    <col min="2" max="2" width="19.28515625" customWidth="1"/>
    <col min="3" max="3" width="17.28515625" customWidth="1"/>
    <col min="4" max="4" width="32.5703125" customWidth="1"/>
    <col min="5" max="5" width="2.28515625" customWidth="1"/>
    <col min="7" max="7" width="1.85546875" style="50" customWidth="1"/>
    <col min="8" max="8" width="1.85546875" customWidth="1"/>
    <col min="9" max="9" width="14.140625" style="19" customWidth="1"/>
    <col min="10" max="10" width="12.85546875" customWidth="1"/>
    <col min="11" max="11" width="12.5703125" customWidth="1"/>
    <col min="12" max="12" width="14.28515625" customWidth="1"/>
    <col min="13" max="13" width="14.7109375" customWidth="1"/>
    <col min="14" max="14" width="13.28515625" customWidth="1"/>
    <col min="15" max="15" width="14.85546875" customWidth="1"/>
    <col min="16" max="16" width="12.85546875" customWidth="1"/>
    <col min="17" max="17" width="2.42578125" customWidth="1"/>
    <col min="18" max="18" width="12.5703125" customWidth="1"/>
  </cols>
  <sheetData>
    <row r="1" spans="2:18" ht="12" customHeight="1"/>
    <row r="2" spans="2:18" ht="15.75">
      <c r="B2" s="395"/>
      <c r="C2" s="395"/>
      <c r="D2" s="395"/>
      <c r="F2" s="51"/>
      <c r="I2" s="396" t="s">
        <v>0</v>
      </c>
      <c r="J2" s="396"/>
      <c r="K2" s="396"/>
      <c r="L2" s="396"/>
      <c r="M2" s="396"/>
      <c r="N2" s="396"/>
      <c r="O2" s="396"/>
      <c r="P2" s="396"/>
      <c r="R2" s="398" t="s">
        <v>333</v>
      </c>
    </row>
    <row r="3" spans="2:18" ht="19.5" customHeight="1">
      <c r="I3" s="24"/>
      <c r="J3" s="2"/>
      <c r="K3" s="2"/>
      <c r="L3" s="2"/>
      <c r="M3" s="2"/>
      <c r="N3" s="2"/>
      <c r="O3" s="2"/>
      <c r="P3" s="3" t="s">
        <v>1</v>
      </c>
      <c r="R3" s="398"/>
    </row>
    <row r="4" spans="2:18" ht="15" customHeight="1">
      <c r="I4" s="399" t="s">
        <v>2</v>
      </c>
      <c r="J4" s="400" t="s">
        <v>3</v>
      </c>
      <c r="K4" s="400" t="s">
        <v>4</v>
      </c>
      <c r="L4" s="400" t="s">
        <v>357</v>
      </c>
      <c r="M4" s="400"/>
      <c r="N4" s="400"/>
      <c r="O4" s="400"/>
      <c r="P4" s="400" t="s">
        <v>5</v>
      </c>
    </row>
    <row r="5" spans="2:18" ht="40.5">
      <c r="I5" s="399"/>
      <c r="J5" s="401"/>
      <c r="K5" s="401"/>
      <c r="L5" s="6" t="s">
        <v>6</v>
      </c>
      <c r="M5" s="6" t="s">
        <v>7</v>
      </c>
      <c r="N5" s="6" t="s">
        <v>8</v>
      </c>
      <c r="O5" s="6" t="s">
        <v>9</v>
      </c>
      <c r="P5" s="401"/>
    </row>
    <row r="6" spans="2:18">
      <c r="I6" s="31" t="s">
        <v>10</v>
      </c>
      <c r="J6" s="4">
        <v>0</v>
      </c>
      <c r="K6" s="4">
        <v>37</v>
      </c>
      <c r="L6" s="4">
        <v>1</v>
      </c>
      <c r="M6" s="4">
        <v>0</v>
      </c>
      <c r="N6" s="4">
        <v>0</v>
      </c>
      <c r="O6" s="4">
        <v>0</v>
      </c>
      <c r="P6" s="4">
        <v>36</v>
      </c>
    </row>
    <row r="7" spans="2:18">
      <c r="I7" s="38" t="s">
        <v>11</v>
      </c>
      <c r="J7" s="5">
        <v>36</v>
      </c>
      <c r="K7" s="5">
        <v>707</v>
      </c>
      <c r="L7" s="5">
        <v>95</v>
      </c>
      <c r="M7" s="5">
        <v>0</v>
      </c>
      <c r="N7" s="5">
        <v>19</v>
      </c>
      <c r="O7" s="5">
        <v>91</v>
      </c>
      <c r="P7" s="5">
        <v>538</v>
      </c>
    </row>
    <row r="8" spans="2:18">
      <c r="I8" s="31" t="s">
        <v>12</v>
      </c>
      <c r="J8" s="4">
        <v>538</v>
      </c>
      <c r="K8" s="4">
        <v>1157</v>
      </c>
      <c r="L8" s="4">
        <v>157</v>
      </c>
      <c r="M8" s="4">
        <v>97</v>
      </c>
      <c r="N8" s="4">
        <v>75</v>
      </c>
      <c r="O8" s="4">
        <v>305</v>
      </c>
      <c r="P8" s="4">
        <v>1061</v>
      </c>
    </row>
    <row r="9" spans="2:18">
      <c r="I9" s="31" t="s">
        <v>242</v>
      </c>
      <c r="J9" s="4">
        <v>1061</v>
      </c>
      <c r="K9" s="4">
        <v>1990</v>
      </c>
      <c r="L9" s="4">
        <v>348</v>
      </c>
      <c r="M9" s="4">
        <v>220</v>
      </c>
      <c r="N9" s="4">
        <v>132</v>
      </c>
      <c r="O9" s="4">
        <v>539</v>
      </c>
      <c r="P9" s="84">
        <v>1812</v>
      </c>
    </row>
    <row r="10" spans="2:18">
      <c r="I10" s="31" t="s">
        <v>295</v>
      </c>
      <c r="J10" s="5">
        <v>1812</v>
      </c>
      <c r="K10" s="5">
        <v>536</v>
      </c>
      <c r="L10" s="5">
        <v>92</v>
      </c>
      <c r="M10" s="5">
        <v>168</v>
      </c>
      <c r="N10" s="5">
        <v>119</v>
      </c>
      <c r="O10" s="5">
        <v>349</v>
      </c>
      <c r="P10" s="5">
        <v>1620</v>
      </c>
    </row>
    <row r="11" spans="2:18">
      <c r="I11" s="31" t="s">
        <v>368</v>
      </c>
      <c r="J11" s="5">
        <v>1620</v>
      </c>
      <c r="K11" s="5">
        <v>890</v>
      </c>
      <c r="L11" s="5">
        <v>124</v>
      </c>
      <c r="M11" s="5">
        <v>200</v>
      </c>
      <c r="N11" s="5">
        <v>144</v>
      </c>
      <c r="O11" s="5">
        <v>340</v>
      </c>
      <c r="P11" s="5">
        <v>1702</v>
      </c>
    </row>
    <row r="12" spans="2:18">
      <c r="I12" s="31" t="s">
        <v>438</v>
      </c>
      <c r="J12" s="5">
        <v>1702</v>
      </c>
      <c r="K12" s="5">
        <v>1263</v>
      </c>
      <c r="L12" s="5">
        <v>188</v>
      </c>
      <c r="M12" s="5">
        <v>226</v>
      </c>
      <c r="N12" s="5">
        <v>189</v>
      </c>
      <c r="O12" s="5">
        <v>409</v>
      </c>
      <c r="P12" s="5">
        <v>1953</v>
      </c>
    </row>
    <row r="13" spans="2:18">
      <c r="I13" s="31" t="s">
        <v>439</v>
      </c>
      <c r="J13" s="5">
        <v>1953</v>
      </c>
      <c r="K13" s="5">
        <v>252</v>
      </c>
      <c r="L13" s="5">
        <v>38</v>
      </c>
      <c r="M13" s="5">
        <v>46</v>
      </c>
      <c r="N13" s="5">
        <v>43</v>
      </c>
      <c r="O13" s="5">
        <v>96</v>
      </c>
      <c r="P13" s="5">
        <v>1982</v>
      </c>
    </row>
    <row r="14" spans="2:18">
      <c r="I14" s="31" t="s">
        <v>453</v>
      </c>
      <c r="J14" s="5">
        <v>1982</v>
      </c>
      <c r="K14" s="5">
        <v>249</v>
      </c>
      <c r="L14" s="5">
        <v>56</v>
      </c>
      <c r="M14" s="5">
        <v>48</v>
      </c>
      <c r="N14" s="5">
        <v>85</v>
      </c>
      <c r="O14" s="5">
        <v>124</v>
      </c>
      <c r="P14" s="5">
        <v>1918</v>
      </c>
    </row>
    <row r="15" spans="2:18">
      <c r="I15" s="31" t="s">
        <v>458</v>
      </c>
      <c r="J15" s="5">
        <v>1918</v>
      </c>
      <c r="K15" s="5">
        <v>247</v>
      </c>
      <c r="L15" s="5">
        <v>34</v>
      </c>
      <c r="M15" s="5">
        <v>34</v>
      </c>
      <c r="N15" s="5">
        <v>80</v>
      </c>
      <c r="O15" s="5">
        <v>133</v>
      </c>
      <c r="P15" s="5">
        <v>1884</v>
      </c>
    </row>
    <row r="16" spans="2:18">
      <c r="I16" s="31" t="s">
        <v>542</v>
      </c>
      <c r="J16" s="5">
        <v>1884</v>
      </c>
      <c r="K16" s="5">
        <v>239</v>
      </c>
      <c r="L16" s="5">
        <v>21</v>
      </c>
      <c r="M16" s="5">
        <v>31</v>
      </c>
      <c r="N16" s="5">
        <v>61</v>
      </c>
      <c r="O16" s="5">
        <v>90</v>
      </c>
      <c r="P16" s="5">
        <v>1920</v>
      </c>
    </row>
    <row r="17" spans="9:18">
      <c r="I17" s="245" t="s">
        <v>13</v>
      </c>
      <c r="J17" s="246" t="s">
        <v>14</v>
      </c>
      <c r="K17" s="246">
        <v>7567</v>
      </c>
      <c r="L17" s="246">
        <v>1154</v>
      </c>
      <c r="M17" s="246">
        <v>1070</v>
      </c>
      <c r="N17" s="246">
        <v>947</v>
      </c>
      <c r="O17" s="246">
        <v>2476</v>
      </c>
      <c r="P17" s="246">
        <v>1920</v>
      </c>
    </row>
    <row r="18" spans="9:18" ht="52.5" customHeight="1">
      <c r="I18" s="397" t="s">
        <v>587</v>
      </c>
      <c r="J18" s="397"/>
      <c r="K18" s="397"/>
      <c r="L18" s="397"/>
      <c r="M18" s="397"/>
      <c r="N18" s="397"/>
      <c r="O18" s="397"/>
      <c r="P18" s="397"/>
    </row>
    <row r="19" spans="9:18">
      <c r="I19" s="393"/>
      <c r="J19" s="393"/>
      <c r="K19" s="393"/>
      <c r="L19" s="393"/>
      <c r="M19" s="393"/>
      <c r="N19" s="393"/>
      <c r="O19" s="302"/>
      <c r="P19" s="302"/>
    </row>
    <row r="20" spans="9:18" ht="15" customHeight="1">
      <c r="I20" s="394"/>
      <c r="J20" s="394"/>
      <c r="K20" s="394"/>
      <c r="L20" s="394"/>
      <c r="M20" s="394"/>
      <c r="N20" s="394"/>
      <c r="O20" s="394"/>
      <c r="P20" s="394"/>
    </row>
    <row r="22" spans="9:18">
      <c r="I22" s="81"/>
      <c r="J22" s="82"/>
      <c r="K22" s="82"/>
      <c r="L22" s="82"/>
      <c r="M22" s="82"/>
      <c r="N22" s="82"/>
      <c r="O22" s="82"/>
      <c r="P22" s="82"/>
    </row>
    <row r="23" spans="9:18" ht="15" customHeight="1">
      <c r="I23" s="81"/>
      <c r="J23" s="81"/>
      <c r="K23" s="81"/>
      <c r="L23" s="81"/>
      <c r="M23" s="81"/>
      <c r="N23" s="81"/>
      <c r="O23" s="81"/>
      <c r="P23" s="81"/>
      <c r="Q23" s="167"/>
      <c r="R23" s="167"/>
    </row>
    <row r="24" spans="9:18" ht="15" customHeight="1">
      <c r="I24" s="81"/>
      <c r="J24" s="81"/>
      <c r="K24" s="81"/>
      <c r="L24" s="81"/>
      <c r="M24" s="81"/>
      <c r="N24" s="81"/>
      <c r="O24" s="81"/>
      <c r="P24" s="81"/>
      <c r="Q24" s="167"/>
      <c r="R24" s="167"/>
    </row>
    <row r="25" spans="9:18">
      <c r="I25" s="81"/>
      <c r="J25" s="81"/>
      <c r="K25" s="81"/>
      <c r="L25" s="81"/>
      <c r="M25" s="81"/>
      <c r="N25" s="81"/>
      <c r="O25" s="81"/>
      <c r="P25" s="81"/>
      <c r="Q25" s="167">
        <f>1514/3247*100</f>
        <v>46.627656298121344</v>
      </c>
      <c r="R25" s="167"/>
    </row>
    <row r="26" spans="9:18">
      <c r="I26" s="81"/>
      <c r="J26" s="81"/>
      <c r="K26" s="81"/>
      <c r="L26" s="81"/>
      <c r="M26" s="81"/>
      <c r="N26" s="81"/>
      <c r="O26" s="81"/>
      <c r="P26" s="81"/>
      <c r="Q26" s="167" t="s">
        <v>9</v>
      </c>
      <c r="R26" s="167"/>
    </row>
    <row r="27" spans="9:18">
      <c r="I27" s="81"/>
      <c r="J27" s="81"/>
      <c r="K27" s="81"/>
      <c r="L27" s="81"/>
      <c r="M27" s="81"/>
      <c r="N27" s="81"/>
      <c r="O27" s="81"/>
      <c r="P27" s="81"/>
      <c r="Q27" s="168">
        <v>46.627656298121344</v>
      </c>
      <c r="R27" s="167"/>
    </row>
    <row r="28" spans="9:18">
      <c r="I28" s="81"/>
      <c r="J28" s="81"/>
      <c r="K28" s="81"/>
      <c r="L28" s="81"/>
      <c r="M28" s="81"/>
      <c r="N28" s="81"/>
      <c r="O28" s="81"/>
      <c r="P28" s="81"/>
      <c r="Q28" s="167"/>
      <c r="R28" s="167"/>
    </row>
    <row r="29" spans="9:18">
      <c r="I29" s="81"/>
      <c r="J29" s="81"/>
      <c r="K29" s="81"/>
      <c r="L29" s="81"/>
      <c r="M29" s="81"/>
      <c r="N29" s="81"/>
      <c r="O29" s="81"/>
      <c r="P29" s="81"/>
      <c r="Q29" s="167"/>
      <c r="R29" s="167"/>
    </row>
    <row r="30" spans="9:18">
      <c r="I30" s="81"/>
      <c r="J30" s="81"/>
      <c r="K30" s="81"/>
      <c r="L30" s="81"/>
      <c r="M30" s="81"/>
      <c r="N30" s="81"/>
      <c r="O30" s="81"/>
      <c r="P30" s="81"/>
      <c r="Q30" s="167"/>
      <c r="R30" s="167"/>
    </row>
    <row r="31" spans="9:18">
      <c r="I31" s="81"/>
      <c r="J31" s="81"/>
      <c r="K31" s="81"/>
      <c r="L31" s="81"/>
      <c r="M31" s="81"/>
      <c r="N31" s="81"/>
      <c r="O31" s="81"/>
      <c r="P31" s="81"/>
      <c r="Q31" s="167"/>
      <c r="R31" s="167"/>
    </row>
    <row r="32" spans="9:18">
      <c r="I32" s="81"/>
      <c r="J32" s="81"/>
      <c r="K32" s="81"/>
      <c r="L32" s="81"/>
      <c r="M32" s="81"/>
      <c r="N32" s="81"/>
      <c r="O32" s="81"/>
      <c r="P32" s="81"/>
      <c r="Q32" s="167"/>
      <c r="R32" s="167"/>
    </row>
    <row r="33" spans="9:18">
      <c r="I33" s="81"/>
      <c r="J33" s="81"/>
      <c r="K33" s="81"/>
      <c r="L33" s="81"/>
      <c r="M33" s="81"/>
      <c r="N33" s="81"/>
      <c r="O33" s="81"/>
      <c r="P33" s="81"/>
      <c r="Q33" s="167"/>
      <c r="R33" s="167"/>
    </row>
    <row r="34" spans="9:18">
      <c r="I34" s="81"/>
      <c r="J34" s="81"/>
      <c r="K34" s="81"/>
      <c r="L34" s="81"/>
      <c r="M34" s="81"/>
      <c r="N34" s="81"/>
      <c r="O34" s="81"/>
      <c r="P34" s="81"/>
      <c r="Q34" s="167"/>
      <c r="R34" s="167"/>
    </row>
    <row r="35" spans="9:18">
      <c r="I35" s="81"/>
      <c r="J35" s="81"/>
      <c r="K35" s="81"/>
      <c r="L35" s="81"/>
      <c r="M35" s="81"/>
      <c r="N35" s="81"/>
      <c r="O35" s="81"/>
      <c r="P35" s="81"/>
      <c r="Q35" s="167"/>
      <c r="R35" s="167"/>
    </row>
    <row r="36" spans="9:18">
      <c r="I36" s="81"/>
      <c r="J36" s="81"/>
      <c r="K36" s="81"/>
      <c r="L36" s="81"/>
      <c r="M36" s="81"/>
      <c r="N36" s="81"/>
      <c r="O36" s="81"/>
      <c r="P36" s="81"/>
      <c r="Q36" s="167"/>
      <c r="R36" s="167"/>
    </row>
    <row r="37" spans="9:18">
      <c r="I37" s="81"/>
      <c r="J37" s="81"/>
      <c r="K37" s="81"/>
      <c r="L37" s="81"/>
      <c r="M37" s="81"/>
      <c r="N37" s="81"/>
      <c r="O37" s="81"/>
      <c r="P37" s="81"/>
      <c r="Q37" s="167"/>
      <c r="R37" s="167"/>
    </row>
    <row r="38" spans="9:18">
      <c r="I38" s="81"/>
      <c r="J38" s="81"/>
      <c r="K38" s="81"/>
      <c r="L38" s="81"/>
      <c r="M38" s="81"/>
      <c r="N38" s="81"/>
      <c r="O38" s="81"/>
      <c r="P38" s="81"/>
      <c r="Q38" s="167"/>
      <c r="R38" s="167"/>
    </row>
    <row r="39" spans="9:18">
      <c r="I39" s="81"/>
      <c r="J39" s="81"/>
      <c r="K39" s="81"/>
      <c r="L39" s="81"/>
      <c r="M39" s="81"/>
      <c r="N39" s="81"/>
      <c r="O39" s="81"/>
      <c r="P39" s="81"/>
      <c r="Q39" s="167"/>
      <c r="R39" s="167"/>
    </row>
    <row r="40" spans="9:18">
      <c r="I40" s="81"/>
      <c r="J40" s="81"/>
      <c r="K40" s="81"/>
      <c r="L40" s="81"/>
      <c r="M40" s="81"/>
      <c r="N40" s="81"/>
      <c r="O40" s="81"/>
      <c r="P40" s="81"/>
      <c r="Q40" s="167"/>
      <c r="R40" s="167"/>
    </row>
    <row r="41" spans="9:18">
      <c r="I41" s="81"/>
      <c r="J41" s="81"/>
      <c r="K41" s="81"/>
      <c r="L41" s="81"/>
      <c r="M41" s="81"/>
      <c r="N41" s="81"/>
      <c r="O41" s="81"/>
      <c r="P41" s="81"/>
      <c r="Q41" s="167"/>
      <c r="R41" s="167"/>
    </row>
    <row r="42" spans="9:18">
      <c r="I42" s="81"/>
      <c r="J42" s="81"/>
      <c r="K42" s="81"/>
      <c r="L42" s="81"/>
      <c r="M42" s="81"/>
      <c r="N42" s="81"/>
      <c r="O42" s="81"/>
      <c r="P42" s="81"/>
      <c r="Q42" s="167"/>
      <c r="R42" s="167"/>
    </row>
    <row r="43" spans="9:18">
      <c r="I43" s="81"/>
      <c r="J43" s="81"/>
      <c r="K43" s="81"/>
      <c r="L43" s="81"/>
      <c r="M43" s="81"/>
      <c r="N43" s="81"/>
      <c r="O43" s="81"/>
      <c r="P43" s="81"/>
      <c r="Q43" s="167"/>
      <c r="R43" s="167"/>
    </row>
    <row r="44" spans="9:18">
      <c r="I44" s="81"/>
      <c r="J44" s="81"/>
      <c r="K44" s="81"/>
      <c r="L44" s="81"/>
      <c r="M44" s="81"/>
      <c r="N44" s="81"/>
      <c r="O44" s="81"/>
      <c r="P44" s="81"/>
      <c r="Q44" s="167"/>
      <c r="R44" s="167"/>
    </row>
    <row r="45" spans="9:18">
      <c r="I45" s="81"/>
      <c r="J45" s="81"/>
      <c r="K45" s="81"/>
      <c r="L45" s="81"/>
      <c r="M45" s="81"/>
      <c r="N45" s="81"/>
      <c r="O45" s="81"/>
      <c r="P45" s="81"/>
      <c r="Q45" s="167"/>
      <c r="R45" s="167"/>
    </row>
    <row r="46" spans="9:18">
      <c r="I46" s="230"/>
      <c r="J46" s="229"/>
      <c r="K46" s="229"/>
      <c r="L46" s="229"/>
      <c r="M46" s="229"/>
      <c r="N46" s="229"/>
      <c r="O46" s="229"/>
      <c r="P46" s="229"/>
      <c r="Q46" s="167"/>
      <c r="R46" s="167"/>
    </row>
    <row r="47" spans="9:18">
      <c r="I47" s="166"/>
      <c r="J47" s="167"/>
      <c r="K47" s="167"/>
      <c r="L47" s="167"/>
      <c r="M47" s="167"/>
      <c r="N47" s="167"/>
      <c r="O47" s="167"/>
      <c r="P47" s="167"/>
      <c r="Q47" s="167"/>
      <c r="R47" s="167"/>
    </row>
    <row r="48" spans="9:18">
      <c r="I48" s="166"/>
      <c r="J48" s="167"/>
      <c r="K48" s="167"/>
      <c r="L48" s="167"/>
      <c r="M48" s="167"/>
      <c r="N48" s="167"/>
      <c r="O48" s="167"/>
      <c r="P48" s="167"/>
      <c r="Q48" s="167"/>
      <c r="R48" s="167"/>
    </row>
    <row r="49" spans="9:18">
      <c r="I49" s="166"/>
      <c r="J49" s="167"/>
      <c r="K49" s="167"/>
      <c r="L49" s="167"/>
      <c r="M49" s="167"/>
      <c r="N49" s="167"/>
      <c r="O49" s="167"/>
      <c r="P49" s="167"/>
      <c r="Q49" s="167"/>
      <c r="R49" s="167"/>
    </row>
    <row r="50" spans="9:18">
      <c r="I50" s="166"/>
      <c r="J50" s="167"/>
      <c r="K50" s="167"/>
      <c r="L50" s="167"/>
      <c r="M50" s="167"/>
      <c r="N50" s="167"/>
      <c r="O50" s="167"/>
      <c r="P50" s="167"/>
      <c r="Q50" s="167"/>
      <c r="R50" s="167"/>
    </row>
    <row r="51" spans="9:18">
      <c r="I51" s="166"/>
      <c r="J51" s="167"/>
      <c r="K51" s="167"/>
      <c r="L51" s="167"/>
      <c r="M51" s="167"/>
      <c r="N51" s="167"/>
      <c r="O51" s="167"/>
      <c r="P51" s="167"/>
      <c r="Q51" s="167"/>
      <c r="R51" s="167"/>
    </row>
    <row r="52" spans="9:18">
      <c r="I52" s="166"/>
      <c r="J52" s="167"/>
      <c r="K52" s="167"/>
      <c r="L52" s="167"/>
      <c r="M52" s="167"/>
      <c r="N52" s="167"/>
      <c r="O52" s="167"/>
      <c r="P52" s="167"/>
      <c r="Q52" s="167"/>
      <c r="R52" s="167"/>
    </row>
    <row r="53" spans="9:18">
      <c r="I53" s="166"/>
      <c r="J53" s="167"/>
      <c r="K53" s="167"/>
      <c r="L53" s="167"/>
      <c r="M53" s="167"/>
      <c r="N53" s="167"/>
      <c r="O53" s="167"/>
      <c r="P53" s="167"/>
      <c r="Q53" s="167"/>
      <c r="R53" s="167"/>
    </row>
    <row r="54" spans="9:18">
      <c r="I54" s="166"/>
      <c r="J54" s="167"/>
      <c r="K54" s="167"/>
      <c r="L54" s="167"/>
      <c r="M54" s="167"/>
      <c r="N54" s="167"/>
      <c r="O54" s="167"/>
      <c r="P54" s="167"/>
      <c r="Q54" s="167"/>
      <c r="R54" s="167"/>
    </row>
    <row r="55" spans="9:18">
      <c r="I55" s="166"/>
      <c r="J55" s="167"/>
      <c r="K55" s="167"/>
      <c r="L55" s="167"/>
      <c r="M55" s="167"/>
      <c r="N55" s="167"/>
      <c r="O55" s="167"/>
      <c r="P55" s="167"/>
      <c r="Q55" s="167"/>
      <c r="R55" s="167"/>
    </row>
    <row r="56" spans="9:18">
      <c r="I56" s="166"/>
      <c r="J56" s="167"/>
      <c r="K56" s="167"/>
      <c r="L56" s="167"/>
      <c r="M56" s="167"/>
      <c r="N56" s="167"/>
      <c r="O56" s="167"/>
      <c r="P56" s="167"/>
      <c r="Q56" s="167"/>
      <c r="R56" s="167"/>
    </row>
    <row r="57" spans="9:18">
      <c r="I57" s="166"/>
      <c r="J57" s="167"/>
      <c r="K57" s="167"/>
      <c r="L57" s="167"/>
      <c r="M57" s="167"/>
      <c r="N57" s="167"/>
      <c r="O57" s="167"/>
      <c r="P57" s="167"/>
      <c r="Q57" s="167"/>
      <c r="R57" s="167"/>
    </row>
    <row r="58" spans="9:18">
      <c r="I58" s="166"/>
      <c r="J58" s="167"/>
      <c r="K58" s="167"/>
      <c r="L58" s="167"/>
      <c r="M58" s="167"/>
      <c r="N58" s="167"/>
      <c r="O58" s="167"/>
      <c r="P58" s="167"/>
      <c r="Q58" s="167"/>
      <c r="R58" s="167"/>
    </row>
    <row r="59" spans="9:18">
      <c r="I59" s="166"/>
      <c r="J59" s="167"/>
      <c r="K59" s="167"/>
      <c r="L59" s="167"/>
      <c r="M59" s="167"/>
      <c r="N59" s="167"/>
      <c r="O59" s="167"/>
      <c r="P59" s="167"/>
      <c r="Q59" s="167"/>
      <c r="R59" s="167"/>
    </row>
    <row r="60" spans="9:18">
      <c r="I60" s="166"/>
      <c r="J60" s="167"/>
      <c r="K60" s="167"/>
      <c r="L60" s="167"/>
      <c r="M60" s="167"/>
      <c r="N60" s="167"/>
      <c r="O60" s="167"/>
      <c r="P60" s="167"/>
      <c r="Q60" s="167"/>
      <c r="R60" s="167"/>
    </row>
    <row r="61" spans="9:18">
      <c r="I61" s="166"/>
      <c r="J61" s="167"/>
      <c r="K61" s="167"/>
      <c r="L61" s="167"/>
      <c r="M61" s="167"/>
      <c r="N61" s="167"/>
      <c r="O61" s="167"/>
      <c r="P61" s="167"/>
      <c r="Q61" s="167"/>
      <c r="R61" s="167"/>
    </row>
    <row r="62" spans="9:18">
      <c r="I62" s="166"/>
      <c r="J62" s="167"/>
      <c r="K62" s="167"/>
      <c r="L62" s="167"/>
      <c r="M62" s="167"/>
      <c r="N62" s="167"/>
      <c r="O62" s="167"/>
      <c r="P62" s="167"/>
      <c r="Q62" s="167"/>
      <c r="R62" s="167"/>
    </row>
    <row r="63" spans="9:18">
      <c r="I63" s="166"/>
      <c r="J63" s="167"/>
      <c r="K63" s="167"/>
      <c r="L63" s="167"/>
      <c r="M63" s="167"/>
      <c r="N63" s="167"/>
      <c r="O63" s="167"/>
      <c r="P63" s="167"/>
      <c r="Q63" s="167"/>
      <c r="R63" s="167"/>
    </row>
    <row r="64" spans="9:18">
      <c r="I64" s="166"/>
      <c r="J64" s="167"/>
      <c r="K64" s="167"/>
      <c r="L64" s="167"/>
      <c r="M64" s="167"/>
      <c r="N64" s="167"/>
      <c r="O64" s="167"/>
      <c r="P64" s="167"/>
      <c r="Q64" s="167"/>
      <c r="R64" s="167"/>
    </row>
  </sheetData>
  <mergeCells count="11">
    <mergeCell ref="R2:R3"/>
    <mergeCell ref="I4:I5"/>
    <mergeCell ref="J4:J5"/>
    <mergeCell ref="K4:K5"/>
    <mergeCell ref="L4:O4"/>
    <mergeCell ref="P4:P5"/>
    <mergeCell ref="I19:N19"/>
    <mergeCell ref="I20:P20"/>
    <mergeCell ref="B2:D2"/>
    <mergeCell ref="I2:P2"/>
    <mergeCell ref="I18:P18"/>
  </mergeCells>
  <hyperlinks>
    <hyperlink ref="R2:R3" location="'Table of Contents'!A1" display="Go to Table of Contents" xr:uid="{00000000-0004-0000-0200-000000000000}"/>
  </hyperlinks>
  <pageMargins left="0.7" right="0.7" top="0.75" bottom="0.75" header="0.3" footer="0.3"/>
  <pageSetup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E644F-1821-4A6A-8C3B-19CF2FAD50BD}">
  <dimension ref="B2:S14"/>
  <sheetViews>
    <sheetView workbookViewId="0">
      <selection activeCell="R2" sqref="R2:S3"/>
    </sheetView>
  </sheetViews>
  <sheetFormatPr defaultRowHeight="15"/>
  <cols>
    <col min="1" max="1" width="2.140625" customWidth="1"/>
    <col min="10" max="10" width="3.85546875" customWidth="1"/>
    <col min="11" max="11" width="1.85546875" customWidth="1"/>
    <col min="12" max="12" width="1.85546875" style="49" customWidth="1"/>
    <col min="13" max="13" width="1.85546875" customWidth="1"/>
    <col min="14" max="14" width="13.85546875" customWidth="1"/>
    <col min="15" max="15" width="15.28515625" style="19" customWidth="1"/>
    <col min="16" max="16" width="15.140625" customWidth="1"/>
    <col min="17" max="17" width="13.28515625" customWidth="1"/>
    <col min="18" max="19" width="6.5703125" customWidth="1"/>
  </cols>
  <sheetData>
    <row r="2" spans="2:19" ht="15.75" customHeight="1">
      <c r="B2" s="395"/>
      <c r="C2" s="395"/>
      <c r="D2" s="395"/>
      <c r="E2" s="395"/>
      <c r="F2" s="395"/>
      <c r="G2" s="395"/>
      <c r="H2" s="395"/>
      <c r="I2" s="395"/>
      <c r="J2" s="395"/>
      <c r="N2" s="471" t="s">
        <v>549</v>
      </c>
      <c r="O2" s="471"/>
      <c r="P2" s="471"/>
      <c r="Q2" s="471"/>
      <c r="R2" s="446" t="s">
        <v>333</v>
      </c>
      <c r="S2" s="446"/>
    </row>
    <row r="3" spans="2:19">
      <c r="N3" s="27"/>
      <c r="O3" s="24"/>
      <c r="P3" s="2"/>
      <c r="R3" s="446"/>
      <c r="S3" s="446"/>
    </row>
    <row r="4" spans="2:19">
      <c r="N4" s="35" t="s">
        <v>131</v>
      </c>
      <c r="O4" s="35" t="s">
        <v>539</v>
      </c>
      <c r="P4" s="35" t="s">
        <v>540</v>
      </c>
      <c r="Q4" s="35" t="s">
        <v>541</v>
      </c>
    </row>
    <row r="5" spans="2:19">
      <c r="N5" s="88" t="s">
        <v>543</v>
      </c>
      <c r="O5" s="40">
        <v>19</v>
      </c>
      <c r="P5" s="40">
        <v>91</v>
      </c>
      <c r="Q5" s="40">
        <v>0.21</v>
      </c>
    </row>
    <row r="6" spans="2:19">
      <c r="N6" s="88" t="s">
        <v>544</v>
      </c>
      <c r="O6" s="40">
        <v>75</v>
      </c>
      <c r="P6" s="40">
        <v>305</v>
      </c>
      <c r="Q6" s="40">
        <v>0.25</v>
      </c>
    </row>
    <row r="7" spans="2:19">
      <c r="N7" s="88" t="s">
        <v>545</v>
      </c>
      <c r="O7" s="40">
        <v>132</v>
      </c>
      <c r="P7" s="40">
        <v>539</v>
      </c>
      <c r="Q7" s="40">
        <v>0.24</v>
      </c>
    </row>
    <row r="8" spans="2:19">
      <c r="N8" s="88" t="s">
        <v>546</v>
      </c>
      <c r="O8" s="40">
        <v>119</v>
      </c>
      <c r="P8" s="40">
        <v>349</v>
      </c>
      <c r="Q8" s="40">
        <v>0.34</v>
      </c>
    </row>
    <row r="9" spans="2:19">
      <c r="N9" s="88" t="s">
        <v>547</v>
      </c>
      <c r="O9" s="40">
        <v>144</v>
      </c>
      <c r="P9" s="40">
        <v>340</v>
      </c>
      <c r="Q9" s="40">
        <v>0.42</v>
      </c>
    </row>
    <row r="10" spans="2:19">
      <c r="N10" s="88" t="s">
        <v>548</v>
      </c>
      <c r="O10" s="40">
        <v>189</v>
      </c>
      <c r="P10" s="40">
        <v>409</v>
      </c>
      <c r="Q10" s="40">
        <v>0.46</v>
      </c>
    </row>
    <row r="11" spans="2:19">
      <c r="N11" s="88" t="s">
        <v>469</v>
      </c>
      <c r="O11" s="40">
        <v>43</v>
      </c>
      <c r="P11" s="40">
        <v>96</v>
      </c>
      <c r="Q11" s="40">
        <v>0.45</v>
      </c>
    </row>
    <row r="12" spans="2:19">
      <c r="N12" s="88" t="s">
        <v>470</v>
      </c>
      <c r="O12" s="40">
        <v>85</v>
      </c>
      <c r="P12" s="40">
        <v>124</v>
      </c>
      <c r="Q12" s="40">
        <v>0.69</v>
      </c>
    </row>
    <row r="13" spans="2:19">
      <c r="N13" s="88" t="s">
        <v>471</v>
      </c>
      <c r="O13" s="40">
        <v>80</v>
      </c>
      <c r="P13" s="40">
        <v>133</v>
      </c>
      <c r="Q13" s="242">
        <v>0.6</v>
      </c>
    </row>
    <row r="14" spans="2:19">
      <c r="N14" s="88" t="s">
        <v>542</v>
      </c>
      <c r="O14" s="40">
        <v>61</v>
      </c>
      <c r="P14" s="40">
        <v>90</v>
      </c>
      <c r="Q14" s="40">
        <v>0.68</v>
      </c>
    </row>
  </sheetData>
  <mergeCells count="3">
    <mergeCell ref="B2:J2"/>
    <mergeCell ref="R2:S3"/>
    <mergeCell ref="N2:Q2"/>
  </mergeCells>
  <hyperlinks>
    <hyperlink ref="R2:S3" location="'Table of Contents'!A1" display="Go To Table Of Contents" xr:uid="{66045C08-2CC8-4E81-90D4-E194752A9D12}"/>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O19"/>
  <sheetViews>
    <sheetView showGridLines="0" workbookViewId="0">
      <selection activeCell="L2" sqref="L2:M3"/>
    </sheetView>
  </sheetViews>
  <sheetFormatPr defaultRowHeight="15"/>
  <cols>
    <col min="1" max="1" width="1.85546875" customWidth="1"/>
    <col min="2" max="2" width="13.85546875" style="19" customWidth="1"/>
    <col min="4" max="4" width="10.85546875" customWidth="1"/>
    <col min="6" max="6" width="10.42578125" bestFit="1" customWidth="1"/>
    <col min="8" max="8" width="9.42578125" bestFit="1" customWidth="1"/>
    <col min="11" max="11" width="3.7109375" customWidth="1"/>
    <col min="12" max="13" width="6.7109375" customWidth="1"/>
  </cols>
  <sheetData>
    <row r="1" spans="2:15" ht="12" customHeight="1"/>
    <row r="2" spans="2:15" ht="15" customHeight="1">
      <c r="B2" s="445" t="s">
        <v>550</v>
      </c>
      <c r="C2" s="445"/>
      <c r="D2" s="445"/>
      <c r="E2" s="445"/>
      <c r="F2" s="445"/>
      <c r="G2" s="445"/>
      <c r="H2" s="445"/>
      <c r="I2" s="445"/>
      <c r="J2" s="445"/>
      <c r="L2" s="446" t="s">
        <v>333</v>
      </c>
      <c r="M2" s="446"/>
    </row>
    <row r="3" spans="2:15">
      <c r="B3" s="447" t="s">
        <v>83</v>
      </c>
      <c r="C3" s="447"/>
      <c r="D3" s="447"/>
      <c r="E3" s="447"/>
      <c r="F3" s="447"/>
      <c r="G3" s="447"/>
      <c r="H3" s="447"/>
      <c r="I3" s="447"/>
      <c r="J3" s="447"/>
      <c r="L3" s="446"/>
      <c r="M3" s="446"/>
    </row>
    <row r="4" spans="2:15" ht="17.25" customHeight="1">
      <c r="B4" s="455" t="s">
        <v>131</v>
      </c>
      <c r="C4" s="455" t="s">
        <v>184</v>
      </c>
      <c r="D4" s="455"/>
      <c r="E4" s="455"/>
      <c r="F4" s="455"/>
      <c r="G4" s="455" t="s">
        <v>20</v>
      </c>
      <c r="H4" s="455"/>
      <c r="I4" s="455" t="s">
        <v>185</v>
      </c>
      <c r="J4" s="455"/>
    </row>
    <row r="5" spans="2:15" ht="28.5" customHeight="1">
      <c r="B5" s="455"/>
      <c r="C5" s="455" t="s">
        <v>186</v>
      </c>
      <c r="D5" s="455"/>
      <c r="E5" s="455" t="s">
        <v>187</v>
      </c>
      <c r="F5" s="455"/>
      <c r="G5" s="455"/>
      <c r="H5" s="455"/>
      <c r="I5" s="455"/>
      <c r="J5" s="455"/>
    </row>
    <row r="6" spans="2:15" ht="27" customHeight="1">
      <c r="B6" s="456"/>
      <c r="C6" s="93" t="s">
        <v>94</v>
      </c>
      <c r="D6" s="93" t="s">
        <v>188</v>
      </c>
      <c r="E6" s="93" t="s">
        <v>94</v>
      </c>
      <c r="F6" s="93" t="s">
        <v>188</v>
      </c>
      <c r="G6" s="93" t="s">
        <v>94</v>
      </c>
      <c r="H6" s="93" t="s">
        <v>188</v>
      </c>
      <c r="I6" s="93" t="s">
        <v>189</v>
      </c>
      <c r="J6" s="93" t="s">
        <v>190</v>
      </c>
    </row>
    <row r="7" spans="2:15">
      <c r="B7" s="45" t="s">
        <v>242</v>
      </c>
      <c r="C7" s="40">
        <v>3</v>
      </c>
      <c r="D7" s="40">
        <v>49.66</v>
      </c>
      <c r="E7" s="40">
        <v>23</v>
      </c>
      <c r="F7" s="40">
        <v>3299.82</v>
      </c>
      <c r="G7" s="40">
        <v>26</v>
      </c>
      <c r="H7" s="40">
        <v>3349.48</v>
      </c>
      <c r="I7" s="40">
        <v>25</v>
      </c>
      <c r="J7" s="40">
        <v>1</v>
      </c>
    </row>
    <row r="8" spans="2:15">
      <c r="B8" s="45" t="s">
        <v>295</v>
      </c>
      <c r="C8" s="40">
        <v>26</v>
      </c>
      <c r="D8" s="40">
        <v>2492.98</v>
      </c>
      <c r="E8" s="40">
        <v>248</v>
      </c>
      <c r="F8" s="40">
        <v>39196.58</v>
      </c>
      <c r="G8" s="40">
        <v>274</v>
      </c>
      <c r="H8" s="242">
        <v>41689.56</v>
      </c>
      <c r="I8" s="40">
        <v>268</v>
      </c>
      <c r="J8" s="40">
        <v>6</v>
      </c>
    </row>
    <row r="9" spans="2:15">
      <c r="B9" s="45" t="s">
        <v>368</v>
      </c>
      <c r="C9" s="40">
        <v>87</v>
      </c>
      <c r="D9" s="242">
        <v>3545.82</v>
      </c>
      <c r="E9" s="40">
        <v>908</v>
      </c>
      <c r="F9" s="242">
        <v>65305.77</v>
      </c>
      <c r="G9" s="40">
        <v>995</v>
      </c>
      <c r="H9" s="242">
        <v>68851.59</v>
      </c>
      <c r="I9" s="40">
        <v>980</v>
      </c>
      <c r="J9" s="40">
        <v>15</v>
      </c>
    </row>
    <row r="10" spans="2:15">
      <c r="B10" s="45" t="s">
        <v>438</v>
      </c>
      <c r="C10" s="40">
        <v>74</v>
      </c>
      <c r="D10" s="40">
        <v>10397.120000000001</v>
      </c>
      <c r="E10" s="40">
        <v>815</v>
      </c>
      <c r="F10" s="40">
        <v>38547.199999999997</v>
      </c>
      <c r="G10" s="40">
        <v>889</v>
      </c>
      <c r="H10" s="40">
        <v>48944.32</v>
      </c>
      <c r="I10" s="40">
        <v>888</v>
      </c>
      <c r="J10" s="40">
        <v>1</v>
      </c>
    </row>
    <row r="11" spans="2:15">
      <c r="B11" s="45" t="s">
        <v>439</v>
      </c>
      <c r="C11" s="40">
        <v>38</v>
      </c>
      <c r="D11" s="40">
        <v>1388.74</v>
      </c>
      <c r="E11" s="40">
        <v>99</v>
      </c>
      <c r="F11" s="40">
        <v>4068.64</v>
      </c>
      <c r="G11" s="40">
        <v>137</v>
      </c>
      <c r="H11" s="242">
        <v>5457.38</v>
      </c>
      <c r="I11" s="40">
        <v>137</v>
      </c>
      <c r="J11" s="40">
        <v>0</v>
      </c>
    </row>
    <row r="12" spans="2:15">
      <c r="B12" s="54" t="s">
        <v>470</v>
      </c>
      <c r="C12" s="40">
        <v>67</v>
      </c>
      <c r="D12" s="40">
        <v>377.38</v>
      </c>
      <c r="E12" s="40">
        <v>132</v>
      </c>
      <c r="F12" s="40">
        <v>3353.22</v>
      </c>
      <c r="G12" s="40">
        <v>199</v>
      </c>
      <c r="H12" s="242">
        <v>3730.6</v>
      </c>
      <c r="I12" s="40">
        <v>172</v>
      </c>
      <c r="J12" s="40">
        <v>27</v>
      </c>
    </row>
    <row r="13" spans="2:15">
      <c r="B13" s="54" t="s">
        <v>471</v>
      </c>
      <c r="C13" s="40">
        <v>53</v>
      </c>
      <c r="D13" s="40">
        <v>1333.76</v>
      </c>
      <c r="E13" s="40">
        <v>76</v>
      </c>
      <c r="F13" s="40">
        <v>5125.24</v>
      </c>
      <c r="G13" s="40">
        <v>129</v>
      </c>
      <c r="H13" s="242">
        <v>6459</v>
      </c>
      <c r="I13" s="40">
        <v>129</v>
      </c>
      <c r="J13" s="40">
        <v>0</v>
      </c>
    </row>
    <row r="14" spans="2:15">
      <c r="B14" s="54" t="s">
        <v>542</v>
      </c>
      <c r="C14" s="40">
        <v>53</v>
      </c>
      <c r="D14" s="40">
        <v>811.07</v>
      </c>
      <c r="E14" s="40">
        <v>98</v>
      </c>
      <c r="F14" s="40">
        <v>8862.2000000000007</v>
      </c>
      <c r="G14" s="40">
        <v>151</v>
      </c>
      <c r="H14" s="242">
        <v>9673.27</v>
      </c>
      <c r="I14" s="40">
        <v>151</v>
      </c>
      <c r="J14" s="40">
        <v>0</v>
      </c>
    </row>
    <row r="15" spans="2:15">
      <c r="B15" s="196" t="s">
        <v>20</v>
      </c>
      <c r="C15" s="197">
        <v>401</v>
      </c>
      <c r="D15" s="197">
        <v>20396.53</v>
      </c>
      <c r="E15" s="197">
        <v>2399</v>
      </c>
      <c r="F15" s="240">
        <v>167758.67000000001</v>
      </c>
      <c r="G15" s="197">
        <v>2800</v>
      </c>
      <c r="H15" s="240">
        <v>188155.2</v>
      </c>
      <c r="I15" s="197">
        <v>2750</v>
      </c>
      <c r="J15" s="197">
        <v>50</v>
      </c>
      <c r="O15" s="1"/>
    </row>
    <row r="16" spans="2:15">
      <c r="B16" s="156" t="s">
        <v>416</v>
      </c>
      <c r="C16" s="157"/>
      <c r="D16" s="157"/>
      <c r="E16" s="157"/>
      <c r="F16" s="157"/>
      <c r="G16" s="1"/>
      <c r="H16" s="1"/>
      <c r="I16" s="1"/>
      <c r="J16" s="1"/>
    </row>
    <row r="17" spans="2:10">
      <c r="B17" s="156" t="s">
        <v>382</v>
      </c>
      <c r="C17" s="157"/>
      <c r="D17" s="157"/>
      <c r="E17" s="157"/>
      <c r="F17" s="157"/>
      <c r="G17" s="1"/>
      <c r="H17" s="1"/>
      <c r="I17" s="1"/>
      <c r="J17" s="1"/>
    </row>
    <row r="18" spans="2:10">
      <c r="B18" s="282" t="s">
        <v>836</v>
      </c>
      <c r="C18" s="158"/>
      <c r="D18" s="158"/>
      <c r="E18" s="158"/>
      <c r="F18" s="158"/>
    </row>
    <row r="19" spans="2:10">
      <c r="B19" s="257"/>
    </row>
  </sheetData>
  <mergeCells count="9">
    <mergeCell ref="L2:M3"/>
    <mergeCell ref="B2:J2"/>
    <mergeCell ref="B3:J3"/>
    <mergeCell ref="B4:B6"/>
    <mergeCell ref="C4:F4"/>
    <mergeCell ref="G4:H5"/>
    <mergeCell ref="I4:J5"/>
    <mergeCell ref="C5:D5"/>
    <mergeCell ref="E5:F5"/>
  </mergeCells>
  <hyperlinks>
    <hyperlink ref="L2:M3" location="'Table of Contents'!A1" display="Go To Table Of Contents" xr:uid="{00000000-0004-0000-1700-000000000000}"/>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CB06-5E39-4404-A7F6-D8FC306CED5B}">
  <dimension ref="B1:N18"/>
  <sheetViews>
    <sheetView showGridLines="0" workbookViewId="0">
      <selection activeCell="K2" sqref="K2:L3"/>
    </sheetView>
  </sheetViews>
  <sheetFormatPr defaultRowHeight="15"/>
  <cols>
    <col min="1" max="1" width="1.85546875" customWidth="1"/>
    <col min="2" max="2" width="16.7109375" style="19" customWidth="1"/>
    <col min="3" max="3" width="10.28515625" customWidth="1"/>
    <col min="4" max="4" width="15.85546875" customWidth="1"/>
    <col min="5" max="5" width="16.42578125" customWidth="1"/>
    <col min="6" max="6" width="14.42578125" customWidth="1"/>
    <col min="7" max="7" width="15.28515625" customWidth="1"/>
    <col min="8" max="8" width="16.85546875" customWidth="1"/>
    <col min="9" max="9" width="14.140625" customWidth="1"/>
    <col min="10" max="10" width="3.7109375" customWidth="1"/>
    <col min="11" max="12" width="6.7109375" customWidth="1"/>
  </cols>
  <sheetData>
    <row r="1" spans="2:14" ht="12" customHeight="1"/>
    <row r="2" spans="2:14" ht="15" customHeight="1">
      <c r="B2" s="445" t="s">
        <v>580</v>
      </c>
      <c r="C2" s="445"/>
      <c r="D2" s="445"/>
      <c r="E2" s="445"/>
      <c r="F2" s="445"/>
      <c r="G2" s="445"/>
      <c r="H2" s="445"/>
      <c r="I2" s="445"/>
      <c r="K2" s="446" t="s">
        <v>333</v>
      </c>
      <c r="L2" s="446"/>
    </row>
    <row r="3" spans="2:14">
      <c r="B3" s="447"/>
      <c r="C3" s="447"/>
      <c r="D3" s="447"/>
      <c r="E3" s="447"/>
      <c r="F3" s="447"/>
      <c r="G3" s="447"/>
      <c r="H3" s="447"/>
      <c r="I3" s="447"/>
      <c r="K3" s="446"/>
      <c r="L3" s="446"/>
    </row>
    <row r="4" spans="2:14" ht="17.25" customHeight="1">
      <c r="B4" s="455" t="s">
        <v>131</v>
      </c>
      <c r="C4" s="456" t="s">
        <v>404</v>
      </c>
      <c r="D4" s="519" t="s">
        <v>403</v>
      </c>
      <c r="E4" s="478"/>
      <c r="F4" s="456" t="s">
        <v>432</v>
      </c>
      <c r="G4" s="519" t="s">
        <v>407</v>
      </c>
      <c r="H4" s="478"/>
      <c r="I4" s="456" t="s">
        <v>408</v>
      </c>
    </row>
    <row r="5" spans="2:14" ht="29.25" customHeight="1">
      <c r="B5" s="455"/>
      <c r="C5" s="516"/>
      <c r="D5" s="15" t="s">
        <v>405</v>
      </c>
      <c r="E5" s="15" t="s">
        <v>406</v>
      </c>
      <c r="F5" s="516"/>
      <c r="G5" s="15" t="s">
        <v>405</v>
      </c>
      <c r="H5" s="15" t="s">
        <v>406</v>
      </c>
      <c r="I5" s="516"/>
    </row>
    <row r="6" spans="2:14">
      <c r="B6" s="45" t="s">
        <v>465</v>
      </c>
      <c r="C6" s="40">
        <v>26</v>
      </c>
      <c r="D6" s="40">
        <v>0</v>
      </c>
      <c r="E6" s="40">
        <v>0</v>
      </c>
      <c r="F6" s="40">
        <v>2</v>
      </c>
      <c r="G6" s="40">
        <v>0</v>
      </c>
      <c r="H6" s="40">
        <v>0</v>
      </c>
      <c r="I6" s="40">
        <v>0</v>
      </c>
    </row>
    <row r="7" spans="2:14">
      <c r="B7" s="45" t="s">
        <v>466</v>
      </c>
      <c r="C7" s="40">
        <v>274</v>
      </c>
      <c r="D7" s="40">
        <v>6</v>
      </c>
      <c r="E7" s="40">
        <v>1</v>
      </c>
      <c r="F7" s="40">
        <v>35</v>
      </c>
      <c r="G7" s="40">
        <v>2</v>
      </c>
      <c r="H7" s="40">
        <v>1</v>
      </c>
      <c r="I7" s="40">
        <v>13</v>
      </c>
    </row>
    <row r="8" spans="2:14">
      <c r="B8" s="45" t="s">
        <v>467</v>
      </c>
      <c r="C8" s="40">
        <v>995</v>
      </c>
      <c r="D8" s="40">
        <v>15</v>
      </c>
      <c r="E8" s="40">
        <v>15</v>
      </c>
      <c r="F8" s="40">
        <v>425</v>
      </c>
      <c r="G8" s="40">
        <v>0</v>
      </c>
      <c r="H8" s="40">
        <v>7</v>
      </c>
      <c r="I8" s="40">
        <v>35</v>
      </c>
    </row>
    <row r="9" spans="2:14">
      <c r="B9" s="45" t="s">
        <v>438</v>
      </c>
      <c r="C9" s="40">
        <v>889</v>
      </c>
      <c r="D9" s="40">
        <v>18</v>
      </c>
      <c r="E9" s="40">
        <v>29</v>
      </c>
      <c r="F9" s="40">
        <v>517</v>
      </c>
      <c r="G9" s="40">
        <v>14</v>
      </c>
      <c r="H9" s="40">
        <v>20</v>
      </c>
      <c r="I9" s="40">
        <v>202</v>
      </c>
    </row>
    <row r="10" spans="2:14">
      <c r="B10" s="45" t="s">
        <v>439</v>
      </c>
      <c r="C10" s="40">
        <v>137</v>
      </c>
      <c r="D10" s="40">
        <v>0</v>
      </c>
      <c r="E10" s="40">
        <v>2</v>
      </c>
      <c r="F10" s="40">
        <v>69</v>
      </c>
      <c r="G10" s="40">
        <v>10</v>
      </c>
      <c r="H10" s="40">
        <v>10</v>
      </c>
      <c r="I10" s="40">
        <v>30</v>
      </c>
    </row>
    <row r="11" spans="2:14">
      <c r="B11" s="54" t="s">
        <v>470</v>
      </c>
      <c r="C11" s="40">
        <v>199</v>
      </c>
      <c r="D11" s="40">
        <v>0</v>
      </c>
      <c r="E11" s="40">
        <v>1</v>
      </c>
      <c r="F11" s="40">
        <v>47</v>
      </c>
      <c r="G11" s="40">
        <v>3</v>
      </c>
      <c r="H11" s="40">
        <v>0</v>
      </c>
      <c r="I11" s="40">
        <v>14</v>
      </c>
    </row>
    <row r="12" spans="2:14">
      <c r="B12" s="54" t="s">
        <v>471</v>
      </c>
      <c r="C12" s="40">
        <v>129</v>
      </c>
      <c r="D12" s="40">
        <v>2</v>
      </c>
      <c r="E12" s="40">
        <v>0</v>
      </c>
      <c r="F12" s="40">
        <v>137</v>
      </c>
      <c r="G12" s="40">
        <v>0</v>
      </c>
      <c r="H12" s="40">
        <v>1</v>
      </c>
      <c r="I12" s="40">
        <v>8</v>
      </c>
    </row>
    <row r="13" spans="2:14">
      <c r="B13" s="54" t="s">
        <v>542</v>
      </c>
      <c r="C13" s="40">
        <v>151</v>
      </c>
      <c r="D13" s="40">
        <v>1</v>
      </c>
      <c r="E13" s="40">
        <v>3</v>
      </c>
      <c r="F13" s="40">
        <v>127</v>
      </c>
      <c r="G13" s="40">
        <v>1</v>
      </c>
      <c r="H13" s="40">
        <v>1</v>
      </c>
      <c r="I13" s="40">
        <v>81</v>
      </c>
    </row>
    <row r="14" spans="2:14">
      <c r="B14" s="196" t="s">
        <v>20</v>
      </c>
      <c r="C14" s="197">
        <v>2800</v>
      </c>
      <c r="D14" s="197">
        <v>42</v>
      </c>
      <c r="E14" s="197">
        <v>51</v>
      </c>
      <c r="F14" s="197">
        <v>1359</v>
      </c>
      <c r="G14" s="197">
        <v>30</v>
      </c>
      <c r="H14" s="197">
        <v>40</v>
      </c>
      <c r="I14" s="197">
        <v>383</v>
      </c>
      <c r="N14" s="1"/>
    </row>
    <row r="15" spans="2:14">
      <c r="B15" s="24" t="s">
        <v>433</v>
      </c>
      <c r="C15" s="157"/>
      <c r="D15" s="157"/>
      <c r="E15" s="157"/>
      <c r="F15" s="157"/>
      <c r="G15" s="1"/>
      <c r="H15" s="1"/>
      <c r="I15" s="1"/>
    </row>
    <row r="16" spans="2:14">
      <c r="B16" s="24"/>
      <c r="C16" s="157"/>
      <c r="D16" s="157"/>
      <c r="E16" s="157"/>
      <c r="F16" s="157"/>
      <c r="G16" s="1"/>
      <c r="H16" s="1"/>
      <c r="I16" s="1"/>
    </row>
    <row r="17" spans="2:6">
      <c r="B17" s="257"/>
      <c r="C17" s="158"/>
      <c r="D17" s="158"/>
      <c r="E17" s="158"/>
      <c r="F17" s="158"/>
    </row>
    <row r="18" spans="2:6">
      <c r="B18" s="257"/>
    </row>
  </sheetData>
  <mergeCells count="9">
    <mergeCell ref="K2:L3"/>
    <mergeCell ref="B3:I3"/>
    <mergeCell ref="B4:B5"/>
    <mergeCell ref="D4:E4"/>
    <mergeCell ref="F4:F5"/>
    <mergeCell ref="C4:C5"/>
    <mergeCell ref="G4:H4"/>
    <mergeCell ref="I4:I5"/>
    <mergeCell ref="B2:I2"/>
  </mergeCells>
  <hyperlinks>
    <hyperlink ref="K2:L3" location="'Table of Contents'!A1" display="Go To Table Of Contents" xr:uid="{22F1978F-9534-42D8-943F-5D47A8233C99}"/>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5D854-8133-4BD6-AE24-242F376D3888}">
  <dimension ref="A1:N15"/>
  <sheetViews>
    <sheetView workbookViewId="0">
      <selection activeCell="K2" sqref="K2:L3"/>
    </sheetView>
  </sheetViews>
  <sheetFormatPr defaultRowHeight="15"/>
  <cols>
    <col min="1" max="1" width="5.5703125" customWidth="1"/>
    <col min="2" max="2" width="22.28515625" style="19" customWidth="1"/>
    <col min="3" max="3" width="10.28515625" customWidth="1"/>
    <col min="4" max="4" width="15.85546875" customWidth="1"/>
    <col min="5" max="5" width="16.42578125" customWidth="1"/>
    <col min="6" max="6" width="14.42578125" customWidth="1"/>
    <col min="7" max="7" width="15.28515625" customWidth="1"/>
    <col min="8" max="8" width="16.85546875" customWidth="1"/>
    <col min="9" max="9" width="14.140625" customWidth="1"/>
    <col min="10" max="10" width="3.7109375" customWidth="1"/>
    <col min="11" max="12" width="6.7109375" customWidth="1"/>
  </cols>
  <sheetData>
    <row r="1" spans="1:14" ht="12" customHeight="1">
      <c r="B1"/>
    </row>
    <row r="2" spans="1:14" ht="15" customHeight="1">
      <c r="A2" s="445" t="s">
        <v>559</v>
      </c>
      <c r="B2" s="445"/>
      <c r="C2" s="445"/>
      <c r="D2" s="445"/>
      <c r="E2" s="445"/>
      <c r="F2" s="445"/>
      <c r="G2" s="445"/>
      <c r="H2" s="445"/>
      <c r="I2" s="445"/>
      <c r="K2" s="446" t="s">
        <v>333</v>
      </c>
      <c r="L2" s="446"/>
    </row>
    <row r="3" spans="1:14" ht="15" customHeight="1">
      <c r="A3" s="447" t="s">
        <v>83</v>
      </c>
      <c r="B3" s="447"/>
      <c r="C3" s="447"/>
      <c r="D3" s="447"/>
      <c r="E3" s="447"/>
      <c r="F3" s="447"/>
      <c r="G3" s="447"/>
      <c r="H3" s="447"/>
      <c r="I3" s="447"/>
      <c r="K3" s="446"/>
      <c r="L3" s="446"/>
    </row>
    <row r="4" spans="1:14" ht="43.5" customHeight="1">
      <c r="A4" s="23" t="s">
        <v>558</v>
      </c>
      <c r="B4" s="23" t="s">
        <v>551</v>
      </c>
      <c r="C4" s="352" t="s">
        <v>525</v>
      </c>
      <c r="D4" s="353" t="s">
        <v>552</v>
      </c>
      <c r="E4" s="23" t="s">
        <v>553</v>
      </c>
      <c r="F4" s="352" t="s">
        <v>554</v>
      </c>
      <c r="G4" s="353" t="s">
        <v>520</v>
      </c>
      <c r="H4" s="353" t="s">
        <v>555</v>
      </c>
      <c r="I4" s="353" t="s">
        <v>556</v>
      </c>
    </row>
    <row r="5" spans="1:14" ht="15" customHeight="1">
      <c r="A5" s="351">
        <v>1</v>
      </c>
      <c r="B5" s="57" t="s">
        <v>560</v>
      </c>
      <c r="C5" s="522" t="s">
        <v>565</v>
      </c>
      <c r="D5" s="460" t="s">
        <v>557</v>
      </c>
      <c r="E5" s="521">
        <v>44678</v>
      </c>
      <c r="F5" s="521">
        <v>45371</v>
      </c>
      <c r="G5" s="502">
        <v>3017.5</v>
      </c>
      <c r="H5" s="502">
        <v>11.51</v>
      </c>
      <c r="I5" s="520">
        <v>0.38</v>
      </c>
    </row>
    <row r="6" spans="1:14">
      <c r="A6" s="351">
        <v>2</v>
      </c>
      <c r="B6" s="57" t="s">
        <v>561</v>
      </c>
      <c r="C6" s="522"/>
      <c r="D6" s="460"/>
      <c r="E6" s="521"/>
      <c r="F6" s="521"/>
      <c r="G6" s="502"/>
      <c r="H6" s="502"/>
      <c r="I6" s="520"/>
    </row>
    <row r="7" spans="1:14">
      <c r="A7" s="351">
        <v>3</v>
      </c>
      <c r="B7" s="57" t="s">
        <v>562</v>
      </c>
      <c r="C7" s="522"/>
      <c r="D7" s="460"/>
      <c r="E7" s="521"/>
      <c r="F7" s="521"/>
      <c r="G7" s="502"/>
      <c r="H7" s="502"/>
      <c r="I7" s="520"/>
    </row>
    <row r="8" spans="1:14">
      <c r="A8" s="351">
        <v>4</v>
      </c>
      <c r="B8" s="57" t="s">
        <v>563</v>
      </c>
      <c r="C8" s="522"/>
      <c r="D8" s="460"/>
      <c r="E8" s="521"/>
      <c r="F8" s="521"/>
      <c r="G8" s="502"/>
      <c r="H8" s="502"/>
      <c r="I8" s="520"/>
    </row>
    <row r="9" spans="1:14">
      <c r="A9" s="351">
        <v>5</v>
      </c>
      <c r="B9" s="57" t="s">
        <v>564</v>
      </c>
      <c r="C9" s="522"/>
      <c r="D9" s="460"/>
      <c r="E9" s="521"/>
      <c r="F9" s="521"/>
      <c r="G9" s="502"/>
      <c r="H9" s="502"/>
      <c r="I9" s="520"/>
    </row>
    <row r="10" spans="1:14">
      <c r="A10" s="426" t="s">
        <v>566</v>
      </c>
      <c r="B10" s="427"/>
      <c r="C10" s="427"/>
      <c r="D10" s="427"/>
      <c r="E10" s="427"/>
      <c r="F10" s="427"/>
      <c r="G10" s="236">
        <v>3017.5</v>
      </c>
      <c r="H10" s="237">
        <v>11.51</v>
      </c>
      <c r="I10" s="369" t="s">
        <v>568</v>
      </c>
    </row>
    <row r="11" spans="1:14">
      <c r="A11" s="429" t="s">
        <v>567</v>
      </c>
      <c r="B11" s="430"/>
      <c r="C11" s="430"/>
      <c r="D11" s="430"/>
      <c r="E11" s="430"/>
      <c r="F11" s="430"/>
      <c r="G11" s="238">
        <v>4767.45</v>
      </c>
      <c r="H11" s="239">
        <v>102.78</v>
      </c>
      <c r="I11" s="369" t="s">
        <v>569</v>
      </c>
      <c r="N11" s="1"/>
    </row>
    <row r="12" spans="1:14">
      <c r="A12" s="24"/>
      <c r="C12" s="157"/>
      <c r="D12" s="157"/>
      <c r="E12" s="157"/>
      <c r="F12" s="157"/>
      <c r="G12" s="1"/>
      <c r="H12" s="1"/>
      <c r="I12" s="1"/>
    </row>
    <row r="13" spans="1:14">
      <c r="B13" s="24"/>
      <c r="C13" s="157"/>
      <c r="D13" s="157"/>
      <c r="E13" s="157"/>
      <c r="F13" s="157"/>
      <c r="G13" s="1"/>
      <c r="H13" s="1"/>
      <c r="I13" s="1"/>
    </row>
    <row r="14" spans="1:14">
      <c r="B14" s="257"/>
      <c r="C14" s="158"/>
      <c r="D14" s="158"/>
      <c r="E14" s="158"/>
      <c r="F14" s="158"/>
    </row>
    <row r="15" spans="1:14">
      <c r="B15" s="257"/>
    </row>
  </sheetData>
  <mergeCells count="12">
    <mergeCell ref="A10:F10"/>
    <mergeCell ref="A11:F11"/>
    <mergeCell ref="D5:D9"/>
    <mergeCell ref="E5:E9"/>
    <mergeCell ref="F5:F9"/>
    <mergeCell ref="C5:C9"/>
    <mergeCell ref="A2:I2"/>
    <mergeCell ref="K2:L3"/>
    <mergeCell ref="A3:I3"/>
    <mergeCell ref="G5:G9"/>
    <mergeCell ref="H5:H9"/>
    <mergeCell ref="I5:I9"/>
  </mergeCells>
  <hyperlinks>
    <hyperlink ref="K2:L3" location="'Table of Contents'!A1" display="Go To Table Of Contents" xr:uid="{492C933A-90B3-4809-97A4-49F8F56882F2}"/>
  </hyperlinks>
  <pageMargins left="0.7" right="0.7" top="0.75" bottom="0.75" header="0.3" footer="0.3"/>
  <ignoredErrors>
    <ignoredError sqref="I10:I11"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H1:U16"/>
  <sheetViews>
    <sheetView showGridLines="0" workbookViewId="0">
      <selection activeCell="T2" sqref="T2:U3"/>
    </sheetView>
  </sheetViews>
  <sheetFormatPr defaultRowHeight="15"/>
  <cols>
    <col min="8" max="8" width="1.85546875" style="49" customWidth="1"/>
    <col min="9" max="9" width="1.85546875" customWidth="1"/>
    <col min="10" max="10" width="28.140625" style="19" customWidth="1"/>
    <col min="17" max="17" width="9.42578125" customWidth="1"/>
    <col min="19" max="19" width="3.7109375" customWidth="1"/>
    <col min="20" max="21" width="7" customWidth="1"/>
  </cols>
  <sheetData>
    <row r="1" spans="10:21" ht="11.25" customHeight="1"/>
    <row r="2" spans="10:21" ht="15" customHeight="1">
      <c r="J2" s="445" t="s">
        <v>837</v>
      </c>
      <c r="K2" s="445"/>
      <c r="L2" s="445"/>
      <c r="M2" s="445"/>
      <c r="N2" s="445"/>
      <c r="O2" s="445"/>
      <c r="P2" s="445"/>
      <c r="Q2" s="445"/>
      <c r="R2" s="445"/>
      <c r="T2" s="446" t="s">
        <v>333</v>
      </c>
      <c r="U2" s="446"/>
    </row>
    <row r="3" spans="10:21">
      <c r="J3" s="447" t="s">
        <v>1</v>
      </c>
      <c r="K3" s="447"/>
      <c r="L3" s="447"/>
      <c r="M3" s="447"/>
      <c r="N3" s="447"/>
      <c r="O3" s="447"/>
      <c r="P3" s="447"/>
      <c r="Q3" s="447"/>
      <c r="R3" s="447"/>
      <c r="T3" s="446"/>
      <c r="U3" s="446"/>
    </row>
    <row r="4" spans="10:21">
      <c r="J4" s="455" t="s">
        <v>191</v>
      </c>
      <c r="K4" s="455" t="s">
        <v>192</v>
      </c>
      <c r="L4" s="455"/>
      <c r="M4" s="455"/>
      <c r="N4" s="455"/>
      <c r="O4" s="455" t="s">
        <v>221</v>
      </c>
      <c r="P4" s="455"/>
      <c r="Q4" s="455"/>
      <c r="R4" s="455"/>
    </row>
    <row r="5" spans="10:21">
      <c r="J5" s="455"/>
      <c r="K5" s="23" t="s">
        <v>434</v>
      </c>
      <c r="L5" s="23" t="s">
        <v>193</v>
      </c>
      <c r="M5" s="23" t="s">
        <v>194</v>
      </c>
      <c r="N5" s="23" t="s">
        <v>20</v>
      </c>
      <c r="O5" s="23" t="s">
        <v>434</v>
      </c>
      <c r="P5" s="23" t="s">
        <v>193</v>
      </c>
      <c r="Q5" s="23" t="s">
        <v>194</v>
      </c>
      <c r="R5" s="23" t="s">
        <v>20</v>
      </c>
    </row>
    <row r="6" spans="10:21">
      <c r="J6" s="54" t="s">
        <v>195</v>
      </c>
      <c r="K6" s="40">
        <v>506</v>
      </c>
      <c r="L6" s="40">
        <v>295</v>
      </c>
      <c r="M6" s="40">
        <v>96</v>
      </c>
      <c r="N6" s="40">
        <v>897</v>
      </c>
      <c r="O6" s="40">
        <v>257</v>
      </c>
      <c r="P6" s="40">
        <v>150</v>
      </c>
      <c r="Q6" s="40">
        <v>56</v>
      </c>
      <c r="R6" s="40">
        <v>463</v>
      </c>
    </row>
    <row r="7" spans="10:21">
      <c r="J7" s="54" t="s">
        <v>196</v>
      </c>
      <c r="K7" s="40">
        <v>508</v>
      </c>
      <c r="L7" s="40">
        <v>216</v>
      </c>
      <c r="M7" s="40">
        <v>82</v>
      </c>
      <c r="N7" s="40">
        <v>806</v>
      </c>
      <c r="O7" s="40">
        <v>223</v>
      </c>
      <c r="P7" s="40">
        <v>110</v>
      </c>
      <c r="Q7" s="40">
        <v>36</v>
      </c>
      <c r="R7" s="40">
        <v>369</v>
      </c>
    </row>
    <row r="8" spans="10:21">
      <c r="J8" s="54" t="s">
        <v>197</v>
      </c>
      <c r="K8" s="40">
        <v>437</v>
      </c>
      <c r="L8" s="40">
        <v>154</v>
      </c>
      <c r="M8" s="40">
        <v>39</v>
      </c>
      <c r="N8" s="40">
        <v>630</v>
      </c>
      <c r="O8" s="40">
        <v>226</v>
      </c>
      <c r="P8" s="40">
        <v>74</v>
      </c>
      <c r="Q8" s="40">
        <v>21</v>
      </c>
      <c r="R8" s="40">
        <v>321</v>
      </c>
    </row>
    <row r="9" spans="10:21">
      <c r="J9" s="54" t="s">
        <v>198</v>
      </c>
      <c r="K9" s="40">
        <v>367</v>
      </c>
      <c r="L9" s="40">
        <v>133</v>
      </c>
      <c r="M9" s="40">
        <v>52</v>
      </c>
      <c r="N9" s="40">
        <v>552</v>
      </c>
      <c r="O9" s="40">
        <v>215</v>
      </c>
      <c r="P9" s="40">
        <v>66</v>
      </c>
      <c r="Q9" s="40">
        <v>20</v>
      </c>
      <c r="R9" s="40">
        <v>301</v>
      </c>
    </row>
    <row r="10" spans="10:21">
      <c r="J10" s="54" t="s">
        <v>199</v>
      </c>
      <c r="K10" s="40">
        <v>156</v>
      </c>
      <c r="L10" s="40">
        <v>91</v>
      </c>
      <c r="M10" s="40">
        <v>21</v>
      </c>
      <c r="N10" s="40">
        <v>268</v>
      </c>
      <c r="O10" s="40">
        <v>77</v>
      </c>
      <c r="P10" s="40">
        <v>41</v>
      </c>
      <c r="Q10" s="40">
        <v>12</v>
      </c>
      <c r="R10" s="40">
        <v>130</v>
      </c>
    </row>
    <row r="11" spans="10:21">
      <c r="J11" s="54" t="s">
        <v>200</v>
      </c>
      <c r="K11" s="40">
        <v>447</v>
      </c>
      <c r="L11" s="40">
        <v>236</v>
      </c>
      <c r="M11" s="40">
        <v>89</v>
      </c>
      <c r="N11" s="40">
        <v>772</v>
      </c>
      <c r="O11" s="40">
        <v>197</v>
      </c>
      <c r="P11" s="40">
        <v>117</v>
      </c>
      <c r="Q11" s="40">
        <v>55</v>
      </c>
      <c r="R11" s="40">
        <v>369</v>
      </c>
    </row>
    <row r="12" spans="10:21">
      <c r="J12" s="54" t="s">
        <v>201</v>
      </c>
      <c r="K12" s="40">
        <v>236</v>
      </c>
      <c r="L12" s="40">
        <v>42</v>
      </c>
      <c r="M12" s="40">
        <v>26</v>
      </c>
      <c r="N12" s="40">
        <v>304</v>
      </c>
      <c r="O12" s="40">
        <v>129</v>
      </c>
      <c r="P12" s="40">
        <v>22</v>
      </c>
      <c r="Q12" s="40">
        <v>15</v>
      </c>
      <c r="R12" s="40">
        <v>166</v>
      </c>
    </row>
    <row r="13" spans="10:21">
      <c r="J13" s="54" t="s">
        <v>202</v>
      </c>
      <c r="K13" s="40">
        <v>79</v>
      </c>
      <c r="L13" s="40">
        <v>32</v>
      </c>
      <c r="M13" s="40">
        <v>12</v>
      </c>
      <c r="N13" s="40">
        <v>123</v>
      </c>
      <c r="O13" s="40">
        <v>32</v>
      </c>
      <c r="P13" s="40">
        <v>14</v>
      </c>
      <c r="Q13" s="40">
        <v>5</v>
      </c>
      <c r="R13" s="40">
        <v>51</v>
      </c>
    </row>
    <row r="14" spans="10:21">
      <c r="J14" s="196" t="s">
        <v>420</v>
      </c>
      <c r="K14" s="197">
        <v>2736</v>
      </c>
      <c r="L14" s="197">
        <v>1199</v>
      </c>
      <c r="M14" s="197">
        <v>417</v>
      </c>
      <c r="N14" s="197">
        <v>4352</v>
      </c>
      <c r="O14" s="197">
        <v>1356</v>
      </c>
      <c r="P14" s="197">
        <v>594</v>
      </c>
      <c r="Q14" s="197">
        <v>220</v>
      </c>
      <c r="R14" s="197">
        <v>2170</v>
      </c>
    </row>
    <row r="15" spans="10:21">
      <c r="J15" s="196" t="s">
        <v>421</v>
      </c>
      <c r="K15" s="197">
        <v>41</v>
      </c>
      <c r="L15" s="197">
        <v>12</v>
      </c>
      <c r="M15" s="197">
        <v>22</v>
      </c>
      <c r="N15" s="197">
        <v>75</v>
      </c>
      <c r="O15" s="197">
        <v>19</v>
      </c>
      <c r="P15" s="197">
        <v>10</v>
      </c>
      <c r="Q15" s="197">
        <v>19</v>
      </c>
      <c r="R15" s="197">
        <v>48</v>
      </c>
    </row>
    <row r="16" spans="10:21">
      <c r="J16" s="196" t="s">
        <v>422</v>
      </c>
      <c r="K16" s="197">
        <v>2777</v>
      </c>
      <c r="L16" s="197">
        <v>1211</v>
      </c>
      <c r="M16" s="197">
        <v>439</v>
      </c>
      <c r="N16" s="197">
        <v>4427</v>
      </c>
      <c r="O16" s="197">
        <v>1375</v>
      </c>
      <c r="P16" s="197">
        <v>604</v>
      </c>
      <c r="Q16" s="197">
        <v>239</v>
      </c>
      <c r="R16" s="197">
        <v>2218</v>
      </c>
    </row>
  </sheetData>
  <mergeCells count="6">
    <mergeCell ref="T2:U3"/>
    <mergeCell ref="J2:R2"/>
    <mergeCell ref="J3:R3"/>
    <mergeCell ref="J4:J5"/>
    <mergeCell ref="K4:N4"/>
    <mergeCell ref="O4:R4"/>
  </mergeCells>
  <hyperlinks>
    <hyperlink ref="T2:U3" location="'Table of Contents'!A1" display="Go To Table Of Contents" xr:uid="{00000000-0004-0000-1800-000000000000}"/>
  </hyperlinks>
  <pageMargins left="0.7" right="0.7" top="0.75" bottom="0.75" header="0.3" footer="0.3"/>
  <pageSetup orientation="portrait" horizontalDpi="90" verticalDpi="9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K22"/>
  <sheetViews>
    <sheetView showGridLines="0" workbookViewId="0">
      <selection activeCell="J2" sqref="J2:K3"/>
    </sheetView>
  </sheetViews>
  <sheetFormatPr defaultRowHeight="15"/>
  <cols>
    <col min="1" max="1" width="1.85546875" customWidth="1"/>
    <col min="2" max="2" width="20.85546875" style="19" customWidth="1"/>
    <col min="3" max="3" width="12.42578125" customWidth="1"/>
    <col min="4" max="4" width="13.42578125" customWidth="1"/>
    <col min="5" max="5" width="16" customWidth="1"/>
    <col min="6" max="6" width="15.5703125" customWidth="1"/>
    <col min="8" max="8" width="12.7109375" customWidth="1"/>
    <col min="9" max="9" width="2.28515625" customWidth="1"/>
    <col min="10" max="11" width="6.85546875" customWidth="1"/>
  </cols>
  <sheetData>
    <row r="1" spans="2:11" ht="12" customHeight="1"/>
    <row r="2" spans="2:11" ht="15" customHeight="1">
      <c r="B2" s="449" t="s">
        <v>581</v>
      </c>
      <c r="C2" s="449"/>
      <c r="D2" s="449"/>
      <c r="E2" s="449"/>
      <c r="F2" s="449"/>
      <c r="G2" s="449"/>
      <c r="H2" s="449"/>
      <c r="J2" s="446" t="s">
        <v>333</v>
      </c>
      <c r="K2" s="446"/>
    </row>
    <row r="3" spans="2:11">
      <c r="B3" s="33"/>
      <c r="C3" s="32"/>
      <c r="D3" s="32"/>
      <c r="E3" s="2"/>
      <c r="F3" s="2"/>
      <c r="G3" s="2"/>
      <c r="H3" s="3" t="s">
        <v>1</v>
      </c>
      <c r="J3" s="446"/>
      <c r="K3" s="446"/>
    </row>
    <row r="4" spans="2:11">
      <c r="B4" s="455" t="s">
        <v>203</v>
      </c>
      <c r="C4" s="456" t="s">
        <v>204</v>
      </c>
      <c r="D4" s="456" t="s">
        <v>205</v>
      </c>
      <c r="E4" s="455" t="s">
        <v>206</v>
      </c>
      <c r="F4" s="455"/>
      <c r="G4" s="455"/>
      <c r="H4" s="456" t="s">
        <v>207</v>
      </c>
    </row>
    <row r="5" spans="2:11" ht="25.5">
      <c r="B5" s="456"/>
      <c r="C5" s="488"/>
      <c r="D5" s="488"/>
      <c r="E5" s="23" t="s">
        <v>208</v>
      </c>
      <c r="F5" s="23" t="s">
        <v>386</v>
      </c>
      <c r="G5" s="23" t="s">
        <v>209</v>
      </c>
      <c r="H5" s="488"/>
    </row>
    <row r="6" spans="2:11">
      <c r="B6" s="83" t="s">
        <v>423</v>
      </c>
      <c r="C6" s="40">
        <v>0</v>
      </c>
      <c r="D6" s="40">
        <v>977</v>
      </c>
      <c r="E6" s="40">
        <v>0</v>
      </c>
      <c r="F6" s="40">
        <v>0</v>
      </c>
      <c r="G6" s="40">
        <v>0</v>
      </c>
      <c r="H6" s="40">
        <v>977</v>
      </c>
    </row>
    <row r="7" spans="2:11">
      <c r="B7" s="92" t="s">
        <v>210</v>
      </c>
      <c r="C7" s="40">
        <v>0</v>
      </c>
      <c r="D7" s="40">
        <v>96</v>
      </c>
      <c r="E7" s="40">
        <v>0</v>
      </c>
      <c r="F7" s="40">
        <v>0</v>
      </c>
      <c r="G7" s="40">
        <v>0</v>
      </c>
      <c r="H7" s="40">
        <v>96</v>
      </c>
    </row>
    <row r="8" spans="2:11">
      <c r="B8" s="48" t="s">
        <v>11</v>
      </c>
      <c r="C8" s="40">
        <v>96</v>
      </c>
      <c r="D8" s="40">
        <v>1716</v>
      </c>
      <c r="E8" s="40">
        <v>0</v>
      </c>
      <c r="F8" s="40">
        <v>0</v>
      </c>
      <c r="G8" s="40">
        <v>0</v>
      </c>
      <c r="H8" s="40">
        <v>1812</v>
      </c>
    </row>
    <row r="9" spans="2:11">
      <c r="B9" s="48" t="s">
        <v>12</v>
      </c>
      <c r="C9" s="40">
        <v>1812</v>
      </c>
      <c r="D9" s="40">
        <v>648</v>
      </c>
      <c r="E9" s="40">
        <v>4</v>
      </c>
      <c r="F9" s="40">
        <v>0</v>
      </c>
      <c r="G9" s="40">
        <v>0</v>
      </c>
      <c r="H9" s="40">
        <v>2456</v>
      </c>
    </row>
    <row r="10" spans="2:11">
      <c r="B10" s="43" t="s">
        <v>242</v>
      </c>
      <c r="C10" s="40">
        <v>2456</v>
      </c>
      <c r="D10" s="40">
        <v>554</v>
      </c>
      <c r="E10" s="40">
        <v>0</v>
      </c>
      <c r="F10" s="40">
        <v>1</v>
      </c>
      <c r="G10" s="40">
        <v>5</v>
      </c>
      <c r="H10" s="40">
        <v>3004</v>
      </c>
    </row>
    <row r="11" spans="2:11">
      <c r="B11" s="43" t="s">
        <v>295</v>
      </c>
      <c r="C11" s="40">
        <v>3004</v>
      </c>
      <c r="D11" s="40">
        <v>506</v>
      </c>
      <c r="E11" s="40">
        <v>0</v>
      </c>
      <c r="F11" s="40">
        <v>1</v>
      </c>
      <c r="G11" s="40">
        <v>5</v>
      </c>
      <c r="H11" s="40">
        <v>3504</v>
      </c>
    </row>
    <row r="12" spans="2:11">
      <c r="B12" s="43" t="s">
        <v>368</v>
      </c>
      <c r="C12" s="40">
        <v>3504</v>
      </c>
      <c r="D12" s="40">
        <v>549</v>
      </c>
      <c r="E12" s="40">
        <v>1</v>
      </c>
      <c r="F12" s="40">
        <v>0</v>
      </c>
      <c r="G12" s="40">
        <v>8</v>
      </c>
      <c r="H12" s="40">
        <v>4044</v>
      </c>
    </row>
    <row r="13" spans="2:11">
      <c r="B13" s="45" t="s">
        <v>438</v>
      </c>
      <c r="C13" s="40">
        <v>4044</v>
      </c>
      <c r="D13" s="40">
        <v>209</v>
      </c>
      <c r="E13" s="40">
        <v>2</v>
      </c>
      <c r="F13" s="40">
        <v>0</v>
      </c>
      <c r="G13" s="40">
        <v>5</v>
      </c>
      <c r="H13" s="40">
        <v>4246</v>
      </c>
    </row>
    <row r="14" spans="2:11">
      <c r="B14" s="45" t="s">
        <v>439</v>
      </c>
      <c r="C14" s="40">
        <v>4246</v>
      </c>
      <c r="D14" s="40">
        <v>27</v>
      </c>
      <c r="E14" s="40">
        <v>0</v>
      </c>
      <c r="F14" s="40">
        <v>0</v>
      </c>
      <c r="G14" s="40">
        <v>0</v>
      </c>
      <c r="H14" s="40">
        <v>4273</v>
      </c>
    </row>
    <row r="15" spans="2:11">
      <c r="B15" s="45" t="s">
        <v>457</v>
      </c>
      <c r="C15" s="40">
        <v>4273</v>
      </c>
      <c r="D15" s="40">
        <v>34</v>
      </c>
      <c r="E15" s="40">
        <v>1</v>
      </c>
      <c r="F15" s="40">
        <v>0</v>
      </c>
      <c r="G15" s="40">
        <v>0</v>
      </c>
      <c r="H15" s="40">
        <v>4306</v>
      </c>
    </row>
    <row r="16" spans="2:11">
      <c r="B16" s="45" t="s">
        <v>471</v>
      </c>
      <c r="C16" s="40">
        <v>4306</v>
      </c>
      <c r="D16" s="40">
        <v>37</v>
      </c>
      <c r="E16" s="40">
        <v>1</v>
      </c>
      <c r="F16" s="40">
        <v>0</v>
      </c>
      <c r="G16" s="40">
        <v>5</v>
      </c>
      <c r="H16" s="40">
        <v>4337</v>
      </c>
    </row>
    <row r="17" spans="2:8">
      <c r="B17" s="45" t="s">
        <v>542</v>
      </c>
      <c r="C17" s="40">
        <v>4337</v>
      </c>
      <c r="D17" s="40">
        <v>18</v>
      </c>
      <c r="E17" s="40">
        <v>1</v>
      </c>
      <c r="F17" s="40">
        <v>0</v>
      </c>
      <c r="G17" s="40">
        <v>2</v>
      </c>
      <c r="H17" s="40">
        <v>4352</v>
      </c>
    </row>
    <row r="18" spans="2:8">
      <c r="B18" s="221" t="s">
        <v>420</v>
      </c>
      <c r="C18" s="222" t="s">
        <v>14</v>
      </c>
      <c r="D18" s="222">
        <v>4394</v>
      </c>
      <c r="E18" s="222">
        <v>10</v>
      </c>
      <c r="F18" s="222">
        <v>2</v>
      </c>
      <c r="G18" s="222">
        <v>30</v>
      </c>
      <c r="H18" s="222">
        <v>4352</v>
      </c>
    </row>
    <row r="19" spans="2:8">
      <c r="B19" s="221" t="s">
        <v>421</v>
      </c>
      <c r="C19" s="222" t="s">
        <v>14</v>
      </c>
      <c r="D19" s="222">
        <v>75</v>
      </c>
      <c r="E19" s="222">
        <v>0</v>
      </c>
      <c r="F19" s="222">
        <v>0</v>
      </c>
      <c r="G19" s="222">
        <v>0</v>
      </c>
      <c r="H19" s="222">
        <v>75</v>
      </c>
    </row>
    <row r="20" spans="2:8">
      <c r="B20" s="221" t="s">
        <v>422</v>
      </c>
      <c r="C20" s="222" t="s">
        <v>14</v>
      </c>
      <c r="D20" s="222">
        <v>4469</v>
      </c>
      <c r="E20" s="222">
        <v>10</v>
      </c>
      <c r="F20" s="222">
        <v>2</v>
      </c>
      <c r="G20" s="222">
        <v>30</v>
      </c>
      <c r="H20" s="222">
        <v>4427</v>
      </c>
    </row>
    <row r="21" spans="2:8" ht="18.75" customHeight="1">
      <c r="B21" s="156" t="s">
        <v>409</v>
      </c>
      <c r="C21" s="24"/>
      <c r="D21" s="24"/>
      <c r="E21" s="24"/>
      <c r="F21" s="24"/>
      <c r="G21" s="24"/>
      <c r="H21" s="2"/>
    </row>
    <row r="22" spans="2:8">
      <c r="B22" s="24"/>
      <c r="C22" s="2"/>
      <c r="D22" s="2"/>
      <c r="E22" s="2"/>
      <c r="F22" s="2"/>
      <c r="G22" s="2"/>
      <c r="H22" s="2"/>
    </row>
  </sheetData>
  <mergeCells count="7">
    <mergeCell ref="J2:K3"/>
    <mergeCell ref="B2:H2"/>
    <mergeCell ref="B4:B5"/>
    <mergeCell ref="C4:C5"/>
    <mergeCell ref="D4:D5"/>
    <mergeCell ref="E4:G4"/>
    <mergeCell ref="H4:H5"/>
  </mergeCells>
  <hyperlinks>
    <hyperlink ref="J2:K3" location="'Table of Contents'!A1" display="Go To Table Of Contents" xr:uid="{00000000-0004-0000-19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H13"/>
  <sheetViews>
    <sheetView showGridLines="0" workbookViewId="0">
      <selection activeCell="G2" sqref="G2:H3"/>
    </sheetView>
  </sheetViews>
  <sheetFormatPr defaultRowHeight="15"/>
  <cols>
    <col min="1" max="1" width="1.85546875" customWidth="1"/>
    <col min="2" max="2" width="33.42578125" style="19" customWidth="1"/>
    <col min="3" max="5" width="13.7109375" customWidth="1"/>
    <col min="6" max="6" width="4.42578125" customWidth="1"/>
    <col min="7" max="8" width="6.140625" customWidth="1"/>
  </cols>
  <sheetData>
    <row r="1" spans="2:8" ht="11.25" customHeight="1"/>
    <row r="2" spans="2:8" ht="15" customHeight="1">
      <c r="B2" s="449" t="s">
        <v>838</v>
      </c>
      <c r="C2" s="449"/>
      <c r="D2" s="449"/>
      <c r="E2" s="449"/>
      <c r="G2" s="446" t="s">
        <v>333</v>
      </c>
      <c r="H2" s="446"/>
    </row>
    <row r="3" spans="2:8" ht="15.75">
      <c r="B3" s="34"/>
      <c r="C3" s="1"/>
      <c r="D3" s="1"/>
      <c r="E3" s="1"/>
      <c r="G3" s="446"/>
      <c r="H3" s="446"/>
    </row>
    <row r="4" spans="2:8">
      <c r="B4" s="35" t="s">
        <v>211</v>
      </c>
      <c r="C4" s="523" t="s">
        <v>212</v>
      </c>
      <c r="D4" s="523"/>
      <c r="E4" s="523"/>
    </row>
    <row r="5" spans="2:8">
      <c r="B5" s="46"/>
      <c r="C5" s="35" t="s">
        <v>213</v>
      </c>
      <c r="D5" s="23" t="s">
        <v>214</v>
      </c>
      <c r="E5" s="23" t="s">
        <v>20</v>
      </c>
    </row>
    <row r="6" spans="2:8">
      <c r="B6" s="47" t="s">
        <v>215</v>
      </c>
      <c r="C6" s="40">
        <v>2170</v>
      </c>
      <c r="D6" s="40">
        <v>213</v>
      </c>
      <c r="E6" s="40">
        <v>2383</v>
      </c>
    </row>
    <row r="7" spans="2:8">
      <c r="B7" s="47" t="s">
        <v>216</v>
      </c>
      <c r="C7" s="40">
        <v>597</v>
      </c>
      <c r="D7" s="40">
        <v>134</v>
      </c>
      <c r="E7" s="40">
        <v>731</v>
      </c>
    </row>
    <row r="8" spans="2:8">
      <c r="B8" s="47" t="s">
        <v>217</v>
      </c>
      <c r="C8" s="40">
        <v>184</v>
      </c>
      <c r="D8" s="40">
        <v>19</v>
      </c>
      <c r="E8" s="40">
        <v>203</v>
      </c>
    </row>
    <row r="9" spans="2:8">
      <c r="B9" s="47" t="s">
        <v>218</v>
      </c>
      <c r="C9" s="40">
        <v>235</v>
      </c>
      <c r="D9" s="40">
        <v>33</v>
      </c>
      <c r="E9" s="40">
        <v>268</v>
      </c>
    </row>
    <row r="10" spans="2:8">
      <c r="B10" s="47" t="s">
        <v>219</v>
      </c>
      <c r="C10" s="40">
        <v>694</v>
      </c>
      <c r="D10" s="40">
        <v>35</v>
      </c>
      <c r="E10" s="40">
        <v>729</v>
      </c>
    </row>
    <row r="11" spans="2:8">
      <c r="B11" s="2" t="s">
        <v>361</v>
      </c>
      <c r="C11" s="40">
        <v>32</v>
      </c>
      <c r="D11" s="40">
        <v>6</v>
      </c>
      <c r="E11" s="115">
        <v>38</v>
      </c>
    </row>
    <row r="12" spans="2:8">
      <c r="B12" s="223" t="s">
        <v>20</v>
      </c>
      <c r="C12" s="224">
        <v>3912</v>
      </c>
      <c r="D12" s="224">
        <v>440</v>
      </c>
      <c r="E12" s="224">
        <v>4352</v>
      </c>
    </row>
    <row r="13" spans="2:8">
      <c r="B13" s="321"/>
    </row>
  </sheetData>
  <mergeCells count="3">
    <mergeCell ref="B2:E2"/>
    <mergeCell ref="C4:E4"/>
    <mergeCell ref="G2:H3"/>
  </mergeCells>
  <hyperlinks>
    <hyperlink ref="G2:H3" location="'Table of Contents'!A1" display="Go To Table Of Contents" xr:uid="{00000000-0004-0000-1A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M17"/>
  <sheetViews>
    <sheetView showGridLines="0" workbookViewId="0">
      <selection activeCell="L2" sqref="L2:M3"/>
    </sheetView>
  </sheetViews>
  <sheetFormatPr defaultRowHeight="15"/>
  <cols>
    <col min="1" max="1" width="1.85546875" customWidth="1"/>
    <col min="2" max="2" width="16.85546875" customWidth="1"/>
    <col min="3" max="10" width="12.85546875" customWidth="1"/>
    <col min="11" max="11" width="3.5703125" customWidth="1"/>
    <col min="12" max="13" width="6.7109375" customWidth="1"/>
  </cols>
  <sheetData>
    <row r="2" spans="2:13" ht="15" customHeight="1">
      <c r="B2" s="437" t="s">
        <v>839</v>
      </c>
      <c r="C2" s="437"/>
      <c r="D2" s="437"/>
      <c r="E2" s="437"/>
      <c r="F2" s="437"/>
      <c r="G2" s="437"/>
      <c r="H2" s="437"/>
      <c r="I2" s="437"/>
      <c r="J2" s="437"/>
      <c r="L2" s="446" t="s">
        <v>333</v>
      </c>
      <c r="M2" s="446"/>
    </row>
    <row r="3" spans="2:13">
      <c r="B3" s="525" t="s">
        <v>1</v>
      </c>
      <c r="C3" s="525"/>
      <c r="D3" s="525"/>
      <c r="E3" s="525"/>
      <c r="F3" s="525"/>
      <c r="G3" s="525"/>
      <c r="H3" s="525"/>
      <c r="I3" s="525"/>
      <c r="J3" s="525"/>
      <c r="L3" s="446"/>
      <c r="M3" s="446"/>
    </row>
    <row r="4" spans="2:13">
      <c r="B4" s="489" t="s">
        <v>220</v>
      </c>
      <c r="C4" s="456" t="s">
        <v>192</v>
      </c>
      <c r="D4" s="456"/>
      <c r="E4" s="456"/>
      <c r="F4" s="456"/>
      <c r="G4" s="456" t="s">
        <v>221</v>
      </c>
      <c r="H4" s="456"/>
      <c r="I4" s="456"/>
      <c r="J4" s="456"/>
    </row>
    <row r="5" spans="2:13" ht="18" customHeight="1">
      <c r="B5" s="490"/>
      <c r="C5" s="23" t="s">
        <v>434</v>
      </c>
      <c r="D5" s="23" t="s">
        <v>193</v>
      </c>
      <c r="E5" s="23" t="s">
        <v>194</v>
      </c>
      <c r="F5" s="23" t="s">
        <v>20</v>
      </c>
      <c r="G5" s="23" t="s">
        <v>434</v>
      </c>
      <c r="H5" s="23" t="s">
        <v>193</v>
      </c>
      <c r="I5" s="23" t="s">
        <v>194</v>
      </c>
      <c r="J5" s="23" t="s">
        <v>20</v>
      </c>
    </row>
    <row r="6" spans="2:13">
      <c r="B6" s="55" t="s">
        <v>353</v>
      </c>
      <c r="C6" s="40">
        <v>14</v>
      </c>
      <c r="D6" s="40">
        <v>5</v>
      </c>
      <c r="E6" s="40" t="s">
        <v>840</v>
      </c>
      <c r="F6" s="40">
        <v>19</v>
      </c>
      <c r="G6" s="40">
        <v>11</v>
      </c>
      <c r="H6" s="40">
        <v>3</v>
      </c>
      <c r="I6" s="40" t="s">
        <v>840</v>
      </c>
      <c r="J6" s="40">
        <v>14</v>
      </c>
    </row>
    <row r="7" spans="2:13">
      <c r="B7" s="55" t="s">
        <v>289</v>
      </c>
      <c r="C7" s="40">
        <v>198</v>
      </c>
      <c r="D7" s="40">
        <v>68</v>
      </c>
      <c r="E7" s="40">
        <v>16</v>
      </c>
      <c r="F7" s="40">
        <v>282</v>
      </c>
      <c r="G7" s="40">
        <v>117</v>
      </c>
      <c r="H7" s="40">
        <v>40</v>
      </c>
      <c r="I7" s="40">
        <v>8</v>
      </c>
      <c r="J7" s="40">
        <v>165</v>
      </c>
    </row>
    <row r="8" spans="2:13">
      <c r="B8" s="55" t="s">
        <v>222</v>
      </c>
      <c r="C8" s="40">
        <v>959</v>
      </c>
      <c r="D8" s="40">
        <v>363</v>
      </c>
      <c r="E8" s="40">
        <v>56</v>
      </c>
      <c r="F8" s="40">
        <v>1378</v>
      </c>
      <c r="G8" s="40">
        <v>483</v>
      </c>
      <c r="H8" s="40">
        <v>192</v>
      </c>
      <c r="I8" s="40">
        <v>28</v>
      </c>
      <c r="J8" s="40">
        <v>703</v>
      </c>
    </row>
    <row r="9" spans="2:13">
      <c r="B9" s="55" t="s">
        <v>223</v>
      </c>
      <c r="C9" s="40">
        <v>821</v>
      </c>
      <c r="D9" s="40">
        <v>349</v>
      </c>
      <c r="E9" s="40">
        <v>105</v>
      </c>
      <c r="F9" s="40">
        <v>1275</v>
      </c>
      <c r="G9" s="40">
        <v>403</v>
      </c>
      <c r="H9" s="40">
        <v>196</v>
      </c>
      <c r="I9" s="40">
        <v>59</v>
      </c>
      <c r="J9" s="40">
        <v>658</v>
      </c>
    </row>
    <row r="10" spans="2:13">
      <c r="B10" s="55" t="s">
        <v>224</v>
      </c>
      <c r="C10" s="40">
        <v>673</v>
      </c>
      <c r="D10" s="40">
        <v>352</v>
      </c>
      <c r="E10" s="40">
        <v>207</v>
      </c>
      <c r="F10" s="40">
        <v>1232</v>
      </c>
      <c r="G10" s="40">
        <v>342</v>
      </c>
      <c r="H10" s="40">
        <v>163</v>
      </c>
      <c r="I10" s="40">
        <v>125</v>
      </c>
      <c r="J10" s="40">
        <v>630</v>
      </c>
    </row>
    <row r="11" spans="2:13">
      <c r="B11" s="55" t="s">
        <v>225</v>
      </c>
      <c r="C11" s="40">
        <v>66</v>
      </c>
      <c r="D11" s="40">
        <v>56</v>
      </c>
      <c r="E11" s="40">
        <v>30</v>
      </c>
      <c r="F11" s="40">
        <v>152</v>
      </c>
      <c r="G11" s="40" t="s">
        <v>14</v>
      </c>
      <c r="H11" s="40" t="s">
        <v>14</v>
      </c>
      <c r="I11" s="40" t="s">
        <v>14</v>
      </c>
      <c r="J11" s="40" t="s">
        <v>14</v>
      </c>
    </row>
    <row r="12" spans="2:13">
      <c r="B12" s="55" t="s">
        <v>226</v>
      </c>
      <c r="C12" s="40">
        <v>4</v>
      </c>
      <c r="D12" s="40">
        <v>5</v>
      </c>
      <c r="E12" s="40">
        <v>3</v>
      </c>
      <c r="F12" s="40">
        <v>12</v>
      </c>
      <c r="G12" s="40" t="s">
        <v>14</v>
      </c>
      <c r="H12" s="40" t="s">
        <v>14</v>
      </c>
      <c r="I12" s="40" t="s">
        <v>14</v>
      </c>
      <c r="J12" s="40" t="s">
        <v>14</v>
      </c>
    </row>
    <row r="13" spans="2:13">
      <c r="B13" s="55" t="s">
        <v>227</v>
      </c>
      <c r="C13" s="40">
        <v>1</v>
      </c>
      <c r="D13" s="40">
        <v>1</v>
      </c>
      <c r="E13" s="40" t="s">
        <v>380</v>
      </c>
      <c r="F13" s="40">
        <v>2</v>
      </c>
      <c r="G13" s="40" t="s">
        <v>14</v>
      </c>
      <c r="H13" s="40" t="s">
        <v>14</v>
      </c>
      <c r="I13" s="40" t="s">
        <v>14</v>
      </c>
      <c r="J13" s="40" t="s">
        <v>14</v>
      </c>
    </row>
    <row r="14" spans="2:13">
      <c r="B14" s="196" t="s">
        <v>424</v>
      </c>
      <c r="C14" s="197">
        <v>2736</v>
      </c>
      <c r="D14" s="197">
        <v>1199</v>
      </c>
      <c r="E14" s="197">
        <v>417</v>
      </c>
      <c r="F14" s="197">
        <v>4352</v>
      </c>
      <c r="G14" s="197">
        <v>1356</v>
      </c>
      <c r="H14" s="197">
        <v>594</v>
      </c>
      <c r="I14" s="197">
        <v>220</v>
      </c>
      <c r="J14" s="197">
        <v>2170</v>
      </c>
    </row>
    <row r="15" spans="2:13" ht="22.5" customHeight="1">
      <c r="B15" s="453" t="s">
        <v>841</v>
      </c>
      <c r="C15" s="524"/>
      <c r="D15" s="524"/>
      <c r="E15" s="524"/>
      <c r="F15" s="524"/>
      <c r="G15" s="524"/>
    </row>
    <row r="16" spans="2:13">
      <c r="B16" s="524"/>
      <c r="C16" s="524"/>
      <c r="D16" s="524"/>
      <c r="E16" s="524"/>
      <c r="F16" s="524"/>
      <c r="G16" s="524"/>
    </row>
    <row r="17" spans="2:7">
      <c r="B17" s="524"/>
      <c r="C17" s="524"/>
      <c r="D17" s="524"/>
      <c r="E17" s="524"/>
      <c r="F17" s="524"/>
      <c r="G17" s="524"/>
    </row>
  </sheetData>
  <mergeCells count="9">
    <mergeCell ref="B17:G17"/>
    <mergeCell ref="B15:G15"/>
    <mergeCell ref="B16:G16"/>
    <mergeCell ref="L2:M3"/>
    <mergeCell ref="B2:J2"/>
    <mergeCell ref="B3:J3"/>
    <mergeCell ref="B4:B5"/>
    <mergeCell ref="C4:F4"/>
    <mergeCell ref="G4:J4"/>
  </mergeCells>
  <hyperlinks>
    <hyperlink ref="L2:M3" location="'Table of Contents'!A1" display="Go To Table Of Contents" xr:uid="{00000000-0004-0000-1B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R12"/>
  <sheetViews>
    <sheetView showGridLines="0" workbookViewId="0">
      <selection activeCell="Q2" sqref="Q2:R3"/>
    </sheetView>
  </sheetViews>
  <sheetFormatPr defaultRowHeight="15"/>
  <cols>
    <col min="1" max="1" width="1.85546875" customWidth="1"/>
    <col min="2" max="2" width="9.140625" customWidth="1"/>
    <col min="9" max="9" width="5.5703125" customWidth="1"/>
    <col min="10" max="10" width="1.85546875" customWidth="1"/>
    <col min="11" max="11" width="1.85546875" style="49" customWidth="1"/>
    <col min="12" max="12" width="1.85546875" customWidth="1"/>
    <col min="13" max="13" width="23.42578125" customWidth="1"/>
    <col min="14" max="14" width="20.28515625" customWidth="1"/>
    <col min="15" max="15" width="20.140625" customWidth="1"/>
    <col min="16" max="16" width="6.5703125" bestFit="1" customWidth="1"/>
    <col min="17" max="18" width="6.140625" customWidth="1"/>
  </cols>
  <sheetData>
    <row r="1" spans="2:18" ht="11.25" customHeight="1"/>
    <row r="2" spans="2:18" ht="15.75" customHeight="1">
      <c r="B2" s="395"/>
      <c r="C2" s="395"/>
      <c r="D2" s="395"/>
      <c r="E2" s="395"/>
      <c r="F2" s="395"/>
      <c r="G2" s="395"/>
      <c r="H2" s="395"/>
      <c r="I2" s="395"/>
      <c r="M2" s="437" t="s">
        <v>842</v>
      </c>
      <c r="N2" s="437"/>
      <c r="O2" s="437"/>
      <c r="Q2" s="446" t="s">
        <v>333</v>
      </c>
      <c r="R2" s="446"/>
    </row>
    <row r="3" spans="2:18">
      <c r="M3" s="36"/>
      <c r="Q3" s="446"/>
      <c r="R3" s="446"/>
    </row>
    <row r="4" spans="2:18" ht="19.899999999999999" customHeight="1">
      <c r="M4" s="455" t="s">
        <v>89</v>
      </c>
      <c r="N4" s="526" t="s">
        <v>16</v>
      </c>
      <c r="O4" s="527"/>
    </row>
    <row r="5" spans="2:18" ht="34.9" customHeight="1">
      <c r="M5" s="456"/>
      <c r="N5" s="26" t="s">
        <v>228</v>
      </c>
      <c r="O5" s="26" t="s">
        <v>229</v>
      </c>
      <c r="P5" s="167"/>
      <c r="Q5" s="167"/>
    </row>
    <row r="6" spans="2:18">
      <c r="M6" s="12" t="s">
        <v>82</v>
      </c>
      <c r="N6" s="90">
        <v>153</v>
      </c>
      <c r="O6" s="90">
        <v>408</v>
      </c>
      <c r="P6" s="314"/>
      <c r="Q6" s="280"/>
    </row>
    <row r="7" spans="2:18">
      <c r="M7" s="12" t="s">
        <v>81</v>
      </c>
      <c r="N7" s="90">
        <v>806</v>
      </c>
      <c r="O7" s="90">
        <v>2433</v>
      </c>
      <c r="P7" s="314"/>
      <c r="Q7" s="280"/>
    </row>
    <row r="8" spans="2:18">
      <c r="M8" s="12" t="s">
        <v>80</v>
      </c>
      <c r="N8" s="90">
        <v>629</v>
      </c>
      <c r="O8" s="90">
        <v>2864</v>
      </c>
      <c r="P8" s="314"/>
      <c r="Q8" s="280"/>
    </row>
    <row r="9" spans="2:18">
      <c r="M9" s="225" t="s">
        <v>20</v>
      </c>
      <c r="N9" s="271">
        <v>1588</v>
      </c>
      <c r="O9" s="271">
        <v>5705</v>
      </c>
      <c r="P9" s="314"/>
      <c r="Q9" s="167"/>
    </row>
    <row r="10" spans="2:18">
      <c r="P10" s="167"/>
      <c r="Q10" s="167"/>
    </row>
    <row r="11" spans="2:18">
      <c r="P11" s="167"/>
      <c r="Q11" s="167"/>
    </row>
    <row r="12" spans="2:18">
      <c r="P12" s="167"/>
      <c r="Q12" s="167"/>
    </row>
  </sheetData>
  <mergeCells count="5">
    <mergeCell ref="M2:O2"/>
    <mergeCell ref="M4:M5"/>
    <mergeCell ref="N4:O4"/>
    <mergeCell ref="B2:I2"/>
    <mergeCell ref="Q2:R3"/>
  </mergeCells>
  <hyperlinks>
    <hyperlink ref="Q2:R3" location="'Table of Contents'!A1" display="Go To Table Of Contents" xr:uid="{00000000-0004-0000-1C00-000000000000}"/>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H17"/>
  <sheetViews>
    <sheetView showGridLines="0" workbookViewId="0">
      <selection activeCell="G2" sqref="G2:H3"/>
    </sheetView>
  </sheetViews>
  <sheetFormatPr defaultRowHeight="15"/>
  <cols>
    <col min="1" max="1" width="1.85546875" customWidth="1"/>
    <col min="2" max="2" width="23.42578125" style="19" customWidth="1"/>
    <col min="3" max="3" width="14" customWidth="1"/>
    <col min="4" max="4" width="15.28515625" customWidth="1"/>
    <col min="5" max="5" width="13.28515625" customWidth="1"/>
    <col min="6" max="6" width="4.28515625" customWidth="1"/>
    <col min="7" max="8" width="6" customWidth="1"/>
  </cols>
  <sheetData>
    <row r="1" spans="2:8" ht="11.25" customHeight="1"/>
    <row r="2" spans="2:8" ht="15" customHeight="1">
      <c r="B2" s="437" t="s">
        <v>843</v>
      </c>
      <c r="C2" s="437"/>
      <c r="D2" s="437"/>
      <c r="E2" s="437"/>
      <c r="G2" s="446" t="s">
        <v>333</v>
      </c>
      <c r="H2" s="446"/>
    </row>
    <row r="3" spans="2:8">
      <c r="B3" s="24"/>
      <c r="C3" s="2"/>
      <c r="D3" s="2"/>
      <c r="E3" s="2"/>
      <c r="G3" s="446"/>
      <c r="H3" s="446"/>
    </row>
    <row r="4" spans="2:8">
      <c r="B4" s="455" t="s">
        <v>230</v>
      </c>
      <c r="C4" s="455" t="s">
        <v>231</v>
      </c>
      <c r="D4" s="455"/>
      <c r="E4" s="455"/>
    </row>
    <row r="5" spans="2:8" ht="25.5">
      <c r="B5" s="456"/>
      <c r="C5" s="23" t="s">
        <v>232</v>
      </c>
      <c r="D5" s="23" t="s">
        <v>233</v>
      </c>
      <c r="E5" s="23" t="s">
        <v>234</v>
      </c>
    </row>
    <row r="6" spans="2:8">
      <c r="B6" s="41" t="s">
        <v>210</v>
      </c>
      <c r="C6" s="40">
        <v>3</v>
      </c>
      <c r="D6" s="40">
        <v>0</v>
      </c>
      <c r="E6" s="40">
        <v>3</v>
      </c>
    </row>
    <row r="7" spans="2:8">
      <c r="B7" s="41" t="s">
        <v>11</v>
      </c>
      <c r="C7" s="40">
        <v>73</v>
      </c>
      <c r="D7" s="40">
        <v>1</v>
      </c>
      <c r="E7" s="40">
        <v>75</v>
      </c>
    </row>
    <row r="8" spans="2:8">
      <c r="B8" s="41" t="s">
        <v>12</v>
      </c>
      <c r="C8" s="40">
        <v>13</v>
      </c>
      <c r="D8" s="40">
        <v>40</v>
      </c>
      <c r="E8" s="40">
        <v>48</v>
      </c>
    </row>
    <row r="9" spans="2:8">
      <c r="B9" s="41" t="s">
        <v>242</v>
      </c>
      <c r="C9" s="84">
        <v>23</v>
      </c>
      <c r="D9" s="84">
        <v>2</v>
      </c>
      <c r="E9" s="84">
        <v>69</v>
      </c>
    </row>
    <row r="10" spans="2:8">
      <c r="B10" s="41" t="s">
        <v>295</v>
      </c>
      <c r="C10" s="84">
        <v>14</v>
      </c>
      <c r="D10" s="84">
        <v>0</v>
      </c>
      <c r="E10" s="84">
        <v>83</v>
      </c>
    </row>
    <row r="11" spans="2:8">
      <c r="B11" s="41" t="s">
        <v>368</v>
      </c>
      <c r="C11" s="40">
        <v>10</v>
      </c>
      <c r="D11" s="40">
        <v>2</v>
      </c>
      <c r="E11" s="40">
        <v>91</v>
      </c>
    </row>
    <row r="12" spans="2:8">
      <c r="B12" s="45" t="s">
        <v>438</v>
      </c>
      <c r="C12" s="40">
        <v>17</v>
      </c>
      <c r="D12" s="40">
        <v>1</v>
      </c>
      <c r="E12" s="40">
        <v>107</v>
      </c>
    </row>
    <row r="13" spans="2:8">
      <c r="B13" s="45" t="s">
        <v>439</v>
      </c>
      <c r="C13" s="40">
        <v>2</v>
      </c>
      <c r="D13" s="40">
        <v>0</v>
      </c>
      <c r="E13" s="40">
        <v>109</v>
      </c>
    </row>
    <row r="14" spans="2:8">
      <c r="B14" s="45" t="s">
        <v>453</v>
      </c>
      <c r="C14" s="40">
        <v>4</v>
      </c>
      <c r="D14" s="40">
        <v>0</v>
      </c>
      <c r="E14" s="40">
        <v>113</v>
      </c>
    </row>
    <row r="15" spans="2:8">
      <c r="B15" s="45" t="s">
        <v>458</v>
      </c>
      <c r="C15" s="40">
        <v>5</v>
      </c>
      <c r="D15" s="40">
        <v>0</v>
      </c>
      <c r="E15" s="40">
        <v>118</v>
      </c>
    </row>
    <row r="16" spans="2:8">
      <c r="B16" s="45" t="s">
        <v>542</v>
      </c>
      <c r="C16" s="40">
        <v>4</v>
      </c>
      <c r="D16" s="40">
        <v>0</v>
      </c>
      <c r="E16" s="40">
        <v>122</v>
      </c>
    </row>
    <row r="17" spans="2:5">
      <c r="B17" s="196" t="s">
        <v>20</v>
      </c>
      <c r="C17" s="197">
        <v>168</v>
      </c>
      <c r="D17" s="197">
        <v>46</v>
      </c>
      <c r="E17" s="197">
        <v>122</v>
      </c>
    </row>
  </sheetData>
  <mergeCells count="4">
    <mergeCell ref="B2:E2"/>
    <mergeCell ref="B4:B5"/>
    <mergeCell ref="C4:E4"/>
    <mergeCell ref="G2:H3"/>
  </mergeCells>
  <hyperlinks>
    <hyperlink ref="G2:H3" location="'Table of Contents'!A1" display="Go To Table Of Contents" xr:uid="{00000000-0004-0000-1D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B56"/>
  <sheetViews>
    <sheetView showGridLines="0" topLeftCell="F1" workbookViewId="0">
      <selection activeCell="AA2" sqref="AA2:AB3"/>
    </sheetView>
  </sheetViews>
  <sheetFormatPr defaultRowHeight="15"/>
  <cols>
    <col min="1" max="1" width="1.85546875" customWidth="1"/>
    <col min="5" max="5" width="15.28515625" customWidth="1"/>
    <col min="7" max="7" width="16.42578125" customWidth="1"/>
    <col min="8" max="8" width="3.28515625" customWidth="1"/>
    <col min="16" max="16" width="1.85546875" style="49" customWidth="1"/>
    <col min="17" max="17" width="1.85546875" customWidth="1"/>
    <col min="18" max="18" width="46.5703125" style="19" customWidth="1"/>
    <col min="19" max="19" width="14.42578125" style="19" customWidth="1"/>
    <col min="20" max="20" width="13.5703125" style="19" customWidth="1"/>
    <col min="21" max="21" width="13.7109375" style="19" customWidth="1"/>
    <col min="22" max="22" width="14.5703125" style="19" customWidth="1"/>
    <col min="23" max="23" width="17.7109375" style="19" customWidth="1"/>
    <col min="24" max="24" width="11.28515625" style="19" customWidth="1"/>
    <col min="25" max="25" width="13.28515625" style="19" customWidth="1"/>
    <col min="26" max="26" width="3.5703125" customWidth="1"/>
    <col min="27" max="27" width="6" customWidth="1"/>
    <col min="28" max="28" width="8" customWidth="1"/>
  </cols>
  <sheetData>
    <row r="1" spans="2:28" ht="12" customHeight="1"/>
    <row r="2" spans="2:28" ht="15.75">
      <c r="B2" s="402"/>
      <c r="C2" s="402"/>
      <c r="D2" s="402"/>
      <c r="E2" s="402"/>
      <c r="F2" s="402"/>
      <c r="G2" s="402"/>
      <c r="H2" s="51"/>
      <c r="I2" s="402"/>
      <c r="J2" s="402"/>
      <c r="K2" s="402"/>
      <c r="L2" s="402"/>
      <c r="M2" s="402"/>
      <c r="N2" s="402"/>
      <c r="O2" s="402"/>
      <c r="R2" s="404" t="s">
        <v>588</v>
      </c>
      <c r="S2" s="404"/>
      <c r="T2" s="404"/>
      <c r="U2" s="404"/>
      <c r="V2" s="404"/>
      <c r="W2" s="404"/>
      <c r="X2" s="404"/>
      <c r="Y2" s="404"/>
      <c r="AA2" s="398" t="s">
        <v>333</v>
      </c>
      <c r="AB2" s="398"/>
    </row>
    <row r="3" spans="2:28" ht="28.5" customHeight="1">
      <c r="R3" s="400" t="s">
        <v>15</v>
      </c>
      <c r="S3" s="406" t="s">
        <v>16</v>
      </c>
      <c r="T3" s="407"/>
      <c r="U3" s="407"/>
      <c r="V3" s="407"/>
      <c r="W3" s="407"/>
      <c r="X3" s="407"/>
      <c r="Y3" s="408"/>
      <c r="AA3" s="398"/>
      <c r="AB3" s="398"/>
    </row>
    <row r="4" spans="2:28">
      <c r="R4" s="405"/>
      <c r="S4" s="405" t="s">
        <v>4</v>
      </c>
      <c r="T4" s="409" t="s">
        <v>17</v>
      </c>
      <c r="U4" s="409"/>
      <c r="V4" s="409"/>
      <c r="W4" s="409"/>
      <c r="X4" s="409"/>
      <c r="Y4" s="410" t="s">
        <v>18</v>
      </c>
    </row>
    <row r="5" spans="2:28" ht="40.5">
      <c r="R5" s="401"/>
      <c r="S5" s="401"/>
      <c r="T5" s="6" t="s">
        <v>6</v>
      </c>
      <c r="U5" s="6" t="s">
        <v>19</v>
      </c>
      <c r="V5" s="6" t="s">
        <v>8</v>
      </c>
      <c r="W5" s="6" t="s">
        <v>9</v>
      </c>
      <c r="X5" s="8" t="s">
        <v>20</v>
      </c>
      <c r="Y5" s="411"/>
    </row>
    <row r="6" spans="2:28" ht="18" customHeight="1">
      <c r="R6" s="208" t="s">
        <v>21</v>
      </c>
      <c r="S6" s="122">
        <v>2849</v>
      </c>
      <c r="T6" s="122">
        <v>399</v>
      </c>
      <c r="U6" s="122">
        <v>414</v>
      </c>
      <c r="V6" s="122">
        <v>452</v>
      </c>
      <c r="W6" s="122">
        <v>1018</v>
      </c>
      <c r="X6" s="146">
        <v>2283</v>
      </c>
      <c r="Y6" s="215">
        <v>566</v>
      </c>
    </row>
    <row r="7" spans="2:28" ht="18.75" customHeight="1">
      <c r="R7" s="98" t="s">
        <v>22</v>
      </c>
      <c r="S7" s="7">
        <v>368</v>
      </c>
      <c r="T7" s="112">
        <v>45</v>
      </c>
      <c r="U7" s="112">
        <v>54</v>
      </c>
      <c r="V7" s="112">
        <v>56</v>
      </c>
      <c r="W7" s="112">
        <v>139</v>
      </c>
      <c r="X7" s="112">
        <v>294</v>
      </c>
      <c r="Y7" s="113">
        <v>74</v>
      </c>
      <c r="AA7" s="163"/>
    </row>
    <row r="8" spans="2:28" ht="17.25" customHeight="1">
      <c r="R8" s="99" t="s">
        <v>23</v>
      </c>
      <c r="S8" s="7">
        <v>303</v>
      </c>
      <c r="T8" s="112">
        <v>53</v>
      </c>
      <c r="U8" s="112">
        <v>59</v>
      </c>
      <c r="V8" s="112">
        <v>47</v>
      </c>
      <c r="W8" s="112">
        <v>91</v>
      </c>
      <c r="X8" s="112">
        <v>250</v>
      </c>
      <c r="Y8" s="113">
        <v>53</v>
      </c>
      <c r="AA8" s="163"/>
    </row>
    <row r="9" spans="2:28" ht="20.25" customHeight="1">
      <c r="R9" s="98" t="s">
        <v>24</v>
      </c>
      <c r="S9" s="7">
        <v>200</v>
      </c>
      <c r="T9" s="112">
        <v>25</v>
      </c>
      <c r="U9" s="112">
        <v>22</v>
      </c>
      <c r="V9" s="112">
        <v>19</v>
      </c>
      <c r="W9" s="112">
        <v>91</v>
      </c>
      <c r="X9" s="112">
        <v>157</v>
      </c>
      <c r="Y9" s="113">
        <v>43</v>
      </c>
      <c r="AA9" s="163"/>
    </row>
    <row r="10" spans="2:28" ht="16.5" customHeight="1">
      <c r="R10" s="99" t="s">
        <v>25</v>
      </c>
      <c r="S10" s="7">
        <v>154</v>
      </c>
      <c r="T10" s="112">
        <v>23</v>
      </c>
      <c r="U10" s="112">
        <v>28</v>
      </c>
      <c r="V10" s="112">
        <v>20</v>
      </c>
      <c r="W10" s="112">
        <v>50</v>
      </c>
      <c r="X10" s="112">
        <v>121</v>
      </c>
      <c r="Y10" s="113">
        <v>33</v>
      </c>
      <c r="AA10" s="163"/>
    </row>
    <row r="11" spans="2:28" ht="15" customHeight="1">
      <c r="R11" s="98" t="s">
        <v>26</v>
      </c>
      <c r="S11" s="7">
        <v>313</v>
      </c>
      <c r="T11" s="112">
        <v>57</v>
      </c>
      <c r="U11" s="112">
        <v>53</v>
      </c>
      <c r="V11" s="112">
        <v>32</v>
      </c>
      <c r="W11" s="112">
        <v>105</v>
      </c>
      <c r="X11" s="112">
        <v>247</v>
      </c>
      <c r="Y11" s="113">
        <v>66</v>
      </c>
      <c r="AA11" s="163"/>
    </row>
    <row r="12" spans="2:28" ht="15" customHeight="1">
      <c r="R12" s="99" t="s">
        <v>27</v>
      </c>
      <c r="S12" s="7">
        <v>485</v>
      </c>
      <c r="T12" s="112">
        <v>58</v>
      </c>
      <c r="U12" s="112">
        <v>74</v>
      </c>
      <c r="V12" s="112">
        <v>62</v>
      </c>
      <c r="W12" s="112">
        <v>198</v>
      </c>
      <c r="X12" s="112">
        <v>392</v>
      </c>
      <c r="Y12" s="113">
        <v>93</v>
      </c>
      <c r="AA12" s="163"/>
    </row>
    <row r="13" spans="2:28" ht="18.75" customHeight="1">
      <c r="R13" s="98" t="s">
        <v>28</v>
      </c>
      <c r="S13" s="7">
        <v>333</v>
      </c>
      <c r="T13" s="112">
        <v>44</v>
      </c>
      <c r="U13" s="112">
        <v>48</v>
      </c>
      <c r="V13" s="112">
        <v>59</v>
      </c>
      <c r="W13" s="112">
        <v>115</v>
      </c>
      <c r="X13" s="112">
        <v>266</v>
      </c>
      <c r="Y13" s="113">
        <v>67</v>
      </c>
      <c r="AA13" s="163"/>
    </row>
    <row r="14" spans="2:28" ht="15.75" customHeight="1">
      <c r="R14" s="99" t="s">
        <v>29</v>
      </c>
      <c r="S14" s="7">
        <v>478</v>
      </c>
      <c r="T14" s="112">
        <v>60</v>
      </c>
      <c r="U14" s="112">
        <v>43</v>
      </c>
      <c r="V14" s="112">
        <v>119</v>
      </c>
      <c r="W14" s="112">
        <v>168</v>
      </c>
      <c r="X14" s="112">
        <v>390</v>
      </c>
      <c r="Y14" s="113">
        <v>88</v>
      </c>
      <c r="AA14" s="163"/>
    </row>
    <row r="15" spans="2:28">
      <c r="R15" s="211" t="s">
        <v>30</v>
      </c>
      <c r="S15" s="79">
        <v>215</v>
      </c>
      <c r="T15" s="209">
        <v>34</v>
      </c>
      <c r="U15" s="209">
        <v>33</v>
      </c>
      <c r="V15" s="209">
        <v>38</v>
      </c>
      <c r="W15" s="209">
        <v>61</v>
      </c>
      <c r="X15" s="209">
        <v>166</v>
      </c>
      <c r="Y15" s="210">
        <v>49</v>
      </c>
      <c r="AA15" s="163"/>
    </row>
    <row r="16" spans="2:28">
      <c r="R16" s="212" t="s">
        <v>31</v>
      </c>
      <c r="S16" s="216">
        <v>1631</v>
      </c>
      <c r="T16" s="216">
        <v>302</v>
      </c>
      <c r="U16" s="216">
        <v>259</v>
      </c>
      <c r="V16" s="216">
        <v>139</v>
      </c>
      <c r="W16" s="216">
        <v>451</v>
      </c>
      <c r="X16" s="161">
        <v>1151</v>
      </c>
      <c r="Y16" s="217">
        <v>480</v>
      </c>
      <c r="AA16" s="163">
        <f>SUM(T16+U16)</f>
        <v>561</v>
      </c>
    </row>
    <row r="17" spans="2:27" ht="14.25" customHeight="1">
      <c r="R17" s="98" t="s">
        <v>32</v>
      </c>
      <c r="S17" s="10">
        <v>463</v>
      </c>
      <c r="T17" s="112">
        <v>93</v>
      </c>
      <c r="U17" s="112">
        <v>69</v>
      </c>
      <c r="V17" s="112">
        <v>40</v>
      </c>
      <c r="W17" s="112">
        <v>72</v>
      </c>
      <c r="X17" s="90">
        <v>274</v>
      </c>
      <c r="Y17" s="56">
        <v>189</v>
      </c>
      <c r="AA17" s="163"/>
    </row>
    <row r="18" spans="2:27" ht="14.25" customHeight="1">
      <c r="R18" s="99" t="s">
        <v>33</v>
      </c>
      <c r="S18" s="10">
        <v>214</v>
      </c>
      <c r="T18" s="112">
        <v>28</v>
      </c>
      <c r="U18" s="112">
        <v>36</v>
      </c>
      <c r="V18" s="112">
        <v>17</v>
      </c>
      <c r="W18" s="112">
        <v>83</v>
      </c>
      <c r="X18" s="90">
        <v>164</v>
      </c>
      <c r="Y18" s="56">
        <v>50</v>
      </c>
      <c r="AA18" s="163"/>
    </row>
    <row r="19" spans="2:27" ht="16.5" customHeight="1">
      <c r="B19" s="402"/>
      <c r="C19" s="402"/>
      <c r="D19" s="402"/>
      <c r="E19" s="402"/>
      <c r="F19" s="402"/>
      <c r="G19" s="402"/>
      <c r="H19" s="52"/>
      <c r="I19" s="402"/>
      <c r="J19" s="402"/>
      <c r="K19" s="402"/>
      <c r="L19" s="402"/>
      <c r="M19" s="402"/>
      <c r="N19" s="402"/>
      <c r="O19" s="402"/>
      <c r="R19" s="98" t="s">
        <v>34</v>
      </c>
      <c r="S19" s="10">
        <v>10</v>
      </c>
      <c r="T19" s="112">
        <v>2</v>
      </c>
      <c r="U19" s="112">
        <v>3</v>
      </c>
      <c r="V19" s="112">
        <v>1</v>
      </c>
      <c r="W19" s="112">
        <v>2</v>
      </c>
      <c r="X19" s="90">
        <v>8</v>
      </c>
      <c r="Y19" s="56">
        <v>2</v>
      </c>
      <c r="AA19" s="163"/>
    </row>
    <row r="20" spans="2:27" ht="16.5" customHeight="1">
      <c r="R20" s="213" t="s">
        <v>35</v>
      </c>
      <c r="S20" s="214">
        <v>944</v>
      </c>
      <c r="T20" s="209">
        <v>179</v>
      </c>
      <c r="U20" s="209">
        <v>151</v>
      </c>
      <c r="V20" s="209">
        <v>81</v>
      </c>
      <c r="W20" s="209">
        <v>294</v>
      </c>
      <c r="X20" s="146">
        <v>705</v>
      </c>
      <c r="Y20" s="215">
        <v>239</v>
      </c>
      <c r="AA20" s="163"/>
    </row>
    <row r="21" spans="2:27" ht="15.75" customHeight="1">
      <c r="R21" s="96" t="s">
        <v>36</v>
      </c>
      <c r="S21" s="88">
        <v>881</v>
      </c>
      <c r="T21" s="12">
        <v>170</v>
      </c>
      <c r="U21" s="12">
        <v>143</v>
      </c>
      <c r="V21" s="12">
        <v>103</v>
      </c>
      <c r="W21" s="12">
        <v>180</v>
      </c>
      <c r="X21" s="90">
        <v>596</v>
      </c>
      <c r="Y21" s="56">
        <v>285</v>
      </c>
      <c r="AA21" s="163">
        <f>SUM(T21+U21)</f>
        <v>313</v>
      </c>
    </row>
    <row r="22" spans="2:27" ht="15.75" customHeight="1">
      <c r="R22" s="97" t="s">
        <v>37</v>
      </c>
      <c r="S22" s="88">
        <v>764</v>
      </c>
      <c r="T22" s="12">
        <v>100</v>
      </c>
      <c r="U22" s="12">
        <v>74</v>
      </c>
      <c r="V22" s="12">
        <v>68</v>
      </c>
      <c r="W22" s="12">
        <v>324</v>
      </c>
      <c r="X22" s="90">
        <v>566</v>
      </c>
      <c r="Y22" s="56">
        <v>198</v>
      </c>
      <c r="AA22" s="163">
        <f t="shared" ref="AA22:AA27" si="0">SUM(T22+U22)</f>
        <v>174</v>
      </c>
    </row>
    <row r="23" spans="2:27" ht="15.75" customHeight="1">
      <c r="R23" s="96" t="s">
        <v>38</v>
      </c>
      <c r="S23" s="88">
        <v>156</v>
      </c>
      <c r="T23" s="12">
        <v>30</v>
      </c>
      <c r="U23" s="12">
        <v>27</v>
      </c>
      <c r="V23" s="12">
        <v>25</v>
      </c>
      <c r="W23" s="12">
        <v>41</v>
      </c>
      <c r="X23" s="90">
        <v>123</v>
      </c>
      <c r="Y23" s="56">
        <v>33</v>
      </c>
      <c r="AA23" s="163">
        <f t="shared" si="0"/>
        <v>57</v>
      </c>
    </row>
    <row r="24" spans="2:27" ht="15" customHeight="1">
      <c r="R24" s="97" t="s">
        <v>39</v>
      </c>
      <c r="S24" s="88">
        <v>211</v>
      </c>
      <c r="T24" s="12">
        <v>27</v>
      </c>
      <c r="U24" s="12">
        <v>20</v>
      </c>
      <c r="V24" s="12">
        <v>42</v>
      </c>
      <c r="W24" s="12">
        <v>80</v>
      </c>
      <c r="X24" s="90">
        <v>169</v>
      </c>
      <c r="Y24" s="56">
        <v>42</v>
      </c>
      <c r="AA24" s="163">
        <f t="shared" si="0"/>
        <v>47</v>
      </c>
    </row>
    <row r="25" spans="2:27" ht="14.25" customHeight="1">
      <c r="R25" s="96" t="s">
        <v>40</v>
      </c>
      <c r="S25" s="88">
        <v>209</v>
      </c>
      <c r="T25" s="12">
        <v>24</v>
      </c>
      <c r="U25" s="12">
        <v>23</v>
      </c>
      <c r="V25" s="12">
        <v>20</v>
      </c>
      <c r="W25" s="12">
        <v>88</v>
      </c>
      <c r="X25" s="90">
        <v>155</v>
      </c>
      <c r="Y25" s="56">
        <v>54</v>
      </c>
      <c r="AA25" s="163">
        <f t="shared" si="0"/>
        <v>47</v>
      </c>
    </row>
    <row r="26" spans="2:27">
      <c r="R26" s="97" t="s">
        <v>30</v>
      </c>
      <c r="S26" s="88">
        <v>866</v>
      </c>
      <c r="T26" s="88">
        <v>102</v>
      </c>
      <c r="U26" s="88">
        <v>110</v>
      </c>
      <c r="V26" s="88">
        <v>98</v>
      </c>
      <c r="W26" s="88">
        <v>294</v>
      </c>
      <c r="X26" s="90">
        <v>604</v>
      </c>
      <c r="Y26" s="56">
        <v>262</v>
      </c>
      <c r="AA26" s="163">
        <f t="shared" si="0"/>
        <v>212</v>
      </c>
    </row>
    <row r="27" spans="2:27">
      <c r="R27" s="244" t="s">
        <v>20</v>
      </c>
      <c r="S27" s="103">
        <v>7567</v>
      </c>
      <c r="T27" s="103">
        <v>1154</v>
      </c>
      <c r="U27" s="103">
        <v>1070</v>
      </c>
      <c r="V27" s="103">
        <v>947</v>
      </c>
      <c r="W27" s="103">
        <v>2476</v>
      </c>
      <c r="X27" s="103">
        <v>5647</v>
      </c>
      <c r="Y27" s="103">
        <v>1920</v>
      </c>
      <c r="AA27" s="163">
        <f t="shared" si="0"/>
        <v>2224</v>
      </c>
    </row>
    <row r="28" spans="2:27">
      <c r="R28" s="403" t="s">
        <v>41</v>
      </c>
      <c r="S28" s="403"/>
      <c r="T28" s="403"/>
      <c r="U28" s="403"/>
      <c r="V28" s="403"/>
      <c r="W28" s="403"/>
      <c r="X28" s="403"/>
      <c r="Y28" s="403"/>
      <c r="AA28" s="163"/>
    </row>
    <row r="29" spans="2:27">
      <c r="AA29" s="163"/>
    </row>
    <row r="30" spans="2:27">
      <c r="R30" s="166"/>
      <c r="S30" s="166"/>
      <c r="T30" s="166"/>
      <c r="U30" s="166"/>
      <c r="V30" s="166"/>
      <c r="W30" s="166"/>
    </row>
    <row r="31" spans="2:27" ht="18" customHeight="1">
      <c r="R31" s="170" t="s">
        <v>15</v>
      </c>
      <c r="S31" s="171" t="s">
        <v>4</v>
      </c>
      <c r="T31" s="171" t="s">
        <v>296</v>
      </c>
      <c r="U31" s="171" t="s">
        <v>8</v>
      </c>
      <c r="V31" s="171" t="s">
        <v>9</v>
      </c>
      <c r="W31" s="166"/>
    </row>
    <row r="32" spans="2:27">
      <c r="R32" s="172" t="s">
        <v>21</v>
      </c>
      <c r="S32" s="173">
        <f>S6</f>
        <v>2849</v>
      </c>
      <c r="T32" s="164">
        <v>475</v>
      </c>
      <c r="U32" s="173">
        <f>V6</f>
        <v>452</v>
      </c>
      <c r="V32" s="173">
        <f>W6</f>
        <v>1018</v>
      </c>
      <c r="W32" s="166"/>
    </row>
    <row r="33" spans="18:23">
      <c r="R33" s="172" t="s">
        <v>297</v>
      </c>
      <c r="S33" s="173">
        <f>S16</f>
        <v>1631</v>
      </c>
      <c r="T33" s="164">
        <v>320</v>
      </c>
      <c r="U33" s="173">
        <v>59</v>
      </c>
      <c r="V33" s="173">
        <f>W16</f>
        <v>451</v>
      </c>
      <c r="W33" s="166"/>
    </row>
    <row r="34" spans="18:23">
      <c r="R34" s="172" t="s">
        <v>36</v>
      </c>
      <c r="S34" s="173">
        <f t="shared" ref="S34:S39" si="1">S21</f>
        <v>881</v>
      </c>
      <c r="T34" s="164">
        <v>166</v>
      </c>
      <c r="U34" s="173">
        <f t="shared" ref="U34:V39" si="2">V21</f>
        <v>103</v>
      </c>
      <c r="V34" s="173">
        <f t="shared" si="2"/>
        <v>180</v>
      </c>
      <c r="W34" s="166"/>
    </row>
    <row r="35" spans="18:23">
      <c r="R35" s="172" t="s">
        <v>298</v>
      </c>
      <c r="S35" s="173">
        <f t="shared" si="1"/>
        <v>764</v>
      </c>
      <c r="T35" s="164">
        <v>105</v>
      </c>
      <c r="U35" s="173">
        <v>27</v>
      </c>
      <c r="V35" s="173">
        <f t="shared" si="2"/>
        <v>324</v>
      </c>
      <c r="W35" s="166"/>
    </row>
    <row r="36" spans="18:23">
      <c r="R36" s="172" t="s">
        <v>299</v>
      </c>
      <c r="S36" s="173">
        <f t="shared" si="1"/>
        <v>156</v>
      </c>
      <c r="T36" s="164">
        <v>37</v>
      </c>
      <c r="U36" s="173">
        <f t="shared" si="2"/>
        <v>25</v>
      </c>
      <c r="V36" s="173">
        <f t="shared" si="2"/>
        <v>41</v>
      </c>
      <c r="W36" s="166"/>
    </row>
    <row r="37" spans="18:23">
      <c r="R37" s="172" t="s">
        <v>300</v>
      </c>
      <c r="S37" s="173">
        <f t="shared" si="1"/>
        <v>211</v>
      </c>
      <c r="T37" s="164">
        <v>22</v>
      </c>
      <c r="U37" s="173">
        <v>23</v>
      </c>
      <c r="V37" s="173">
        <f t="shared" si="2"/>
        <v>80</v>
      </c>
      <c r="W37" s="166"/>
    </row>
    <row r="38" spans="18:23">
      <c r="R38" s="172" t="s">
        <v>301</v>
      </c>
      <c r="S38" s="173">
        <f t="shared" si="1"/>
        <v>209</v>
      </c>
      <c r="T38" s="164">
        <v>33</v>
      </c>
      <c r="U38" s="173">
        <f t="shared" si="2"/>
        <v>20</v>
      </c>
      <c r="V38" s="173">
        <f t="shared" si="2"/>
        <v>88</v>
      </c>
      <c r="W38" s="166"/>
    </row>
    <row r="39" spans="18:23">
      <c r="R39" s="172" t="s">
        <v>30</v>
      </c>
      <c r="S39" s="173">
        <f t="shared" si="1"/>
        <v>866</v>
      </c>
      <c r="T39" s="164">
        <v>118</v>
      </c>
      <c r="U39" s="173">
        <f t="shared" si="2"/>
        <v>98</v>
      </c>
      <c r="V39" s="173">
        <f t="shared" si="2"/>
        <v>294</v>
      </c>
      <c r="W39" s="166"/>
    </row>
    <row r="40" spans="18:23">
      <c r="R40" s="172" t="s">
        <v>20</v>
      </c>
      <c r="S40" s="174">
        <f>SUM(S32:S39)</f>
        <v>7567</v>
      </c>
      <c r="T40" s="164">
        <f>SUM(T32:T39)</f>
        <v>1276</v>
      </c>
      <c r="U40" s="174">
        <f>SUM(U32:U39)</f>
        <v>807</v>
      </c>
      <c r="V40" s="174">
        <f>SUM(V32:V39)</f>
        <v>2476</v>
      </c>
      <c r="W40" s="166"/>
    </row>
    <row r="41" spans="18:23">
      <c r="R41" s="166"/>
      <c r="S41" s="166"/>
      <c r="T41" s="166"/>
      <c r="U41" s="166"/>
      <c r="V41" s="166"/>
      <c r="W41" s="166"/>
    </row>
    <row r="42" spans="18:23">
      <c r="R42" s="166"/>
      <c r="S42" s="166"/>
      <c r="T42" s="166"/>
      <c r="U42" s="166"/>
      <c r="V42" s="166"/>
      <c r="W42" s="166"/>
    </row>
    <row r="43" spans="18:23">
      <c r="R43" s="166"/>
      <c r="S43" s="166"/>
      <c r="T43" s="166"/>
      <c r="U43" s="166"/>
      <c r="V43" s="166"/>
      <c r="W43" s="166"/>
    </row>
    <row r="44" spans="18:23" ht="40.5">
      <c r="R44" s="170" t="s">
        <v>15</v>
      </c>
      <c r="S44" s="171" t="s">
        <v>4</v>
      </c>
      <c r="T44" s="171" t="s">
        <v>6</v>
      </c>
      <c r="U44" s="171" t="s">
        <v>8</v>
      </c>
      <c r="V44" s="171" t="s">
        <v>9</v>
      </c>
      <c r="W44" s="166"/>
    </row>
    <row r="45" spans="18:23">
      <c r="R45" s="166"/>
      <c r="S45" s="175"/>
      <c r="T45" s="175"/>
      <c r="U45" s="175"/>
      <c r="V45" s="175"/>
      <c r="W45" s="166"/>
    </row>
    <row r="46" spans="18:23">
      <c r="R46" s="172" t="s">
        <v>21</v>
      </c>
      <c r="S46" s="176">
        <f>1994/4946</f>
        <v>0.40315406389001213</v>
      </c>
      <c r="T46" s="176">
        <f>475/1276</f>
        <v>0.37225705329153608</v>
      </c>
      <c r="U46" s="176">
        <f>U32/U40</f>
        <v>0.5600991325898389</v>
      </c>
      <c r="V46" s="176">
        <f>V32/V40</f>
        <v>0.41114701130856218</v>
      </c>
      <c r="W46" s="166"/>
    </row>
    <row r="47" spans="18:23">
      <c r="R47" s="172" t="s">
        <v>297</v>
      </c>
      <c r="S47" s="176">
        <f>989/4946</f>
        <v>0.19995956328346137</v>
      </c>
      <c r="T47" s="176">
        <f>320/1276</f>
        <v>0.2507836990595611</v>
      </c>
      <c r="U47" s="176">
        <f>U33/U40</f>
        <v>7.3110285006195791E-2</v>
      </c>
      <c r="V47" s="176">
        <f>V33/V40</f>
        <v>0.18214862681744751</v>
      </c>
      <c r="W47" s="166"/>
    </row>
    <row r="48" spans="18:23">
      <c r="R48" s="172" t="s">
        <v>36</v>
      </c>
      <c r="S48" s="176">
        <f>538/4946</f>
        <v>0.1087747674888799</v>
      </c>
      <c r="T48" s="176">
        <f>166/1276</f>
        <v>0.13009404388714735</v>
      </c>
      <c r="U48" s="176">
        <f>U34/U40</f>
        <v>0.12763320941759604</v>
      </c>
      <c r="V48" s="176">
        <f>V34/V40</f>
        <v>7.2697899838449112E-2</v>
      </c>
      <c r="W48" s="166"/>
    </row>
    <row r="49" spans="18:23">
      <c r="R49" s="172" t="s">
        <v>298</v>
      </c>
      <c r="S49" s="176">
        <f>494/4946</f>
        <v>9.9878689850384145E-2</v>
      </c>
      <c r="T49" s="176">
        <f>105/1276</f>
        <v>8.2288401253918494E-2</v>
      </c>
      <c r="U49" s="176">
        <f>U35/U40</f>
        <v>3.3457249070631967E-2</v>
      </c>
      <c r="V49" s="176">
        <f>V35/V40</f>
        <v>0.13085621970920841</v>
      </c>
      <c r="W49" s="166"/>
    </row>
    <row r="50" spans="18:23">
      <c r="R50" s="172" t="s">
        <v>299</v>
      </c>
      <c r="S50" s="176">
        <f>107/4946</f>
        <v>2.163364334816013E-2</v>
      </c>
      <c r="T50" s="176">
        <f>37/1276</f>
        <v>2.8996865203761754E-2</v>
      </c>
      <c r="U50" s="176">
        <f>U36/U40</f>
        <v>3.0978934324659233E-2</v>
      </c>
      <c r="V50" s="176">
        <f>V36/V40</f>
        <v>1.6558966074313407E-2</v>
      </c>
      <c r="W50" s="166"/>
    </row>
    <row r="51" spans="18:23">
      <c r="R51" s="172" t="s">
        <v>300</v>
      </c>
      <c r="S51" s="176">
        <f>148/4946</f>
        <v>2.9923170238576626E-2</v>
      </c>
      <c r="T51" s="176">
        <f>22/1276</f>
        <v>1.7241379310344827E-2</v>
      </c>
      <c r="U51" s="176">
        <f>U37/U40</f>
        <v>2.8500619578686492E-2</v>
      </c>
      <c r="V51" s="176">
        <f>V37/V40</f>
        <v>3.2310177705977383E-2</v>
      </c>
      <c r="W51" s="166"/>
    </row>
    <row r="52" spans="18:23">
      <c r="R52" s="172" t="s">
        <v>301</v>
      </c>
      <c r="S52" s="176">
        <f>144/4946</f>
        <v>2.9114435907804288E-2</v>
      </c>
      <c r="T52" s="176">
        <f>33/1276</f>
        <v>2.5862068965517241E-2</v>
      </c>
      <c r="U52" s="176">
        <f>U38/U40</f>
        <v>2.4783147459727387E-2</v>
      </c>
      <c r="V52" s="176">
        <f>V38/V40</f>
        <v>3.5541195476575124E-2</v>
      </c>
      <c r="W52" s="166"/>
    </row>
    <row r="53" spans="18:23">
      <c r="R53" s="172" t="s">
        <v>30</v>
      </c>
      <c r="S53" s="176">
        <f>532/4946</f>
        <v>0.10756166599272139</v>
      </c>
      <c r="T53" s="176">
        <f>118/1276</f>
        <v>9.2476489028213163E-2</v>
      </c>
      <c r="U53" s="176">
        <f>U39/U40</f>
        <v>0.12143742255266418</v>
      </c>
      <c r="V53" s="176">
        <f>V39/V40</f>
        <v>0.11873990306946688</v>
      </c>
      <c r="W53" s="166"/>
    </row>
    <row r="54" spans="18:23">
      <c r="R54" s="172"/>
      <c r="S54" s="166"/>
      <c r="T54" s="166"/>
      <c r="U54" s="166"/>
      <c r="V54" s="166"/>
      <c r="W54" s="166"/>
    </row>
    <row r="55" spans="18:23">
      <c r="R55" s="166"/>
      <c r="S55" s="166"/>
      <c r="T55" s="166"/>
      <c r="U55" s="166"/>
      <c r="V55" s="166"/>
      <c r="W55" s="166"/>
    </row>
    <row r="56" spans="18:23">
      <c r="R56" s="166"/>
      <c r="S56" s="166"/>
      <c r="T56" s="166"/>
      <c r="U56" s="166"/>
      <c r="V56" s="166"/>
      <c r="W56" s="166"/>
    </row>
  </sheetData>
  <mergeCells count="12">
    <mergeCell ref="AA2:AB3"/>
    <mergeCell ref="B2:G2"/>
    <mergeCell ref="I2:O2"/>
    <mergeCell ref="I19:O19"/>
    <mergeCell ref="R28:Y28"/>
    <mergeCell ref="R2:Y2"/>
    <mergeCell ref="R3:R5"/>
    <mergeCell ref="S3:Y3"/>
    <mergeCell ref="S4:S5"/>
    <mergeCell ref="T4:X4"/>
    <mergeCell ref="Y4:Y5"/>
    <mergeCell ref="B19:G19"/>
  </mergeCells>
  <hyperlinks>
    <hyperlink ref="AA2:AB3" location="'Table of Contents'!A1" display="Go to Table of Contents" xr:uid="{00000000-0004-0000-0300-000000000000}"/>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K15"/>
  <sheetViews>
    <sheetView showGridLines="0" workbookViewId="0">
      <selection activeCell="J2" sqref="J2:K3"/>
    </sheetView>
  </sheetViews>
  <sheetFormatPr defaultRowHeight="15"/>
  <cols>
    <col min="1" max="1" width="1.85546875" customWidth="1"/>
    <col min="2" max="2" width="17" style="19" customWidth="1"/>
    <col min="3" max="3" width="14" bestFit="1" customWidth="1"/>
    <col min="4" max="4" width="11.140625" bestFit="1" customWidth="1"/>
    <col min="5" max="5" width="12.85546875" bestFit="1" customWidth="1"/>
    <col min="6" max="6" width="11.140625" bestFit="1" customWidth="1"/>
    <col min="7" max="7" width="12.140625" bestFit="1" customWidth="1"/>
    <col min="8" max="8" width="11.7109375" bestFit="1" customWidth="1"/>
    <col min="9" max="9" width="3.85546875" customWidth="1"/>
    <col min="10" max="11" width="6" customWidth="1"/>
  </cols>
  <sheetData>
    <row r="1" spans="2:11" ht="11.25" customHeight="1"/>
    <row r="2" spans="2:11" ht="15" customHeight="1">
      <c r="B2" s="437" t="s">
        <v>582</v>
      </c>
      <c r="C2" s="437"/>
      <c r="D2" s="437"/>
      <c r="E2" s="437"/>
      <c r="F2" s="437"/>
      <c r="G2" s="437"/>
      <c r="H2" s="437"/>
      <c r="J2" s="446" t="s">
        <v>333</v>
      </c>
      <c r="K2" s="446"/>
    </row>
    <row r="3" spans="2:11">
      <c r="B3" s="24"/>
      <c r="C3" s="2"/>
      <c r="D3" s="2"/>
      <c r="E3" s="2"/>
      <c r="J3" s="446"/>
      <c r="K3" s="446"/>
    </row>
    <row r="4" spans="2:11" ht="15.6" customHeight="1">
      <c r="B4" s="455" t="s">
        <v>131</v>
      </c>
      <c r="C4" s="475" t="s">
        <v>235</v>
      </c>
      <c r="D4" s="492"/>
      <c r="E4" s="492"/>
      <c r="F4" s="492"/>
      <c r="G4" s="492"/>
      <c r="H4" s="492"/>
    </row>
    <row r="5" spans="2:11" ht="63.75">
      <c r="B5" s="456"/>
      <c r="C5" s="23" t="s">
        <v>236</v>
      </c>
      <c r="D5" s="23" t="s">
        <v>237</v>
      </c>
      <c r="E5" s="23" t="s">
        <v>238</v>
      </c>
      <c r="F5" s="23" t="s">
        <v>239</v>
      </c>
      <c r="G5" s="23" t="s">
        <v>240</v>
      </c>
      <c r="H5" s="23" t="s">
        <v>241</v>
      </c>
    </row>
    <row r="6" spans="2:11">
      <c r="B6" s="44" t="s">
        <v>464</v>
      </c>
      <c r="C6" s="313">
        <v>16</v>
      </c>
      <c r="D6" s="313" t="s">
        <v>383</v>
      </c>
      <c r="E6" s="313">
        <v>7</v>
      </c>
      <c r="F6" s="313">
        <v>100</v>
      </c>
      <c r="G6" s="313">
        <v>4</v>
      </c>
      <c r="H6" s="313">
        <v>11</v>
      </c>
    </row>
    <row r="7" spans="2:11">
      <c r="B7" s="44" t="s">
        <v>465</v>
      </c>
      <c r="C7" s="313">
        <v>11</v>
      </c>
      <c r="D7" s="313">
        <v>30</v>
      </c>
      <c r="E7" s="313">
        <v>9</v>
      </c>
      <c r="F7" s="313">
        <v>157</v>
      </c>
      <c r="G7" s="313">
        <v>9</v>
      </c>
      <c r="H7" s="313">
        <v>127</v>
      </c>
    </row>
    <row r="8" spans="2:11">
      <c r="B8" s="31" t="s">
        <v>466</v>
      </c>
      <c r="C8" s="313">
        <v>14</v>
      </c>
      <c r="D8" s="313">
        <v>193</v>
      </c>
      <c r="E8" s="313">
        <v>66</v>
      </c>
      <c r="F8" s="313">
        <v>102</v>
      </c>
      <c r="G8" s="313">
        <v>42</v>
      </c>
      <c r="H8" s="313">
        <v>102</v>
      </c>
    </row>
    <row r="9" spans="2:11">
      <c r="B9" s="31" t="s">
        <v>467</v>
      </c>
      <c r="C9" s="313">
        <v>13</v>
      </c>
      <c r="D9" s="313">
        <v>133</v>
      </c>
      <c r="E9" s="313">
        <v>56</v>
      </c>
      <c r="F9" s="313">
        <v>81</v>
      </c>
      <c r="G9" s="313">
        <v>23</v>
      </c>
      <c r="H9" s="313">
        <v>12</v>
      </c>
    </row>
    <row r="10" spans="2:11">
      <c r="B10" s="45" t="s">
        <v>468</v>
      </c>
      <c r="C10" s="313">
        <v>15</v>
      </c>
      <c r="D10" s="313">
        <v>231</v>
      </c>
      <c r="E10" s="313">
        <v>104</v>
      </c>
      <c r="F10" s="313">
        <v>192</v>
      </c>
      <c r="G10" s="313">
        <v>85</v>
      </c>
      <c r="H10" s="313">
        <v>125</v>
      </c>
    </row>
    <row r="11" spans="2:11">
      <c r="B11" s="45" t="s">
        <v>439</v>
      </c>
      <c r="C11" s="313">
        <v>1</v>
      </c>
      <c r="D11" s="313">
        <v>45</v>
      </c>
      <c r="E11" s="313">
        <v>15</v>
      </c>
      <c r="F11" s="313">
        <v>28</v>
      </c>
      <c r="G11" s="313">
        <v>21</v>
      </c>
      <c r="H11" s="313">
        <v>37</v>
      </c>
    </row>
    <row r="12" spans="2:11">
      <c r="B12" s="45" t="s">
        <v>453</v>
      </c>
      <c r="C12" s="313">
        <v>1</v>
      </c>
      <c r="D12" s="313">
        <v>58</v>
      </c>
      <c r="E12" s="313">
        <v>12</v>
      </c>
      <c r="F12" s="313">
        <v>41</v>
      </c>
      <c r="G12" s="313">
        <v>0</v>
      </c>
      <c r="H12" s="313">
        <v>31</v>
      </c>
    </row>
    <row r="13" spans="2:11">
      <c r="B13" s="45" t="s">
        <v>471</v>
      </c>
      <c r="C13" s="313">
        <v>0</v>
      </c>
      <c r="D13" s="313">
        <v>48</v>
      </c>
      <c r="E13" s="313">
        <v>16</v>
      </c>
      <c r="F13" s="313">
        <v>37</v>
      </c>
      <c r="G13" s="313">
        <v>25</v>
      </c>
      <c r="H13" s="313">
        <v>70</v>
      </c>
    </row>
    <row r="14" spans="2:11">
      <c r="B14" s="45" t="s">
        <v>542</v>
      </c>
      <c r="C14" s="313">
        <v>1</v>
      </c>
      <c r="D14" s="313">
        <v>47</v>
      </c>
      <c r="E14" s="313">
        <v>18</v>
      </c>
      <c r="F14" s="313">
        <v>29</v>
      </c>
      <c r="G14" s="313">
        <v>3</v>
      </c>
      <c r="H14" s="313">
        <v>41</v>
      </c>
    </row>
    <row r="15" spans="2:11">
      <c r="B15" s="196" t="s">
        <v>20</v>
      </c>
      <c r="C15" s="197">
        <v>72</v>
      </c>
      <c r="D15" s="197">
        <v>785</v>
      </c>
      <c r="E15" s="197">
        <v>303</v>
      </c>
      <c r="F15" s="197">
        <v>767</v>
      </c>
      <c r="G15" s="197">
        <v>212</v>
      </c>
      <c r="H15" s="197">
        <v>556</v>
      </c>
    </row>
  </sheetData>
  <mergeCells count="4">
    <mergeCell ref="B2:H2"/>
    <mergeCell ref="B4:B5"/>
    <mergeCell ref="C4:H4"/>
    <mergeCell ref="J2:K3"/>
  </mergeCells>
  <hyperlinks>
    <hyperlink ref="J2:K3" location="'Table of Contents'!A1" display="Go To Table Of Contents" xr:uid="{00000000-0004-0000-1E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I16"/>
  <sheetViews>
    <sheetView showGridLines="0" workbookViewId="0">
      <selection activeCell="H2" sqref="H2:I3"/>
    </sheetView>
  </sheetViews>
  <sheetFormatPr defaultColWidth="8.7109375" defaultRowHeight="14.45" customHeight="1"/>
  <cols>
    <col min="1" max="1" width="1.85546875" style="1" customWidth="1"/>
    <col min="2" max="2" width="33.42578125" style="39" customWidth="1"/>
    <col min="3" max="3" width="11.42578125" style="1" customWidth="1"/>
    <col min="4" max="4" width="10.5703125" style="1" customWidth="1"/>
    <col min="5" max="5" width="11.5703125" style="1" customWidth="1"/>
    <col min="6" max="6" width="11.28515625" style="1" customWidth="1"/>
    <col min="7" max="7" width="3.28515625" style="1" customWidth="1"/>
    <col min="8" max="9" width="6.28515625" style="1" customWidth="1"/>
    <col min="10" max="16384" width="8.7109375" style="1"/>
  </cols>
  <sheetData>
    <row r="2" spans="2:9" ht="14.45" customHeight="1">
      <c r="B2" s="529" t="s">
        <v>583</v>
      </c>
      <c r="C2" s="529"/>
      <c r="D2" s="529"/>
      <c r="E2" s="529"/>
      <c r="F2" s="529"/>
      <c r="H2" s="446" t="s">
        <v>333</v>
      </c>
      <c r="I2" s="446"/>
    </row>
    <row r="3" spans="2:9" ht="14.45" customHeight="1">
      <c r="B3" s="525"/>
      <c r="C3" s="525"/>
      <c r="D3" s="525"/>
      <c r="E3" s="525"/>
      <c r="F3" s="525"/>
      <c r="H3" s="446"/>
      <c r="I3" s="446"/>
    </row>
    <row r="4" spans="2:9" ht="14.45" customHeight="1">
      <c r="B4" s="530" t="s">
        <v>131</v>
      </c>
      <c r="C4" s="532" t="s">
        <v>243</v>
      </c>
      <c r="D4" s="533"/>
      <c r="E4" s="533"/>
      <c r="F4" s="534"/>
    </row>
    <row r="5" spans="2:9" ht="14.45" customHeight="1">
      <c r="B5" s="531"/>
      <c r="C5" s="23" t="s">
        <v>434</v>
      </c>
      <c r="D5" s="37" t="s">
        <v>193</v>
      </c>
      <c r="E5" s="37" t="s">
        <v>194</v>
      </c>
      <c r="F5" s="37" t="s">
        <v>20</v>
      </c>
    </row>
    <row r="6" spans="2:9" ht="14.45" customHeight="1">
      <c r="B6" s="54" t="s">
        <v>242</v>
      </c>
      <c r="C6" s="265">
        <v>1160</v>
      </c>
      <c r="D6" s="265">
        <v>695</v>
      </c>
      <c r="E6" s="266">
        <v>320</v>
      </c>
      <c r="F6" s="40">
        <v>2175</v>
      </c>
    </row>
    <row r="7" spans="2:9" ht="14.45" customHeight="1">
      <c r="B7" s="54" t="s">
        <v>295</v>
      </c>
      <c r="C7" s="265">
        <v>18465</v>
      </c>
      <c r="D7" s="265">
        <v>8746</v>
      </c>
      <c r="E7" s="266">
        <v>4647</v>
      </c>
      <c r="F7" s="40">
        <v>31858</v>
      </c>
    </row>
    <row r="8" spans="2:9" ht="14.45" customHeight="1">
      <c r="B8" s="54" t="s">
        <v>368</v>
      </c>
      <c r="C8" s="265">
        <v>14123</v>
      </c>
      <c r="D8" s="265">
        <v>7890</v>
      </c>
      <c r="E8" s="266">
        <v>3872</v>
      </c>
      <c r="F8" s="40">
        <v>25885</v>
      </c>
    </row>
    <row r="9" spans="2:9" ht="14.45" customHeight="1">
      <c r="B9" s="45" t="s">
        <v>438</v>
      </c>
      <c r="C9" s="265">
        <v>22185</v>
      </c>
      <c r="D9" s="265">
        <v>10732</v>
      </c>
      <c r="E9" s="266">
        <v>3433</v>
      </c>
      <c r="F9" s="40">
        <v>36350</v>
      </c>
    </row>
    <row r="10" spans="2:9" ht="14.45" customHeight="1">
      <c r="B10" s="45" t="s">
        <v>439</v>
      </c>
      <c r="C10" s="265">
        <v>1612</v>
      </c>
      <c r="D10" s="265">
        <v>2726</v>
      </c>
      <c r="E10" s="266">
        <v>661</v>
      </c>
      <c r="F10" s="40">
        <v>4999</v>
      </c>
    </row>
    <row r="11" spans="2:9" ht="14.45" customHeight="1">
      <c r="B11" s="45" t="s">
        <v>453</v>
      </c>
      <c r="C11" s="265">
        <v>1737</v>
      </c>
      <c r="D11" s="265">
        <v>1694</v>
      </c>
      <c r="E11" s="266">
        <v>848</v>
      </c>
      <c r="F11" s="40">
        <v>4279</v>
      </c>
    </row>
    <row r="12" spans="2:9" ht="14.45" customHeight="1">
      <c r="B12" s="45" t="s">
        <v>458</v>
      </c>
      <c r="C12" s="265">
        <v>926</v>
      </c>
      <c r="D12" s="265">
        <v>2700</v>
      </c>
      <c r="E12" s="266">
        <v>1415</v>
      </c>
      <c r="F12" s="40">
        <v>5041</v>
      </c>
    </row>
    <row r="13" spans="2:9" ht="14.45" customHeight="1">
      <c r="B13" s="45" t="s">
        <v>542</v>
      </c>
      <c r="C13" s="265">
        <v>1528</v>
      </c>
      <c r="D13" s="265">
        <v>2715</v>
      </c>
      <c r="E13" s="266">
        <v>791</v>
      </c>
      <c r="F13" s="40">
        <v>5034</v>
      </c>
    </row>
    <row r="14" spans="2:9" ht="14.45" customHeight="1">
      <c r="B14" s="226" t="s">
        <v>20</v>
      </c>
      <c r="C14" s="272">
        <v>61736</v>
      </c>
      <c r="D14" s="272">
        <v>37898</v>
      </c>
      <c r="E14" s="272">
        <v>15987</v>
      </c>
      <c r="F14" s="272">
        <v>115621</v>
      </c>
    </row>
    <row r="15" spans="2:9" ht="14.45" customHeight="1">
      <c r="B15" s="528" t="s">
        <v>425</v>
      </c>
      <c r="C15" s="528"/>
      <c r="D15" s="528"/>
      <c r="E15" s="528"/>
      <c r="F15" s="528"/>
    </row>
    <row r="16" spans="2:9" ht="14.45" customHeight="1">
      <c r="B16" s="226" t="s">
        <v>426</v>
      </c>
      <c r="C16" s="272">
        <v>22.56</v>
      </c>
      <c r="D16" s="272">
        <v>31.61</v>
      </c>
      <c r="E16" s="272">
        <v>38.340000000000003</v>
      </c>
      <c r="F16" s="272">
        <v>26.57</v>
      </c>
    </row>
  </sheetData>
  <mergeCells count="6">
    <mergeCell ref="H2:I3"/>
    <mergeCell ref="B15:F15"/>
    <mergeCell ref="B2:F2"/>
    <mergeCell ref="B3:F3"/>
    <mergeCell ref="B4:B5"/>
    <mergeCell ref="C4:F4"/>
  </mergeCells>
  <hyperlinks>
    <hyperlink ref="H2:I3" location="'Table of Contents'!A1" display="Go To Table Of Contents" xr:uid="{00000000-0004-0000-1F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AH35"/>
  <sheetViews>
    <sheetView showGridLines="0" workbookViewId="0">
      <selection activeCell="AD2" sqref="AD2:AE3"/>
    </sheetView>
  </sheetViews>
  <sheetFormatPr defaultRowHeight="15"/>
  <cols>
    <col min="1" max="1" width="1.85546875" customWidth="1"/>
    <col min="11" max="11" width="1.85546875" customWidth="1"/>
    <col min="12" max="12" width="1.85546875" style="49" customWidth="1"/>
    <col min="13" max="13" width="1.85546875" customWidth="1"/>
    <col min="14" max="14" width="15.7109375" style="19" bestFit="1" customWidth="1"/>
    <col min="15" max="15" width="7.85546875" bestFit="1" customWidth="1"/>
    <col min="16" max="16" width="6.140625" bestFit="1" customWidth="1"/>
    <col min="17" max="17" width="10" bestFit="1" customWidth="1"/>
    <col min="18" max="18" width="7.85546875" bestFit="1" customWidth="1"/>
    <col min="19" max="19" width="10.28515625" style="19" customWidth="1"/>
    <col min="20" max="20" width="10.85546875" style="19" customWidth="1"/>
    <col min="21" max="21" width="10.5703125" style="19" customWidth="1"/>
    <col min="22" max="22" width="10.5703125" style="19" bestFit="1" customWidth="1"/>
    <col min="23" max="23" width="10" style="19" customWidth="1"/>
    <col min="24" max="24" width="8.7109375" style="19" customWidth="1"/>
    <col min="25" max="25" width="12" style="19" bestFit="1" customWidth="1"/>
    <col min="26" max="26" width="12.28515625" style="19" bestFit="1" customWidth="1"/>
    <col min="27" max="27" width="12" style="19" customWidth="1"/>
    <col min="28" max="28" width="12.42578125" style="19" customWidth="1"/>
    <col min="29" max="29" width="2.85546875" customWidth="1"/>
    <col min="30" max="30" width="6.42578125" customWidth="1"/>
    <col min="31" max="31" width="7.28515625" customWidth="1"/>
    <col min="33" max="33" width="18.5703125" customWidth="1"/>
  </cols>
  <sheetData>
    <row r="2" spans="2:34" ht="15.75" customHeight="1">
      <c r="B2" s="395"/>
      <c r="C2" s="395"/>
      <c r="D2" s="395"/>
      <c r="E2" s="395"/>
      <c r="F2" s="395"/>
      <c r="G2" s="395"/>
      <c r="H2" s="395"/>
      <c r="I2" s="395"/>
      <c r="J2" s="395"/>
      <c r="N2" s="422" t="s">
        <v>584</v>
      </c>
      <c r="O2" s="422"/>
      <c r="P2" s="422"/>
      <c r="Q2" s="422"/>
      <c r="R2" s="422"/>
      <c r="S2" s="422"/>
      <c r="T2" s="422"/>
      <c r="U2" s="422"/>
      <c r="V2" s="422"/>
      <c r="W2" s="422"/>
      <c r="X2" s="422"/>
      <c r="Y2" s="422"/>
      <c r="Z2" s="422"/>
      <c r="AA2" s="422"/>
      <c r="AB2" s="422"/>
      <c r="AD2" s="446" t="s">
        <v>333</v>
      </c>
      <c r="AE2" s="446"/>
    </row>
    <row r="3" spans="2:34" ht="15" customHeight="1">
      <c r="N3" s="542" t="s">
        <v>244</v>
      </c>
      <c r="O3" s="542"/>
      <c r="P3" s="542"/>
      <c r="Q3" s="542"/>
      <c r="R3" s="542"/>
      <c r="S3" s="542"/>
      <c r="T3" s="542"/>
      <c r="U3" s="542"/>
      <c r="V3" s="542"/>
      <c r="W3" s="542"/>
      <c r="X3" s="542"/>
      <c r="Y3" s="542"/>
      <c r="Z3" s="542"/>
      <c r="AA3" s="542"/>
      <c r="AB3" s="542"/>
      <c r="AD3" s="446"/>
      <c r="AE3" s="446"/>
    </row>
    <row r="4" spans="2:34" ht="48" customHeight="1">
      <c r="N4" s="455" t="s">
        <v>245</v>
      </c>
      <c r="O4" s="455" t="s">
        <v>246</v>
      </c>
      <c r="P4" s="455"/>
      <c r="Q4" s="455" t="s">
        <v>247</v>
      </c>
      <c r="R4" s="455"/>
      <c r="S4" s="455" t="s">
        <v>248</v>
      </c>
      <c r="T4" s="455"/>
      <c r="U4" s="455" t="s">
        <v>249</v>
      </c>
      <c r="V4" s="455"/>
      <c r="W4" s="482" t="s">
        <v>250</v>
      </c>
      <c r="X4" s="491"/>
      <c r="Y4" s="15" t="s">
        <v>251</v>
      </c>
      <c r="Z4" s="475" t="s">
        <v>252</v>
      </c>
      <c r="AA4" s="492"/>
      <c r="AB4" s="475" t="s">
        <v>253</v>
      </c>
    </row>
    <row r="5" spans="2:34" ht="27.75" customHeight="1">
      <c r="N5" s="456"/>
      <c r="O5" s="23" t="s">
        <v>254</v>
      </c>
      <c r="P5" s="23" t="s">
        <v>255</v>
      </c>
      <c r="Q5" s="23" t="s">
        <v>254</v>
      </c>
      <c r="R5" s="23" t="s">
        <v>255</v>
      </c>
      <c r="S5" s="23" t="s">
        <v>254</v>
      </c>
      <c r="T5" s="23" t="s">
        <v>255</v>
      </c>
      <c r="U5" s="23" t="s">
        <v>254</v>
      </c>
      <c r="V5" s="23" t="s">
        <v>255</v>
      </c>
      <c r="W5" s="23" t="s">
        <v>254</v>
      </c>
      <c r="X5" s="23" t="s">
        <v>255</v>
      </c>
      <c r="Y5" s="23" t="s">
        <v>256</v>
      </c>
      <c r="Z5" s="23" t="s">
        <v>312</v>
      </c>
      <c r="AA5" s="23" t="s">
        <v>340</v>
      </c>
      <c r="AB5" s="475"/>
    </row>
    <row r="6" spans="2:34">
      <c r="N6" s="123" t="s">
        <v>12</v>
      </c>
      <c r="O6" s="268">
        <v>173</v>
      </c>
      <c r="P6" s="267" t="s">
        <v>14</v>
      </c>
      <c r="Q6" s="267">
        <v>114</v>
      </c>
      <c r="R6" s="267">
        <v>169</v>
      </c>
      <c r="S6" s="267">
        <v>1266445</v>
      </c>
      <c r="T6" s="267">
        <v>230</v>
      </c>
      <c r="U6" s="267">
        <v>1955230</v>
      </c>
      <c r="V6" s="267">
        <v>316</v>
      </c>
      <c r="W6" s="267">
        <v>4114988</v>
      </c>
      <c r="X6" s="267">
        <v>16224</v>
      </c>
      <c r="Y6" s="267">
        <v>15148</v>
      </c>
      <c r="Z6" s="267">
        <v>13799</v>
      </c>
      <c r="AA6" s="339">
        <v>48428</v>
      </c>
      <c r="AB6" s="267">
        <v>54</v>
      </c>
    </row>
    <row r="7" spans="2:34">
      <c r="N7" s="207" t="s">
        <v>242</v>
      </c>
      <c r="O7" s="102">
        <v>267</v>
      </c>
      <c r="P7" s="102" t="s">
        <v>14</v>
      </c>
      <c r="Q7" s="102">
        <v>381</v>
      </c>
      <c r="R7" s="102">
        <v>543</v>
      </c>
      <c r="S7" s="102">
        <v>6551739</v>
      </c>
      <c r="T7" s="102">
        <v>6191</v>
      </c>
      <c r="U7" s="102">
        <v>9417317</v>
      </c>
      <c r="V7" s="102">
        <v>167719</v>
      </c>
      <c r="W7" s="102">
        <v>7873689</v>
      </c>
      <c r="X7" s="102">
        <v>31910</v>
      </c>
      <c r="Y7" s="269">
        <v>73332</v>
      </c>
      <c r="Z7" s="269">
        <v>109726</v>
      </c>
      <c r="AA7" s="269">
        <v>118428</v>
      </c>
      <c r="AB7" s="269">
        <v>240075</v>
      </c>
    </row>
    <row r="8" spans="2:34">
      <c r="N8" s="275" t="s">
        <v>295</v>
      </c>
      <c r="O8" s="267">
        <v>289</v>
      </c>
      <c r="P8" s="267" t="s">
        <v>14</v>
      </c>
      <c r="Q8" s="267">
        <v>621</v>
      </c>
      <c r="R8" s="267">
        <v>675</v>
      </c>
      <c r="S8" s="267">
        <v>8988348</v>
      </c>
      <c r="T8" s="267">
        <v>9066</v>
      </c>
      <c r="U8" s="267">
        <v>14565545</v>
      </c>
      <c r="V8" s="267">
        <v>292206</v>
      </c>
      <c r="W8" s="267">
        <v>13195075</v>
      </c>
      <c r="X8" s="267">
        <v>36770</v>
      </c>
      <c r="Y8" s="267">
        <v>139980</v>
      </c>
      <c r="Z8" s="267">
        <v>283839</v>
      </c>
      <c r="AA8" s="267">
        <v>499957</v>
      </c>
      <c r="AB8" s="269">
        <v>442584</v>
      </c>
    </row>
    <row r="9" spans="2:34">
      <c r="N9" s="275" t="s">
        <v>368</v>
      </c>
      <c r="O9" s="267">
        <v>347</v>
      </c>
      <c r="P9" s="267" t="s">
        <v>14</v>
      </c>
      <c r="Q9" s="267">
        <v>692</v>
      </c>
      <c r="R9" s="267">
        <v>779</v>
      </c>
      <c r="S9" s="267">
        <v>9494394</v>
      </c>
      <c r="T9" s="267">
        <v>3312</v>
      </c>
      <c r="U9" s="267">
        <v>14039325</v>
      </c>
      <c r="V9" s="267">
        <v>185166</v>
      </c>
      <c r="W9" s="267">
        <v>14539538</v>
      </c>
      <c r="X9" s="267">
        <v>42894</v>
      </c>
      <c r="Y9" s="267">
        <v>241753</v>
      </c>
      <c r="Z9" s="267">
        <v>514932</v>
      </c>
      <c r="AA9" s="267">
        <v>682369</v>
      </c>
      <c r="AB9" s="269">
        <v>299584</v>
      </c>
    </row>
    <row r="10" spans="2:34">
      <c r="N10" s="45" t="s">
        <v>438</v>
      </c>
      <c r="O10" s="267">
        <v>415</v>
      </c>
      <c r="P10" s="267" t="s">
        <v>14</v>
      </c>
      <c r="Q10" s="267">
        <v>770</v>
      </c>
      <c r="R10" s="267">
        <v>1204</v>
      </c>
      <c r="S10" s="267">
        <v>18391569</v>
      </c>
      <c r="T10" s="267">
        <v>11529</v>
      </c>
      <c r="U10" s="267">
        <v>25946358</v>
      </c>
      <c r="V10" s="267">
        <v>333694</v>
      </c>
      <c r="W10" s="267">
        <v>18829291</v>
      </c>
      <c r="X10" s="267">
        <v>53691</v>
      </c>
      <c r="Y10" s="267">
        <v>678212</v>
      </c>
      <c r="Z10" s="267">
        <v>802698</v>
      </c>
      <c r="AA10" s="267">
        <v>812320</v>
      </c>
      <c r="AB10" s="269">
        <v>612901</v>
      </c>
    </row>
    <row r="11" spans="2:34">
      <c r="N11" s="45" t="s">
        <v>439</v>
      </c>
      <c r="O11" s="267">
        <v>436</v>
      </c>
      <c r="P11" s="267" t="s">
        <v>14</v>
      </c>
      <c r="Q11" s="267">
        <v>804</v>
      </c>
      <c r="R11" s="267">
        <v>1335</v>
      </c>
      <c r="S11" s="267">
        <v>23052250</v>
      </c>
      <c r="T11" s="267">
        <v>12884</v>
      </c>
      <c r="U11" s="267">
        <v>31913174</v>
      </c>
      <c r="V11" s="267">
        <v>368272</v>
      </c>
      <c r="W11" s="267">
        <v>19981407</v>
      </c>
      <c r="X11" s="267">
        <v>57957</v>
      </c>
      <c r="Y11" s="267">
        <v>892776</v>
      </c>
      <c r="Z11" s="267">
        <v>907464</v>
      </c>
      <c r="AA11" s="267">
        <v>974675</v>
      </c>
      <c r="AB11" s="269">
        <v>1056664</v>
      </c>
    </row>
    <row r="12" spans="2:34">
      <c r="N12" s="45" t="s">
        <v>453</v>
      </c>
      <c r="O12" s="267">
        <v>454</v>
      </c>
      <c r="P12" s="267" t="s">
        <v>14</v>
      </c>
      <c r="Q12" s="267">
        <v>857</v>
      </c>
      <c r="R12" s="267">
        <v>1556</v>
      </c>
      <c r="S12" s="267">
        <v>22676047</v>
      </c>
      <c r="T12" s="267">
        <v>12437</v>
      </c>
      <c r="U12" s="267">
        <v>33978876</v>
      </c>
      <c r="V12" s="267">
        <v>395148</v>
      </c>
      <c r="W12" s="267">
        <v>20110996</v>
      </c>
      <c r="X12" s="267">
        <v>60149</v>
      </c>
      <c r="Y12" s="267">
        <v>851029</v>
      </c>
      <c r="Z12" s="267">
        <v>1029951</v>
      </c>
      <c r="AA12" s="267">
        <v>1562405</v>
      </c>
      <c r="AB12" s="269">
        <v>758848</v>
      </c>
    </row>
    <row r="13" spans="2:34">
      <c r="N13" s="45" t="s">
        <v>458</v>
      </c>
      <c r="O13" s="267">
        <v>492</v>
      </c>
      <c r="P13" s="267" t="s">
        <v>14</v>
      </c>
      <c r="Q13" s="267">
        <v>880</v>
      </c>
      <c r="R13" s="267">
        <v>1788</v>
      </c>
      <c r="S13" s="267">
        <v>23917017</v>
      </c>
      <c r="T13" s="267">
        <v>11463</v>
      </c>
      <c r="U13" s="267">
        <v>36135299</v>
      </c>
      <c r="V13" s="267">
        <v>391338</v>
      </c>
      <c r="W13" s="267">
        <v>21054116</v>
      </c>
      <c r="X13" s="267">
        <v>74598</v>
      </c>
      <c r="Y13" s="267">
        <v>1056390</v>
      </c>
      <c r="Z13" s="267">
        <v>1136522</v>
      </c>
      <c r="AA13" s="267">
        <v>1604800</v>
      </c>
      <c r="AB13" s="269">
        <v>775750</v>
      </c>
    </row>
    <row r="14" spans="2:34">
      <c r="N14" s="45" t="s">
        <v>542</v>
      </c>
      <c r="O14" s="267">
        <v>515</v>
      </c>
      <c r="P14" s="267" t="s">
        <v>14</v>
      </c>
      <c r="Q14" s="267">
        <v>922</v>
      </c>
      <c r="R14" s="267">
        <v>2022</v>
      </c>
      <c r="S14" s="267">
        <v>25414547</v>
      </c>
      <c r="T14" s="267">
        <v>15469</v>
      </c>
      <c r="U14" s="267">
        <v>38507605</v>
      </c>
      <c r="V14" s="267">
        <v>406943</v>
      </c>
      <c r="W14" s="267">
        <v>21321068</v>
      </c>
      <c r="X14" s="267">
        <v>74677</v>
      </c>
      <c r="Y14" s="267">
        <v>1320691</v>
      </c>
      <c r="Z14" s="267">
        <v>1254272</v>
      </c>
      <c r="AA14" s="267">
        <v>1594838</v>
      </c>
      <c r="AB14" s="269">
        <v>612784</v>
      </c>
    </row>
    <row r="15" spans="2:34" ht="15" customHeight="1">
      <c r="N15" s="337" t="s">
        <v>363</v>
      </c>
      <c r="O15" s="338"/>
      <c r="P15" s="338"/>
      <c r="Q15" s="537"/>
      <c r="R15" s="537"/>
      <c r="S15" s="537"/>
      <c r="T15" s="537"/>
      <c r="U15" s="537"/>
      <c r="V15" s="537"/>
      <c r="W15" s="537"/>
      <c r="X15" s="537"/>
      <c r="Y15" s="537"/>
      <c r="Z15" s="537"/>
      <c r="AA15" s="537"/>
      <c r="AB15" s="537"/>
      <c r="AC15" s="537"/>
      <c r="AD15" s="538"/>
      <c r="AE15" s="538"/>
      <c r="AF15" s="538"/>
      <c r="AG15" s="538"/>
      <c r="AH15" s="538"/>
    </row>
    <row r="16" spans="2:34">
      <c r="B16" s="218"/>
      <c r="N16" s="124"/>
      <c r="O16" s="124"/>
      <c r="P16" s="124"/>
      <c r="Q16" s="538"/>
      <c r="R16" s="538"/>
      <c r="S16" s="538"/>
      <c r="T16" s="538"/>
      <c r="U16" s="538"/>
      <c r="V16" s="538"/>
      <c r="W16" s="538"/>
      <c r="X16" s="538"/>
      <c r="Y16" s="538"/>
      <c r="Z16" s="538"/>
      <c r="AA16" s="538"/>
      <c r="AB16" s="538"/>
      <c r="AC16" s="538"/>
      <c r="AD16" s="538"/>
      <c r="AE16" s="538"/>
      <c r="AF16" s="538"/>
      <c r="AG16" s="538"/>
      <c r="AH16" s="538"/>
    </row>
    <row r="17" spans="14:34" ht="25.5" customHeight="1">
      <c r="N17" s="172"/>
      <c r="O17" s="536"/>
      <c r="P17" s="536"/>
      <c r="Q17" s="187"/>
      <c r="R17" s="536"/>
      <c r="S17" s="536"/>
      <c r="T17" s="536"/>
      <c r="U17" s="536"/>
      <c r="V17" s="536"/>
      <c r="W17" s="202"/>
      <c r="X17" s="124"/>
      <c r="Y17" s="124"/>
      <c r="Z17" s="125"/>
      <c r="AA17" s="125"/>
      <c r="AB17" s="126"/>
      <c r="AC17" s="538"/>
      <c r="AD17" s="538"/>
      <c r="AE17" s="127"/>
      <c r="AF17" s="543"/>
      <c r="AG17" s="543"/>
      <c r="AH17" s="128"/>
    </row>
    <row r="18" spans="14:34">
      <c r="N18" s="172"/>
      <c r="O18" s="536"/>
      <c r="P18" s="536"/>
      <c r="Q18" s="187"/>
      <c r="R18" s="536"/>
      <c r="S18" s="536"/>
      <c r="T18" s="536"/>
      <c r="U18" s="536"/>
      <c r="V18" s="536"/>
      <c r="W18" s="202"/>
      <c r="X18" s="124"/>
      <c r="Y18" s="124"/>
      <c r="Z18" s="124"/>
      <c r="AA18" s="124"/>
      <c r="AB18" s="124"/>
      <c r="AC18" s="535"/>
      <c r="AD18" s="535"/>
      <c r="AE18" s="124"/>
      <c r="AF18" s="535"/>
      <c r="AG18" s="535"/>
      <c r="AH18" s="128"/>
    </row>
    <row r="19" spans="14:34" ht="37.9" customHeight="1">
      <c r="N19" s="172" t="s">
        <v>245</v>
      </c>
      <c r="O19" s="190" t="s">
        <v>254</v>
      </c>
      <c r="P19" s="190" t="s">
        <v>255</v>
      </c>
      <c r="Q19" s="203" t="s">
        <v>313</v>
      </c>
      <c r="R19" s="190" t="s">
        <v>254</v>
      </c>
      <c r="S19" s="190" t="s">
        <v>255</v>
      </c>
      <c r="T19" s="172" t="s">
        <v>314</v>
      </c>
      <c r="U19" s="190" t="s">
        <v>315</v>
      </c>
      <c r="V19" s="190" t="s">
        <v>364</v>
      </c>
      <c r="W19" s="202"/>
      <c r="X19" s="124"/>
      <c r="Y19" s="124"/>
      <c r="Z19" s="124"/>
      <c r="AA19" s="124"/>
      <c r="AB19" s="124"/>
      <c r="AC19" s="535"/>
      <c r="AD19" s="535"/>
      <c r="AE19" s="124"/>
      <c r="AF19" s="535"/>
      <c r="AG19" s="535"/>
      <c r="AH19" s="128"/>
    </row>
    <row r="20" spans="14:34">
      <c r="N20" s="204" t="s">
        <v>12</v>
      </c>
      <c r="O20" s="205">
        <v>19.552299999999999</v>
      </c>
      <c r="P20" s="205">
        <v>3.16E-3</v>
      </c>
      <c r="Q20" s="205">
        <f>(+O20+P20)</f>
        <v>19.55546</v>
      </c>
      <c r="R20" s="205">
        <v>41.149880000000003</v>
      </c>
      <c r="S20" s="205">
        <v>0.16224</v>
      </c>
      <c r="T20" s="205">
        <v>0.15148</v>
      </c>
      <c r="U20" s="205">
        <v>0.13799</v>
      </c>
      <c r="V20" s="205">
        <v>0.48427999999999999</v>
      </c>
      <c r="W20" s="202"/>
      <c r="X20" s="124"/>
      <c r="Y20" s="124"/>
      <c r="Z20" s="124"/>
      <c r="AA20" s="124"/>
      <c r="AB20" s="124"/>
      <c r="AC20" s="535"/>
      <c r="AD20" s="535"/>
      <c r="AE20" s="124"/>
      <c r="AF20" s="541"/>
      <c r="AG20" s="541"/>
      <c r="AH20" s="128"/>
    </row>
    <row r="21" spans="14:34">
      <c r="N21" s="204" t="s">
        <v>242</v>
      </c>
      <c r="O21" s="205">
        <v>94.17</v>
      </c>
      <c r="P21" s="205">
        <v>1.68</v>
      </c>
      <c r="Q21" s="205">
        <v>94.17</v>
      </c>
      <c r="R21" s="205">
        <v>78.739999999999995</v>
      </c>
      <c r="S21" s="205">
        <v>0.32</v>
      </c>
      <c r="T21" s="205">
        <v>0.73</v>
      </c>
      <c r="U21" s="205">
        <v>1.0900000000000001</v>
      </c>
      <c r="V21" s="205">
        <v>1.18</v>
      </c>
      <c r="W21" s="205"/>
      <c r="X21" s="124"/>
      <c r="Y21" s="129"/>
      <c r="Z21" s="124"/>
      <c r="AA21" s="124"/>
      <c r="AB21" s="129"/>
      <c r="AC21" s="535"/>
      <c r="AD21" s="535"/>
      <c r="AE21" s="124"/>
      <c r="AF21" s="541"/>
      <c r="AG21" s="541"/>
      <c r="AH21" s="128"/>
    </row>
    <row r="22" spans="14:34">
      <c r="N22" s="206" t="s">
        <v>295</v>
      </c>
      <c r="O22" s="205">
        <v>107.21829</v>
      </c>
      <c r="P22" s="205">
        <v>2.0456799999999999</v>
      </c>
      <c r="Q22" s="205">
        <v>145.6</v>
      </c>
      <c r="R22" s="205">
        <v>98.55538</v>
      </c>
      <c r="S22" s="205">
        <v>0.33151000000000003</v>
      </c>
      <c r="T22" s="205">
        <v>1.39</v>
      </c>
      <c r="U22" s="205">
        <v>2.83</v>
      </c>
      <c r="V22" s="205">
        <v>4.99</v>
      </c>
      <c r="W22" s="205"/>
      <c r="X22" s="539"/>
      <c r="Y22" s="539"/>
      <c r="Z22" s="124"/>
      <c r="AA22" s="539"/>
      <c r="AB22" s="539"/>
      <c r="AC22" s="535"/>
      <c r="AD22" s="535"/>
      <c r="AE22" s="124"/>
      <c r="AF22" s="541"/>
      <c r="AG22" s="541"/>
      <c r="AH22" s="128"/>
    </row>
    <row r="23" spans="14:34">
      <c r="N23" s="206" t="s">
        <v>293</v>
      </c>
      <c r="O23" s="205">
        <v>121.26772</v>
      </c>
      <c r="P23" s="205">
        <v>2.0695700000000001</v>
      </c>
      <c r="Q23" s="205">
        <v>156.06</v>
      </c>
      <c r="R23" s="205">
        <v>122.99081</v>
      </c>
      <c r="S23" s="205">
        <v>0.34373999999999999</v>
      </c>
      <c r="T23" s="205">
        <v>1.53</v>
      </c>
      <c r="U23" s="205">
        <v>3.46</v>
      </c>
      <c r="V23" s="205">
        <v>4.8600000000000003</v>
      </c>
      <c r="W23" s="205"/>
      <c r="X23" s="539"/>
      <c r="Y23" s="539"/>
      <c r="Z23" s="124"/>
      <c r="AA23" s="539"/>
      <c r="AB23" s="539"/>
      <c r="AC23" s="535"/>
      <c r="AD23" s="535"/>
      <c r="AE23" s="124"/>
      <c r="AF23" s="540"/>
      <c r="AG23" s="540"/>
      <c r="AH23" s="128"/>
    </row>
    <row r="24" spans="14:34">
      <c r="N24" s="206" t="s">
        <v>354</v>
      </c>
      <c r="O24" s="205">
        <v>136.66166000000001</v>
      </c>
      <c r="P24" s="205">
        <v>2.5395500000000002</v>
      </c>
      <c r="Q24" s="205">
        <v>120.51</v>
      </c>
      <c r="R24" s="205">
        <v>128.75496000000001</v>
      </c>
      <c r="S24" s="205">
        <v>0.35803000000000001</v>
      </c>
      <c r="T24" s="205">
        <v>1.68</v>
      </c>
      <c r="U24" s="205">
        <v>4.07</v>
      </c>
      <c r="V24" s="205">
        <v>5.79</v>
      </c>
      <c r="W24" s="205"/>
      <c r="X24" s="539"/>
      <c r="Y24" s="539"/>
      <c r="Z24" s="124"/>
      <c r="AA24" s="539"/>
      <c r="AB24" s="539"/>
      <c r="AC24" s="535"/>
      <c r="AD24" s="535"/>
      <c r="AE24" s="124"/>
      <c r="AF24" s="535"/>
      <c r="AG24" s="535"/>
      <c r="AH24" s="128"/>
    </row>
    <row r="25" spans="14:34">
      <c r="N25" s="206" t="s">
        <v>359</v>
      </c>
      <c r="O25" s="205"/>
      <c r="P25" s="205"/>
      <c r="Q25" s="205">
        <v>128.38999999999999</v>
      </c>
      <c r="R25" s="205"/>
      <c r="S25" s="205"/>
      <c r="T25" s="205">
        <v>1.96</v>
      </c>
      <c r="U25" s="205">
        <v>4.62</v>
      </c>
      <c r="V25" s="205">
        <v>6.9</v>
      </c>
      <c r="W25" s="205"/>
      <c r="X25" s="100"/>
      <c r="Y25" s="100"/>
      <c r="Z25"/>
      <c r="AA25" s="100"/>
      <c r="AB25" s="100"/>
    </row>
    <row r="26" spans="14:34">
      <c r="N26" s="206"/>
      <c r="O26" s="205"/>
      <c r="P26" s="205"/>
      <c r="Q26" s="205"/>
      <c r="R26" s="205"/>
      <c r="S26" s="205"/>
      <c r="T26" s="205"/>
      <c r="U26" s="205"/>
      <c r="V26" s="205"/>
      <c r="W26" s="205"/>
      <c r="X26" s="100"/>
      <c r="Y26" s="100"/>
      <c r="Z26"/>
      <c r="AA26" s="100"/>
      <c r="AB26" s="100"/>
    </row>
    <row r="27" spans="14:34">
      <c r="N27" s="167"/>
      <c r="O27" s="167"/>
      <c r="P27" s="167"/>
      <c r="Q27" s="167"/>
      <c r="R27" s="167"/>
      <c r="S27" s="167"/>
      <c r="T27" s="167"/>
      <c r="U27" s="167"/>
      <c r="V27" s="167"/>
      <c r="W27" s="167"/>
      <c r="X27"/>
      <c r="Y27"/>
      <c r="Z27"/>
      <c r="AA27"/>
      <c r="AB27"/>
    </row>
    <row r="28" spans="14:34">
      <c r="N28" s="166"/>
      <c r="O28" s="167"/>
      <c r="P28" s="167"/>
      <c r="Q28" s="167"/>
      <c r="R28" s="167"/>
      <c r="S28" s="166"/>
      <c r="T28" s="166"/>
      <c r="U28" s="166"/>
      <c r="V28" s="166"/>
      <c r="W28" s="166"/>
    </row>
    <row r="29" spans="14:34">
      <c r="N29" s="204" t="s">
        <v>12</v>
      </c>
      <c r="O29" s="205">
        <v>0.15148</v>
      </c>
      <c r="P29" s="167"/>
      <c r="Q29" s="167"/>
      <c r="R29" s="167"/>
      <c r="S29" s="166"/>
      <c r="T29" s="166"/>
      <c r="U29" s="166"/>
      <c r="V29" s="166"/>
      <c r="W29" s="166"/>
    </row>
    <row r="30" spans="14:34">
      <c r="N30" s="204" t="s">
        <v>242</v>
      </c>
      <c r="O30" s="205">
        <v>0.73</v>
      </c>
      <c r="P30" s="167"/>
      <c r="Q30" s="167"/>
      <c r="R30" s="167"/>
      <c r="S30" s="166"/>
      <c r="T30" s="166"/>
      <c r="U30" s="166"/>
      <c r="V30" s="166"/>
      <c r="W30" s="166"/>
    </row>
    <row r="31" spans="14:34">
      <c r="N31" s="206" t="s">
        <v>257</v>
      </c>
      <c r="O31" s="205">
        <v>1.0684</v>
      </c>
      <c r="P31" s="167"/>
      <c r="Q31" s="167"/>
      <c r="R31" s="167"/>
      <c r="S31" s="166"/>
      <c r="T31" s="166"/>
      <c r="U31" s="166"/>
      <c r="V31" s="166"/>
      <c r="W31" s="166"/>
    </row>
    <row r="32" spans="14:34">
      <c r="N32" s="206" t="s">
        <v>258</v>
      </c>
      <c r="O32" s="205">
        <v>1.20896</v>
      </c>
      <c r="P32" s="167"/>
      <c r="Q32" s="167"/>
      <c r="R32" s="167"/>
      <c r="S32" s="166"/>
      <c r="T32" s="166"/>
      <c r="U32" s="166"/>
      <c r="V32" s="166"/>
      <c r="W32" s="166"/>
    </row>
    <row r="33" spans="14:23">
      <c r="N33" s="206" t="s">
        <v>259</v>
      </c>
      <c r="O33" s="205">
        <v>1.2983899999999999</v>
      </c>
      <c r="P33" s="167"/>
      <c r="Q33" s="167"/>
      <c r="R33" s="167"/>
      <c r="S33" s="166"/>
      <c r="T33" s="166"/>
      <c r="U33" s="166"/>
      <c r="V33" s="166"/>
      <c r="W33" s="166"/>
    </row>
    <row r="34" spans="14:23">
      <c r="N34" s="206" t="s">
        <v>260</v>
      </c>
      <c r="O34" s="205">
        <v>1.3997999999999999</v>
      </c>
      <c r="P34" s="167"/>
      <c r="Q34" s="167"/>
      <c r="R34" s="167"/>
      <c r="S34" s="166"/>
      <c r="T34" s="166"/>
      <c r="U34" s="166"/>
      <c r="V34" s="166"/>
      <c r="W34" s="166"/>
    </row>
    <row r="35" spans="14:23">
      <c r="N35" s="206" t="s">
        <v>293</v>
      </c>
      <c r="O35" s="205">
        <v>1.5310299999999999</v>
      </c>
      <c r="P35" s="167"/>
      <c r="Q35" s="167"/>
      <c r="R35" s="167"/>
      <c r="S35" s="166"/>
      <c r="T35" s="166"/>
      <c r="U35" s="166"/>
      <c r="V35" s="166"/>
      <c r="W35" s="166"/>
    </row>
  </sheetData>
  <mergeCells count="46">
    <mergeCell ref="AC20:AD20"/>
    <mergeCell ref="AF20:AG20"/>
    <mergeCell ref="AB4:AB5"/>
    <mergeCell ref="N2:AB2"/>
    <mergeCell ref="N3:AB3"/>
    <mergeCell ref="N4:N5"/>
    <mergeCell ref="O4:P4"/>
    <mergeCell ref="Q4:R4"/>
    <mergeCell ref="S4:T4"/>
    <mergeCell ref="U4:V4"/>
    <mergeCell ref="W4:X4"/>
    <mergeCell ref="AC19:AD19"/>
    <mergeCell ref="AD15:AF16"/>
    <mergeCell ref="AG15:AH16"/>
    <mergeCell ref="AC17:AD17"/>
    <mergeCell ref="AF17:AG17"/>
    <mergeCell ref="X22:Y22"/>
    <mergeCell ref="AC22:AD22"/>
    <mergeCell ref="AF22:AG22"/>
    <mergeCell ref="AC21:AD21"/>
    <mergeCell ref="AF21:AG21"/>
    <mergeCell ref="AA22:AB22"/>
    <mergeCell ref="AC24:AD24"/>
    <mergeCell ref="AF24:AG24"/>
    <mergeCell ref="X23:Y23"/>
    <mergeCell ref="AC23:AD23"/>
    <mergeCell ref="AF23:AG23"/>
    <mergeCell ref="AA23:AB23"/>
    <mergeCell ref="AA24:AB24"/>
    <mergeCell ref="X24:Y24"/>
    <mergeCell ref="AC18:AD18"/>
    <mergeCell ref="AF18:AG18"/>
    <mergeCell ref="AF19:AG19"/>
    <mergeCell ref="AD2:AE3"/>
    <mergeCell ref="B2:J2"/>
    <mergeCell ref="Z4:AA4"/>
    <mergeCell ref="O17:P18"/>
    <mergeCell ref="R17:S18"/>
    <mergeCell ref="T17:T18"/>
    <mergeCell ref="U17:V18"/>
    <mergeCell ref="Q15:R16"/>
    <mergeCell ref="S15:U16"/>
    <mergeCell ref="V15:X16"/>
    <mergeCell ref="Y15:AA15"/>
    <mergeCell ref="Y16:AA16"/>
    <mergeCell ref="AB15:AC16"/>
  </mergeCells>
  <hyperlinks>
    <hyperlink ref="AD2:AE3" location="'Table of Contents'!A1" display="Go To Table Of Contents" xr:uid="{00000000-0004-0000-2000-000000000000}"/>
  </hyperlinks>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I23"/>
  <sheetViews>
    <sheetView showGridLines="0" zoomScaleNormal="100" workbookViewId="0">
      <selection activeCell="H2" sqref="H2:I3"/>
    </sheetView>
  </sheetViews>
  <sheetFormatPr defaultRowHeight="15"/>
  <cols>
    <col min="1" max="1" width="1.85546875" customWidth="1"/>
    <col min="2" max="2" width="43.140625" style="19" customWidth="1"/>
    <col min="3" max="6" width="14.7109375" customWidth="1"/>
    <col min="7" max="7" width="3.7109375" customWidth="1"/>
    <col min="8" max="9" width="7" customWidth="1"/>
  </cols>
  <sheetData>
    <row r="1" spans="2:9" ht="12" customHeight="1"/>
    <row r="2" spans="2:9" ht="15" customHeight="1">
      <c r="B2" s="544" t="s">
        <v>844</v>
      </c>
      <c r="C2" s="544"/>
      <c r="D2" s="544"/>
      <c r="E2" s="544"/>
      <c r="F2" s="544"/>
      <c r="H2" s="446" t="s">
        <v>333</v>
      </c>
      <c r="I2" s="446"/>
    </row>
    <row r="3" spans="2:9">
      <c r="B3" s="438" t="s">
        <v>1</v>
      </c>
      <c r="C3" s="438"/>
      <c r="D3" s="438"/>
      <c r="E3" s="438"/>
      <c r="F3" s="438"/>
      <c r="H3" s="446"/>
      <c r="I3" s="446"/>
    </row>
    <row r="4" spans="2:9" ht="18" customHeight="1">
      <c r="B4" s="530" t="s">
        <v>261</v>
      </c>
      <c r="C4" s="530" t="s">
        <v>262</v>
      </c>
      <c r="D4" s="530"/>
      <c r="E4" s="530"/>
      <c r="F4" s="530" t="s">
        <v>20</v>
      </c>
    </row>
    <row r="5" spans="2:9" ht="28.5" customHeight="1">
      <c r="B5" s="531"/>
      <c r="C5" s="37" t="s">
        <v>263</v>
      </c>
      <c r="D5" s="37" t="s">
        <v>264</v>
      </c>
      <c r="E5" s="37" t="s">
        <v>265</v>
      </c>
      <c r="F5" s="531"/>
    </row>
    <row r="6" spans="2:9">
      <c r="B6" s="55" t="s">
        <v>266</v>
      </c>
      <c r="C6" s="56">
        <v>92</v>
      </c>
      <c r="D6" s="56">
        <v>14</v>
      </c>
      <c r="E6" s="56">
        <v>15</v>
      </c>
      <c r="F6" s="40">
        <v>121</v>
      </c>
    </row>
    <row r="7" spans="2:9">
      <c r="B7" s="55" t="s">
        <v>267</v>
      </c>
      <c r="C7" s="56">
        <v>1589</v>
      </c>
      <c r="D7" s="56">
        <v>254</v>
      </c>
      <c r="E7" s="56">
        <v>182</v>
      </c>
      <c r="F7" s="40">
        <v>2025</v>
      </c>
    </row>
    <row r="8" spans="2:9">
      <c r="B8" s="55" t="s">
        <v>268</v>
      </c>
      <c r="C8" s="90">
        <v>0</v>
      </c>
      <c r="D8" s="90">
        <v>0</v>
      </c>
      <c r="E8" s="56">
        <v>252</v>
      </c>
      <c r="F8" s="40">
        <v>252</v>
      </c>
    </row>
    <row r="9" spans="2:9">
      <c r="B9" s="55" t="s">
        <v>282</v>
      </c>
      <c r="C9" s="56">
        <v>187</v>
      </c>
      <c r="D9" s="56">
        <v>49</v>
      </c>
      <c r="E9" s="56">
        <v>56</v>
      </c>
      <c r="F9" s="40">
        <v>292</v>
      </c>
    </row>
    <row r="10" spans="2:9">
      <c r="B10" s="55" t="s">
        <v>269</v>
      </c>
      <c r="C10" s="56">
        <v>58</v>
      </c>
      <c r="D10" s="56">
        <v>33</v>
      </c>
      <c r="E10" s="56">
        <v>316</v>
      </c>
      <c r="F10" s="40">
        <v>407</v>
      </c>
    </row>
    <row r="11" spans="2:9">
      <c r="B11" s="55" t="s">
        <v>270</v>
      </c>
      <c r="C11" s="90">
        <v>0</v>
      </c>
      <c r="D11" s="90">
        <v>0</v>
      </c>
      <c r="E11" s="56">
        <v>1085</v>
      </c>
      <c r="F11" s="40">
        <v>1085</v>
      </c>
    </row>
    <row r="12" spans="2:9">
      <c r="B12" s="55" t="s">
        <v>271</v>
      </c>
      <c r="C12" s="56">
        <v>321</v>
      </c>
      <c r="D12" s="56">
        <v>56</v>
      </c>
      <c r="E12" s="56">
        <v>140</v>
      </c>
      <c r="F12" s="40">
        <v>517</v>
      </c>
    </row>
    <row r="13" spans="2:9">
      <c r="B13" s="55" t="s">
        <v>272</v>
      </c>
      <c r="C13" s="56">
        <v>210</v>
      </c>
      <c r="D13" s="56">
        <v>61</v>
      </c>
      <c r="E13" s="90" t="s">
        <v>14</v>
      </c>
      <c r="F13" s="40">
        <v>271</v>
      </c>
    </row>
    <row r="14" spans="2:9">
      <c r="B14" s="55" t="s">
        <v>273</v>
      </c>
      <c r="C14" s="90" t="s">
        <v>14</v>
      </c>
      <c r="D14" s="90" t="s">
        <v>14</v>
      </c>
      <c r="E14" s="56">
        <v>4</v>
      </c>
      <c r="F14" s="40">
        <v>4</v>
      </c>
    </row>
    <row r="15" spans="2:9">
      <c r="B15" s="55" t="s">
        <v>274</v>
      </c>
      <c r="C15" s="56">
        <v>153</v>
      </c>
      <c r="D15" s="56">
        <v>46</v>
      </c>
      <c r="E15" s="56">
        <v>3</v>
      </c>
      <c r="F15" s="40">
        <v>202</v>
      </c>
    </row>
    <row r="16" spans="2:9">
      <c r="B16" s="55" t="s">
        <v>275</v>
      </c>
      <c r="C16" s="56">
        <v>102</v>
      </c>
      <c r="D16" s="56">
        <v>18</v>
      </c>
      <c r="E16" s="56">
        <v>67</v>
      </c>
      <c r="F16" s="40">
        <v>187</v>
      </c>
    </row>
    <row r="17" spans="2:6">
      <c r="B17" s="55" t="s">
        <v>276</v>
      </c>
      <c r="C17" s="40">
        <v>6</v>
      </c>
      <c r="D17" s="84">
        <v>0</v>
      </c>
      <c r="E17" s="40">
        <v>1</v>
      </c>
      <c r="F17" s="40">
        <v>7</v>
      </c>
    </row>
    <row r="18" spans="2:6">
      <c r="B18" s="55" t="s">
        <v>435</v>
      </c>
      <c r="C18" s="40">
        <v>3</v>
      </c>
      <c r="D18" s="40">
        <v>1</v>
      </c>
      <c r="E18" s="40">
        <v>3</v>
      </c>
      <c r="F18" s="40">
        <v>7</v>
      </c>
    </row>
    <row r="19" spans="2:6">
      <c r="B19" s="55" t="s">
        <v>278</v>
      </c>
      <c r="C19" s="40">
        <v>5</v>
      </c>
      <c r="D19" s="84">
        <v>1</v>
      </c>
      <c r="E19" s="40">
        <v>23</v>
      </c>
      <c r="F19" s="40">
        <v>29</v>
      </c>
    </row>
    <row r="20" spans="2:6">
      <c r="B20" s="55" t="s">
        <v>279</v>
      </c>
      <c r="C20" s="40">
        <v>2</v>
      </c>
      <c r="D20" s="84">
        <v>0</v>
      </c>
      <c r="E20" s="84">
        <v>0</v>
      </c>
      <c r="F20" s="40">
        <v>2</v>
      </c>
    </row>
    <row r="21" spans="2:6">
      <c r="B21" s="55" t="s">
        <v>410</v>
      </c>
      <c r="C21" s="40">
        <v>61</v>
      </c>
      <c r="D21" s="40">
        <v>21</v>
      </c>
      <c r="E21" s="40">
        <v>42</v>
      </c>
      <c r="F21" s="84">
        <v>124</v>
      </c>
    </row>
    <row r="22" spans="2:6" ht="15.75" customHeight="1">
      <c r="B22" s="276" t="s">
        <v>20</v>
      </c>
      <c r="C22" s="243">
        <v>2789</v>
      </c>
      <c r="D22" s="243">
        <v>554</v>
      </c>
      <c r="E22" s="243">
        <v>2189</v>
      </c>
      <c r="F22" s="243">
        <v>5532</v>
      </c>
    </row>
    <row r="23" spans="2:6" ht="24.75" customHeight="1">
      <c r="B23" s="453" t="s">
        <v>436</v>
      </c>
      <c r="C23" s="524"/>
      <c r="D23" s="524"/>
      <c r="E23" s="524"/>
      <c r="F23" s="524"/>
    </row>
  </sheetData>
  <mergeCells count="7">
    <mergeCell ref="H2:I3"/>
    <mergeCell ref="B23:F23"/>
    <mergeCell ref="B2:F2"/>
    <mergeCell ref="B3:F3"/>
    <mergeCell ref="B4:B5"/>
    <mergeCell ref="C4:E4"/>
    <mergeCell ref="F4:F5"/>
  </mergeCells>
  <hyperlinks>
    <hyperlink ref="H2:I3" location="'Table of Contents'!A1" display="Go To Table Of Contents" xr:uid="{00000000-0004-0000-2100-000000000000}"/>
  </hyperlink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I22"/>
  <sheetViews>
    <sheetView showGridLines="0" workbookViewId="0">
      <selection activeCell="H2" sqref="H2:I3"/>
    </sheetView>
  </sheetViews>
  <sheetFormatPr defaultRowHeight="15"/>
  <cols>
    <col min="1" max="1" width="1.85546875" customWidth="1"/>
    <col min="2" max="2" width="40.28515625" style="19" customWidth="1"/>
    <col min="3" max="6" width="15.5703125" customWidth="1"/>
    <col min="7" max="7" width="4.7109375" customWidth="1"/>
    <col min="8" max="9" width="7" customWidth="1"/>
  </cols>
  <sheetData>
    <row r="1" spans="2:9" ht="12" customHeight="1"/>
    <row r="2" spans="2:9" ht="15" customHeight="1">
      <c r="B2" s="545" t="s">
        <v>845</v>
      </c>
      <c r="C2" s="545"/>
      <c r="D2" s="545"/>
      <c r="E2" s="545"/>
      <c r="F2" s="545"/>
      <c r="H2" s="446" t="s">
        <v>333</v>
      </c>
      <c r="I2" s="446"/>
    </row>
    <row r="3" spans="2:9">
      <c r="B3" s="525" t="s">
        <v>1</v>
      </c>
      <c r="C3" s="525"/>
      <c r="D3" s="525"/>
      <c r="E3" s="525"/>
      <c r="F3" s="525"/>
      <c r="H3" s="446"/>
      <c r="I3" s="446"/>
    </row>
    <row r="4" spans="2:9">
      <c r="B4" s="530" t="s">
        <v>261</v>
      </c>
      <c r="C4" s="530" t="s">
        <v>280</v>
      </c>
      <c r="D4" s="530" t="s">
        <v>281</v>
      </c>
      <c r="E4" s="530"/>
      <c r="F4" s="530"/>
    </row>
    <row r="5" spans="2:9" ht="25.5">
      <c r="B5" s="531"/>
      <c r="C5" s="531"/>
      <c r="D5" s="37" t="s">
        <v>263</v>
      </c>
      <c r="E5" s="37" t="s">
        <v>264</v>
      </c>
      <c r="F5" s="37" t="s">
        <v>265</v>
      </c>
    </row>
    <row r="6" spans="2:9" ht="14.25" customHeight="1">
      <c r="B6" s="55" t="s">
        <v>427</v>
      </c>
      <c r="C6" s="55">
        <v>5</v>
      </c>
      <c r="D6" s="55">
        <v>5</v>
      </c>
      <c r="E6" s="55">
        <v>3</v>
      </c>
      <c r="F6" s="55">
        <v>4</v>
      </c>
    </row>
    <row r="7" spans="2:9">
      <c r="B7" s="91" t="s">
        <v>267</v>
      </c>
      <c r="C7" s="55">
        <v>39</v>
      </c>
      <c r="D7" s="55">
        <v>34</v>
      </c>
      <c r="E7" s="55">
        <v>31</v>
      </c>
      <c r="F7" s="55">
        <v>31</v>
      </c>
    </row>
    <row r="8" spans="2:9">
      <c r="B8" s="91" t="s">
        <v>268</v>
      </c>
      <c r="C8" s="55">
        <v>5</v>
      </c>
      <c r="D8" s="55">
        <v>1</v>
      </c>
      <c r="E8" s="55">
        <v>1</v>
      </c>
      <c r="F8" s="55">
        <v>5</v>
      </c>
    </row>
    <row r="9" spans="2:9">
      <c r="B9" s="91" t="s">
        <v>411</v>
      </c>
      <c r="C9" s="55">
        <v>3</v>
      </c>
      <c r="D9" s="55">
        <v>3</v>
      </c>
      <c r="E9" s="55">
        <v>3</v>
      </c>
      <c r="F9" s="55">
        <v>2</v>
      </c>
    </row>
    <row r="10" spans="2:9">
      <c r="B10" s="91" t="s">
        <v>269</v>
      </c>
      <c r="C10" s="55">
        <v>18</v>
      </c>
      <c r="D10" s="55">
        <v>11</v>
      </c>
      <c r="E10" s="55">
        <v>10</v>
      </c>
      <c r="F10" s="55">
        <v>17</v>
      </c>
    </row>
    <row r="11" spans="2:9">
      <c r="B11" s="91" t="s">
        <v>270</v>
      </c>
      <c r="C11" s="55">
        <v>18</v>
      </c>
      <c r="D11" s="55">
        <v>1</v>
      </c>
      <c r="E11" s="55">
        <v>0</v>
      </c>
      <c r="F11" s="55">
        <v>18</v>
      </c>
    </row>
    <row r="12" spans="2:9">
      <c r="B12" s="91" t="s">
        <v>271</v>
      </c>
      <c r="C12" s="55">
        <v>5</v>
      </c>
      <c r="D12" s="55">
        <v>4</v>
      </c>
      <c r="E12" s="55">
        <v>4</v>
      </c>
      <c r="F12" s="55">
        <v>5</v>
      </c>
    </row>
    <row r="13" spans="2:9">
      <c r="B13" s="91" t="s">
        <v>272</v>
      </c>
      <c r="C13" s="55">
        <v>1</v>
      </c>
      <c r="D13" s="55">
        <v>1</v>
      </c>
      <c r="E13" s="55">
        <v>1</v>
      </c>
      <c r="F13" s="55">
        <v>0</v>
      </c>
    </row>
    <row r="14" spans="2:9">
      <c r="B14" s="91" t="s">
        <v>283</v>
      </c>
      <c r="C14" s="55">
        <v>1</v>
      </c>
      <c r="D14" s="55">
        <v>1</v>
      </c>
      <c r="E14" s="55">
        <v>1</v>
      </c>
      <c r="F14" s="55">
        <v>0</v>
      </c>
    </row>
    <row r="15" spans="2:9">
      <c r="B15" s="91" t="s">
        <v>284</v>
      </c>
      <c r="C15" s="55">
        <v>3</v>
      </c>
      <c r="D15" s="55">
        <v>2</v>
      </c>
      <c r="E15" s="55">
        <v>2</v>
      </c>
      <c r="F15" s="55">
        <v>3</v>
      </c>
    </row>
    <row r="16" spans="2:9">
      <c r="B16" s="91" t="s">
        <v>277</v>
      </c>
      <c r="C16" s="55">
        <v>1</v>
      </c>
      <c r="D16" s="55">
        <v>1</v>
      </c>
      <c r="E16" s="55">
        <v>1</v>
      </c>
      <c r="F16" s="55">
        <v>1</v>
      </c>
    </row>
    <row r="17" spans="2:6">
      <c r="B17" s="91" t="s">
        <v>278</v>
      </c>
      <c r="C17" s="55">
        <v>9</v>
      </c>
      <c r="D17" s="55">
        <v>8</v>
      </c>
      <c r="E17" s="55">
        <v>6</v>
      </c>
      <c r="F17" s="55">
        <v>7</v>
      </c>
    </row>
    <row r="18" spans="2:6">
      <c r="B18" s="91" t="s">
        <v>276</v>
      </c>
      <c r="C18" s="55">
        <v>1</v>
      </c>
      <c r="D18" s="55">
        <v>1</v>
      </c>
      <c r="E18" s="55">
        <v>1</v>
      </c>
      <c r="F18" s="55">
        <v>1</v>
      </c>
    </row>
    <row r="19" spans="2:6">
      <c r="B19" s="91" t="s">
        <v>410</v>
      </c>
      <c r="C19" s="55">
        <v>1</v>
      </c>
      <c r="D19" s="55">
        <v>1</v>
      </c>
      <c r="E19" s="55">
        <v>1</v>
      </c>
      <c r="F19" s="55">
        <v>1</v>
      </c>
    </row>
    <row r="20" spans="2:6" ht="15.75" customHeight="1">
      <c r="B20" s="226" t="s">
        <v>20</v>
      </c>
      <c r="C20" s="312">
        <v>110</v>
      </c>
      <c r="D20" s="312">
        <v>74</v>
      </c>
      <c r="E20" s="312">
        <v>65</v>
      </c>
      <c r="F20" s="312">
        <v>95</v>
      </c>
    </row>
    <row r="22" spans="2:6">
      <c r="F22" s="42"/>
    </row>
  </sheetData>
  <mergeCells count="6">
    <mergeCell ref="H2:I3"/>
    <mergeCell ref="B2:F2"/>
    <mergeCell ref="B3:F3"/>
    <mergeCell ref="B4:B5"/>
    <mergeCell ref="C4:C5"/>
    <mergeCell ref="D4:F4"/>
  </mergeCells>
  <hyperlinks>
    <hyperlink ref="H2:I3" location="'Table of Contents'!A1" display="Go To Table Of Contents" xr:uid="{00000000-0004-0000-2200-00000000000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I16"/>
  <sheetViews>
    <sheetView showGridLines="0" workbookViewId="0">
      <selection activeCell="H2" sqref="H2:I3"/>
    </sheetView>
  </sheetViews>
  <sheetFormatPr defaultRowHeight="15"/>
  <cols>
    <col min="1" max="1" width="1.85546875" customWidth="1"/>
    <col min="2" max="2" width="14.42578125" style="19" customWidth="1"/>
    <col min="3" max="3" width="16" customWidth="1"/>
    <col min="4" max="5" width="17.85546875" customWidth="1"/>
    <col min="6" max="6" width="17.140625" customWidth="1"/>
    <col min="7" max="7" width="11.85546875" customWidth="1"/>
    <col min="8" max="9" width="6.7109375" customWidth="1"/>
  </cols>
  <sheetData>
    <row r="1" spans="2:9" ht="12" customHeight="1"/>
    <row r="2" spans="2:9" ht="15" customHeight="1">
      <c r="B2" s="529" t="s">
        <v>846</v>
      </c>
      <c r="C2" s="529"/>
      <c r="D2" s="529"/>
      <c r="E2" s="529"/>
      <c r="F2" s="529"/>
      <c r="H2" s="446" t="s">
        <v>333</v>
      </c>
      <c r="I2" s="446"/>
    </row>
    <row r="3" spans="2:9">
      <c r="B3" s="546" t="s">
        <v>285</v>
      </c>
      <c r="C3" s="546"/>
      <c r="D3" s="546"/>
      <c r="E3" s="546"/>
      <c r="F3" s="546"/>
      <c r="H3" s="446"/>
      <c r="I3" s="446"/>
    </row>
    <row r="4" spans="2:9" ht="25.5">
      <c r="B4" s="37" t="s">
        <v>203</v>
      </c>
      <c r="C4" s="37" t="s">
        <v>263</v>
      </c>
      <c r="D4" s="37" t="s">
        <v>264</v>
      </c>
      <c r="E4" s="37" t="s">
        <v>265</v>
      </c>
      <c r="F4" s="37" t="s">
        <v>20</v>
      </c>
    </row>
    <row r="5" spans="2:9">
      <c r="B5" s="55" t="s">
        <v>286</v>
      </c>
      <c r="C5" s="227">
        <v>0</v>
      </c>
      <c r="D5" s="227">
        <v>0</v>
      </c>
      <c r="E5" s="227">
        <v>0</v>
      </c>
      <c r="F5" s="227">
        <v>0</v>
      </c>
    </row>
    <row r="6" spans="2:9">
      <c r="B6" s="55" t="s">
        <v>287</v>
      </c>
      <c r="C6" s="227">
        <v>781</v>
      </c>
      <c r="D6" s="227">
        <v>121</v>
      </c>
      <c r="E6" s="227">
        <v>284</v>
      </c>
      <c r="F6" s="227">
        <v>1186</v>
      </c>
    </row>
    <row r="7" spans="2:9">
      <c r="B7" s="55" t="s">
        <v>294</v>
      </c>
      <c r="C7" s="227">
        <v>848</v>
      </c>
      <c r="D7" s="227">
        <v>204</v>
      </c>
      <c r="E7" s="227">
        <v>792</v>
      </c>
      <c r="F7" s="227">
        <v>1844</v>
      </c>
    </row>
    <row r="8" spans="2:9">
      <c r="B8" s="91" t="s">
        <v>355</v>
      </c>
      <c r="C8" s="227">
        <v>409</v>
      </c>
      <c r="D8" s="227">
        <v>82</v>
      </c>
      <c r="E8" s="227">
        <v>446</v>
      </c>
      <c r="F8" s="227">
        <v>937</v>
      </c>
    </row>
    <row r="9" spans="2:9">
      <c r="B9" s="91" t="s">
        <v>384</v>
      </c>
      <c r="C9" s="227">
        <v>302</v>
      </c>
      <c r="D9" s="227">
        <v>67</v>
      </c>
      <c r="E9" s="227">
        <v>303</v>
      </c>
      <c r="F9" s="227">
        <v>672</v>
      </c>
    </row>
    <row r="10" spans="2:9">
      <c r="B10" s="91" t="s">
        <v>452</v>
      </c>
      <c r="C10" s="227">
        <v>311</v>
      </c>
      <c r="D10" s="227">
        <v>57</v>
      </c>
      <c r="E10" s="227">
        <v>275</v>
      </c>
      <c r="F10" s="227">
        <v>643</v>
      </c>
    </row>
    <row r="11" spans="2:9">
      <c r="B11" s="91" t="s">
        <v>439</v>
      </c>
      <c r="C11" s="227">
        <v>40</v>
      </c>
      <c r="D11" s="227">
        <v>5</v>
      </c>
      <c r="E11" s="227">
        <v>29</v>
      </c>
      <c r="F11" s="227">
        <v>74</v>
      </c>
    </row>
    <row r="12" spans="2:9">
      <c r="B12" s="45" t="s">
        <v>453</v>
      </c>
      <c r="C12" s="227">
        <v>36</v>
      </c>
      <c r="D12" s="227">
        <v>2</v>
      </c>
      <c r="E12" s="227">
        <v>24</v>
      </c>
      <c r="F12" s="227">
        <v>62</v>
      </c>
    </row>
    <row r="13" spans="2:9">
      <c r="B13" s="45" t="s">
        <v>458</v>
      </c>
      <c r="C13" s="227">
        <v>39</v>
      </c>
      <c r="D13" s="227">
        <v>12</v>
      </c>
      <c r="E13" s="227">
        <v>20</v>
      </c>
      <c r="F13" s="227">
        <v>71</v>
      </c>
    </row>
    <row r="14" spans="2:9">
      <c r="B14" s="45" t="s">
        <v>542</v>
      </c>
      <c r="C14" s="227">
        <v>23</v>
      </c>
      <c r="D14" s="227">
        <v>4</v>
      </c>
      <c r="E14" s="227">
        <v>16</v>
      </c>
      <c r="F14" s="227">
        <v>43</v>
      </c>
    </row>
    <row r="15" spans="2:9">
      <c r="B15" s="226" t="s">
        <v>20</v>
      </c>
      <c r="C15" s="274">
        <v>2789</v>
      </c>
      <c r="D15" s="274">
        <v>554</v>
      </c>
      <c r="E15" s="274">
        <v>2189</v>
      </c>
      <c r="F15" s="274">
        <v>5532</v>
      </c>
    </row>
    <row r="16" spans="2:9">
      <c r="B16" s="547" t="s">
        <v>476</v>
      </c>
      <c r="C16" s="547"/>
      <c r="D16" s="547"/>
      <c r="E16" s="547"/>
      <c r="F16" s="547"/>
    </row>
  </sheetData>
  <mergeCells count="4">
    <mergeCell ref="B2:F2"/>
    <mergeCell ref="B3:F3"/>
    <mergeCell ref="H2:I3"/>
    <mergeCell ref="B16:F16"/>
  </mergeCells>
  <hyperlinks>
    <hyperlink ref="H2:I3" location="'Table of Contents'!A1" display="Go To Table Of Contents" xr:uid="{00000000-0004-0000-2300-000000000000}"/>
  </hyperlink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L1:U13"/>
  <sheetViews>
    <sheetView showGridLines="0" workbookViewId="0">
      <selection activeCell="T2" sqref="T2:U3"/>
    </sheetView>
  </sheetViews>
  <sheetFormatPr defaultRowHeight="15"/>
  <cols>
    <col min="1" max="6" width="1.85546875" customWidth="1"/>
    <col min="7" max="7" width="28.5703125" customWidth="1"/>
    <col min="8" max="9" width="1.85546875" customWidth="1"/>
    <col min="10" max="10" width="17" customWidth="1"/>
    <col min="11" max="11" width="1.85546875" customWidth="1"/>
    <col min="12" max="12" width="1.85546875" style="49" customWidth="1"/>
    <col min="13" max="13" width="1.85546875" customWidth="1"/>
    <col min="14" max="14" width="24.7109375" style="19" customWidth="1"/>
    <col min="15" max="15" width="11.28515625" customWidth="1"/>
    <col min="16" max="16" width="10" customWidth="1"/>
    <col min="17" max="17" width="12.28515625" customWidth="1"/>
    <col min="18" max="18" width="12.7109375" customWidth="1"/>
    <col min="19" max="19" width="3.85546875" customWidth="1"/>
    <col min="20" max="21" width="6.7109375" customWidth="1"/>
  </cols>
  <sheetData>
    <row r="1" spans="14:21" ht="11.25" customHeight="1"/>
    <row r="2" spans="14:21" ht="15" customHeight="1">
      <c r="N2" s="437" t="s">
        <v>847</v>
      </c>
      <c r="O2" s="437"/>
      <c r="P2" s="437"/>
      <c r="Q2" s="437"/>
      <c r="R2" s="437"/>
      <c r="T2" s="446" t="s">
        <v>333</v>
      </c>
      <c r="U2" s="446"/>
    </row>
    <row r="3" spans="14:21">
      <c r="N3" s="525" t="s">
        <v>1</v>
      </c>
      <c r="O3" s="525"/>
      <c r="P3" s="525"/>
      <c r="Q3" s="525"/>
      <c r="R3" s="525"/>
      <c r="T3" s="446"/>
      <c r="U3" s="446"/>
    </row>
    <row r="4" spans="14:21" ht="38.25">
      <c r="N4" s="23" t="s">
        <v>191</v>
      </c>
      <c r="O4" s="23" t="s">
        <v>263</v>
      </c>
      <c r="P4" s="23" t="s">
        <v>264</v>
      </c>
      <c r="Q4" s="23" t="s">
        <v>265</v>
      </c>
      <c r="R4" s="23" t="s">
        <v>20</v>
      </c>
    </row>
    <row r="5" spans="14:21">
      <c r="N5" s="91" t="s">
        <v>195</v>
      </c>
      <c r="O5" s="227">
        <v>91</v>
      </c>
      <c r="P5" s="227">
        <v>37</v>
      </c>
      <c r="Q5" s="227">
        <v>263</v>
      </c>
      <c r="R5" s="227">
        <v>391</v>
      </c>
    </row>
    <row r="6" spans="14:21" ht="16.5" customHeight="1">
      <c r="N6" s="91" t="s">
        <v>196</v>
      </c>
      <c r="O6" s="227">
        <v>461</v>
      </c>
      <c r="P6" s="227">
        <v>93</v>
      </c>
      <c r="Q6" s="227">
        <v>385</v>
      </c>
      <c r="R6" s="227">
        <v>939</v>
      </c>
    </row>
    <row r="7" spans="14:21">
      <c r="N7" s="91" t="s">
        <v>197</v>
      </c>
      <c r="O7" s="227">
        <v>123</v>
      </c>
      <c r="P7" s="227">
        <v>56</v>
      </c>
      <c r="Q7" s="227">
        <v>332</v>
      </c>
      <c r="R7" s="227">
        <v>511</v>
      </c>
    </row>
    <row r="8" spans="14:21">
      <c r="N8" s="91" t="s">
        <v>198</v>
      </c>
      <c r="O8" s="227">
        <v>806</v>
      </c>
      <c r="P8" s="227">
        <v>163</v>
      </c>
      <c r="Q8" s="227">
        <v>369</v>
      </c>
      <c r="R8" s="227">
        <v>1338</v>
      </c>
    </row>
    <row r="9" spans="14:21">
      <c r="N9" s="91" t="s">
        <v>199</v>
      </c>
      <c r="O9" s="227">
        <v>121</v>
      </c>
      <c r="P9" s="227">
        <v>45</v>
      </c>
      <c r="Q9" s="227">
        <v>161</v>
      </c>
      <c r="R9" s="227">
        <v>327</v>
      </c>
    </row>
    <row r="10" spans="14:21" ht="15.75" customHeight="1">
      <c r="N10" s="91" t="s">
        <v>200</v>
      </c>
      <c r="O10" s="227">
        <v>1099</v>
      </c>
      <c r="P10" s="227">
        <v>131</v>
      </c>
      <c r="Q10" s="227">
        <v>511</v>
      </c>
      <c r="R10" s="227">
        <v>1741</v>
      </c>
    </row>
    <row r="11" spans="14:21">
      <c r="N11" s="91" t="s">
        <v>201</v>
      </c>
      <c r="O11" s="227">
        <v>35</v>
      </c>
      <c r="P11" s="227">
        <v>20</v>
      </c>
      <c r="Q11" s="227">
        <v>123</v>
      </c>
      <c r="R11" s="227">
        <v>178</v>
      </c>
    </row>
    <row r="12" spans="14:21">
      <c r="N12" s="91" t="s">
        <v>202</v>
      </c>
      <c r="O12" s="227">
        <v>53</v>
      </c>
      <c r="P12" s="227">
        <v>9</v>
      </c>
      <c r="Q12" s="227">
        <v>45</v>
      </c>
      <c r="R12" s="227">
        <v>107</v>
      </c>
    </row>
    <row r="13" spans="14:21">
      <c r="N13" s="196" t="s">
        <v>13</v>
      </c>
      <c r="O13" s="273">
        <v>2789</v>
      </c>
      <c r="P13" s="273">
        <v>554</v>
      </c>
      <c r="Q13" s="273">
        <v>2189</v>
      </c>
      <c r="R13" s="273">
        <v>5532</v>
      </c>
    </row>
  </sheetData>
  <mergeCells count="3">
    <mergeCell ref="N2:R2"/>
    <mergeCell ref="N3:R3"/>
    <mergeCell ref="T2:U3"/>
  </mergeCells>
  <hyperlinks>
    <hyperlink ref="T2:U3" location="'Table of Contents'!A1" display="Go To Table Of Contents" xr:uid="{00000000-0004-0000-2400-000000000000}"/>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I12"/>
  <sheetViews>
    <sheetView showGridLines="0" workbookViewId="0">
      <selection activeCell="H2" sqref="H2:I3"/>
    </sheetView>
  </sheetViews>
  <sheetFormatPr defaultRowHeight="15"/>
  <cols>
    <col min="1" max="1" width="1.85546875" customWidth="1"/>
    <col min="2" max="2" width="14" customWidth="1"/>
    <col min="3" max="3" width="15" customWidth="1"/>
    <col min="4" max="4" width="12.140625" customWidth="1"/>
    <col min="5" max="5" width="18" customWidth="1"/>
    <col min="6" max="6" width="13.85546875" customWidth="1"/>
    <col min="7" max="7" width="3.28515625" customWidth="1"/>
    <col min="8" max="9" width="7" customWidth="1"/>
  </cols>
  <sheetData>
    <row r="1" spans="2:9" ht="12" customHeight="1"/>
    <row r="2" spans="2:9" ht="15" customHeight="1">
      <c r="B2" s="437" t="s">
        <v>848</v>
      </c>
      <c r="C2" s="437"/>
      <c r="D2" s="437"/>
      <c r="E2" s="437"/>
      <c r="F2" s="437"/>
      <c r="H2" s="446" t="s">
        <v>333</v>
      </c>
      <c r="I2" s="446"/>
    </row>
    <row r="3" spans="2:9">
      <c r="B3" s="507" t="s">
        <v>1</v>
      </c>
      <c r="C3" s="507"/>
      <c r="D3" s="507"/>
      <c r="E3" s="507"/>
      <c r="F3" s="507"/>
      <c r="H3" s="446"/>
      <c r="I3" s="446"/>
    </row>
    <row r="4" spans="2:9" ht="25.5">
      <c r="B4" s="23" t="s">
        <v>367</v>
      </c>
      <c r="C4" s="37" t="s">
        <v>263</v>
      </c>
      <c r="D4" s="37" t="s">
        <v>264</v>
      </c>
      <c r="E4" s="37" t="s">
        <v>265</v>
      </c>
      <c r="F4" s="23" t="s">
        <v>20</v>
      </c>
    </row>
    <row r="5" spans="2:9">
      <c r="B5" s="91" t="s">
        <v>288</v>
      </c>
      <c r="C5" s="227">
        <v>187</v>
      </c>
      <c r="D5" s="227">
        <v>9</v>
      </c>
      <c r="E5" s="227">
        <v>138</v>
      </c>
      <c r="F5" s="227">
        <v>334</v>
      </c>
    </row>
    <row r="6" spans="2:9">
      <c r="B6" s="91" t="s">
        <v>289</v>
      </c>
      <c r="C6" s="227">
        <v>588</v>
      </c>
      <c r="D6" s="227">
        <v>80</v>
      </c>
      <c r="E6" s="227">
        <v>845</v>
      </c>
      <c r="F6" s="227">
        <v>1513</v>
      </c>
    </row>
    <row r="7" spans="2:9">
      <c r="B7" s="91" t="s">
        <v>222</v>
      </c>
      <c r="C7" s="227">
        <v>551</v>
      </c>
      <c r="D7" s="227">
        <v>116</v>
      </c>
      <c r="E7" s="227">
        <v>673</v>
      </c>
      <c r="F7" s="227">
        <v>1340</v>
      </c>
    </row>
    <row r="8" spans="2:9">
      <c r="B8" s="91" t="s">
        <v>223</v>
      </c>
      <c r="C8" s="227">
        <v>1030</v>
      </c>
      <c r="D8" s="227">
        <v>166</v>
      </c>
      <c r="E8" s="227">
        <v>334</v>
      </c>
      <c r="F8" s="227">
        <v>1530</v>
      </c>
    </row>
    <row r="9" spans="2:9">
      <c r="B9" s="91" t="s">
        <v>224</v>
      </c>
      <c r="C9" s="227">
        <v>383</v>
      </c>
      <c r="D9" s="227">
        <v>126</v>
      </c>
      <c r="E9" s="227">
        <v>183</v>
      </c>
      <c r="F9" s="227">
        <v>692</v>
      </c>
    </row>
    <row r="10" spans="2:9">
      <c r="B10" s="91" t="s">
        <v>225</v>
      </c>
      <c r="C10" s="227">
        <v>44</v>
      </c>
      <c r="D10" s="227">
        <v>54</v>
      </c>
      <c r="E10" s="227">
        <v>15</v>
      </c>
      <c r="F10" s="227">
        <v>113</v>
      </c>
    </row>
    <row r="11" spans="2:9">
      <c r="B11" s="91" t="s">
        <v>290</v>
      </c>
      <c r="C11" s="227">
        <v>6</v>
      </c>
      <c r="D11" s="227">
        <v>3</v>
      </c>
      <c r="E11" s="227">
        <v>1</v>
      </c>
      <c r="F11" s="227">
        <v>10</v>
      </c>
    </row>
    <row r="12" spans="2:9">
      <c r="B12" s="196" t="s">
        <v>20</v>
      </c>
      <c r="C12" s="273">
        <v>2789</v>
      </c>
      <c r="D12" s="273">
        <v>554</v>
      </c>
      <c r="E12" s="273">
        <v>2189</v>
      </c>
      <c r="F12" s="273">
        <v>5532</v>
      </c>
    </row>
  </sheetData>
  <mergeCells count="3">
    <mergeCell ref="B2:F2"/>
    <mergeCell ref="B3:F3"/>
    <mergeCell ref="H2:I3"/>
  </mergeCells>
  <hyperlinks>
    <hyperlink ref="H2:I3" location="'Table of Contents'!A1" display="Go To Table Of Contents" xr:uid="{00000000-0004-0000-25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U45"/>
  <sheetViews>
    <sheetView showGridLines="0" zoomScaleNormal="100" workbookViewId="0">
      <selection activeCell="T2" sqref="T2:U4"/>
    </sheetView>
  </sheetViews>
  <sheetFormatPr defaultRowHeight="15"/>
  <cols>
    <col min="1" max="1" width="2.7109375" customWidth="1"/>
    <col min="12" max="12" width="1.85546875" style="49" customWidth="1"/>
    <col min="13" max="13" width="1.85546875" customWidth="1"/>
    <col min="14" max="14" width="21.42578125" style="19" customWidth="1"/>
    <col min="15" max="15" width="15.42578125" customWidth="1"/>
    <col min="16" max="16" width="14.7109375" customWidth="1"/>
    <col min="17" max="17" width="13.5703125" customWidth="1"/>
    <col min="18" max="18" width="12.42578125" customWidth="1"/>
    <col min="20" max="21" width="6.7109375" customWidth="1"/>
  </cols>
  <sheetData>
    <row r="2" spans="2:21" ht="15.75" customHeight="1">
      <c r="B2" s="413"/>
      <c r="C2" s="413"/>
      <c r="D2" s="413"/>
      <c r="E2" s="413"/>
      <c r="F2" s="413"/>
      <c r="G2" s="413"/>
      <c r="H2" s="413"/>
      <c r="I2" s="413"/>
      <c r="J2" s="52"/>
      <c r="K2" s="52"/>
      <c r="N2" s="415" t="s">
        <v>513</v>
      </c>
      <c r="O2" s="415"/>
      <c r="P2" s="415"/>
      <c r="Q2" s="415"/>
      <c r="R2" s="415"/>
      <c r="T2" s="398" t="s">
        <v>333</v>
      </c>
      <c r="U2" s="398"/>
    </row>
    <row r="3" spans="2:21" ht="9" customHeight="1">
      <c r="N3" s="39"/>
      <c r="O3" s="1"/>
      <c r="P3" s="1"/>
      <c r="Q3" s="1"/>
      <c r="R3" s="1"/>
      <c r="T3" s="398"/>
      <c r="U3" s="398"/>
    </row>
    <row r="4" spans="2:21" ht="15" customHeight="1">
      <c r="N4" s="416" t="s">
        <v>2</v>
      </c>
      <c r="O4" s="417" t="s">
        <v>42</v>
      </c>
      <c r="P4" s="418"/>
      <c r="Q4" s="418"/>
      <c r="R4" s="419"/>
      <c r="T4" s="398"/>
      <c r="U4" s="398"/>
    </row>
    <row r="5" spans="2:21">
      <c r="N5" s="416"/>
      <c r="O5" s="281" t="s">
        <v>254</v>
      </c>
      <c r="P5" s="281" t="s">
        <v>255</v>
      </c>
      <c r="Q5" s="281" t="s">
        <v>418</v>
      </c>
      <c r="R5" s="281" t="s">
        <v>20</v>
      </c>
    </row>
    <row r="6" spans="2:21">
      <c r="N6" s="18" t="s">
        <v>10</v>
      </c>
      <c r="O6" s="40">
        <v>8</v>
      </c>
      <c r="P6" s="40">
        <v>7</v>
      </c>
      <c r="Q6" s="40">
        <v>22</v>
      </c>
      <c r="R6" s="40">
        <v>37</v>
      </c>
    </row>
    <row r="7" spans="2:21">
      <c r="N7" s="18" t="s">
        <v>11</v>
      </c>
      <c r="O7" s="40">
        <v>286</v>
      </c>
      <c r="P7" s="40">
        <v>310</v>
      </c>
      <c r="Q7" s="40">
        <v>111</v>
      </c>
      <c r="R7" s="40">
        <v>707</v>
      </c>
    </row>
    <row r="8" spans="2:21">
      <c r="N8" s="18" t="s">
        <v>12</v>
      </c>
      <c r="O8" s="40">
        <v>517</v>
      </c>
      <c r="P8" s="40">
        <v>569</v>
      </c>
      <c r="Q8" s="40">
        <v>71</v>
      </c>
      <c r="R8" s="40">
        <v>1157</v>
      </c>
    </row>
    <row r="9" spans="2:21">
      <c r="N9" s="2" t="s">
        <v>242</v>
      </c>
      <c r="O9" s="40">
        <v>883</v>
      </c>
      <c r="P9" s="40">
        <v>1055</v>
      </c>
      <c r="Q9" s="40">
        <v>51</v>
      </c>
      <c r="R9" s="40">
        <v>1989</v>
      </c>
      <c r="S9" t="s">
        <v>292</v>
      </c>
    </row>
    <row r="10" spans="2:21">
      <c r="N10" s="18" t="s">
        <v>295</v>
      </c>
      <c r="O10" s="40">
        <v>197</v>
      </c>
      <c r="P10" s="40">
        <v>317</v>
      </c>
      <c r="Q10" s="40">
        <v>22</v>
      </c>
      <c r="R10" s="40">
        <v>536</v>
      </c>
    </row>
    <row r="11" spans="2:21">
      <c r="N11" s="18" t="s">
        <v>368</v>
      </c>
      <c r="O11" s="40">
        <v>371</v>
      </c>
      <c r="P11" s="40">
        <v>473</v>
      </c>
      <c r="Q11" s="40">
        <v>43</v>
      </c>
      <c r="R11" s="40">
        <v>887</v>
      </c>
    </row>
    <row r="12" spans="2:21">
      <c r="N12" s="18" t="s">
        <v>438</v>
      </c>
      <c r="O12" s="40">
        <v>654</v>
      </c>
      <c r="P12" s="40">
        <v>539</v>
      </c>
      <c r="Q12" s="40">
        <v>70</v>
      </c>
      <c r="R12" s="40">
        <v>1263</v>
      </c>
    </row>
    <row r="13" spans="2:21">
      <c r="N13" s="18" t="s">
        <v>459</v>
      </c>
      <c r="O13" s="40">
        <v>124</v>
      </c>
      <c r="P13" s="40">
        <v>110</v>
      </c>
      <c r="Q13" s="40">
        <v>18</v>
      </c>
      <c r="R13" s="40">
        <v>252</v>
      </c>
    </row>
    <row r="14" spans="2:21">
      <c r="N14" s="31" t="s">
        <v>453</v>
      </c>
      <c r="O14" s="40">
        <v>112</v>
      </c>
      <c r="P14" s="40">
        <v>122</v>
      </c>
      <c r="Q14" s="40">
        <v>15</v>
      </c>
      <c r="R14" s="40">
        <v>249</v>
      </c>
    </row>
    <row r="15" spans="2:21">
      <c r="N15" s="31" t="s">
        <v>458</v>
      </c>
      <c r="O15" s="40">
        <v>150</v>
      </c>
      <c r="P15" s="40">
        <v>85</v>
      </c>
      <c r="Q15" s="40">
        <v>12</v>
      </c>
      <c r="R15" s="40">
        <v>247</v>
      </c>
    </row>
    <row r="16" spans="2:21">
      <c r="N16" s="31" t="s">
        <v>542</v>
      </c>
      <c r="O16" s="40">
        <v>138</v>
      </c>
      <c r="P16" s="40">
        <v>80</v>
      </c>
      <c r="Q16" s="40">
        <v>21</v>
      </c>
      <c r="R16" s="40">
        <v>239</v>
      </c>
    </row>
    <row r="17" spans="14:20">
      <c r="N17" s="301" t="s">
        <v>20</v>
      </c>
      <c r="O17" s="85">
        <v>3440</v>
      </c>
      <c r="P17" s="85">
        <v>3667</v>
      </c>
      <c r="Q17" s="85">
        <v>456</v>
      </c>
      <c r="R17" s="85">
        <v>7563</v>
      </c>
    </row>
    <row r="18" spans="14:20" ht="27.6" customHeight="1">
      <c r="N18" s="414" t="s">
        <v>391</v>
      </c>
      <c r="O18" s="414"/>
      <c r="P18" s="414"/>
      <c r="Q18" s="414"/>
      <c r="R18" s="414"/>
    </row>
    <row r="20" spans="14:20" ht="30.6" customHeight="1">
      <c r="N20" s="166"/>
      <c r="O20" s="167"/>
      <c r="P20" s="167"/>
      <c r="Q20" s="167"/>
      <c r="R20" s="167"/>
      <c r="S20" s="167"/>
      <c r="T20" s="167"/>
    </row>
    <row r="21" spans="14:20">
      <c r="N21" s="166"/>
      <c r="O21" s="164"/>
      <c r="P21" s="412" t="s">
        <v>42</v>
      </c>
      <c r="Q21" s="412"/>
      <c r="R21" s="412"/>
      <c r="S21" s="167"/>
      <c r="T21" s="167"/>
    </row>
    <row r="22" spans="14:20" ht="27">
      <c r="N22" s="166"/>
      <c r="O22" s="177"/>
      <c r="P22" s="175" t="s">
        <v>43</v>
      </c>
      <c r="Q22" s="175" t="s">
        <v>44</v>
      </c>
      <c r="R22" s="175" t="s">
        <v>45</v>
      </c>
      <c r="S22" s="175" t="s">
        <v>20</v>
      </c>
      <c r="T22" s="167"/>
    </row>
    <row r="23" spans="14:20" ht="15.75">
      <c r="N23" s="166"/>
      <c r="O23" s="178" t="s">
        <v>10</v>
      </c>
      <c r="P23" s="173">
        <v>7</v>
      </c>
      <c r="Q23" s="173">
        <v>8</v>
      </c>
      <c r="R23" s="173">
        <v>22</v>
      </c>
      <c r="S23" s="173">
        <v>37</v>
      </c>
      <c r="T23" s="167"/>
    </row>
    <row r="24" spans="14:20" ht="15.75">
      <c r="N24" s="166"/>
      <c r="O24" s="178" t="s">
        <v>11</v>
      </c>
      <c r="P24" s="173">
        <v>310</v>
      </c>
      <c r="Q24" s="173">
        <v>285</v>
      </c>
      <c r="R24" s="173">
        <v>111</v>
      </c>
      <c r="S24" s="173">
        <v>706</v>
      </c>
      <c r="T24" s="167"/>
    </row>
    <row r="25" spans="14:20" ht="15.75">
      <c r="N25" s="166"/>
      <c r="O25" s="178" t="s">
        <v>12</v>
      </c>
      <c r="P25" s="173">
        <v>570</v>
      </c>
      <c r="Q25" s="173">
        <v>516</v>
      </c>
      <c r="R25" s="173">
        <v>71</v>
      </c>
      <c r="S25" s="173">
        <v>1157</v>
      </c>
      <c r="T25" s="167"/>
    </row>
    <row r="26" spans="14:20" ht="15.75">
      <c r="N26" s="166"/>
      <c r="O26" s="178" t="s">
        <v>242</v>
      </c>
      <c r="P26" s="173">
        <v>1052</v>
      </c>
      <c r="Q26" s="173">
        <v>882</v>
      </c>
      <c r="R26" s="173">
        <v>51</v>
      </c>
      <c r="S26" s="173">
        <v>1985</v>
      </c>
      <c r="T26" s="167"/>
    </row>
    <row r="27" spans="14:20" ht="15.75">
      <c r="N27" s="166"/>
      <c r="O27" s="178" t="s">
        <v>295</v>
      </c>
      <c r="P27" s="173">
        <v>318</v>
      </c>
      <c r="Q27" s="173">
        <v>198</v>
      </c>
      <c r="R27" s="173">
        <v>22</v>
      </c>
      <c r="S27" s="173">
        <v>538</v>
      </c>
      <c r="T27" s="167"/>
    </row>
    <row r="28" spans="14:20" ht="15.75">
      <c r="N28" s="166"/>
      <c r="O28" s="178" t="s">
        <v>291</v>
      </c>
      <c r="P28" s="173">
        <v>71</v>
      </c>
      <c r="Q28" s="173">
        <v>60</v>
      </c>
      <c r="R28" s="173">
        <v>10</v>
      </c>
      <c r="S28" s="173">
        <v>141</v>
      </c>
      <c r="T28" s="167"/>
    </row>
    <row r="29" spans="14:20" ht="15.75">
      <c r="N29" s="166"/>
      <c r="O29" s="178" t="s">
        <v>352</v>
      </c>
      <c r="P29" s="173">
        <v>86</v>
      </c>
      <c r="Q29" s="173">
        <v>94</v>
      </c>
      <c r="R29" s="173">
        <v>6</v>
      </c>
      <c r="S29" s="173">
        <v>186</v>
      </c>
      <c r="T29" s="167"/>
    </row>
    <row r="30" spans="14:20" ht="15.75">
      <c r="N30" s="166"/>
      <c r="O30" s="178" t="s">
        <v>358</v>
      </c>
      <c r="P30" s="173">
        <v>113</v>
      </c>
      <c r="Q30" s="173">
        <v>68</v>
      </c>
      <c r="R30" s="173">
        <v>11</v>
      </c>
      <c r="S30" s="173">
        <v>192</v>
      </c>
      <c r="T30" s="167"/>
    </row>
    <row r="31" spans="14:20" ht="15.75">
      <c r="N31" s="166"/>
      <c r="O31" s="178" t="s">
        <v>20</v>
      </c>
      <c r="P31" s="173">
        <v>2527</v>
      </c>
      <c r="Q31" s="173">
        <v>2111</v>
      </c>
      <c r="R31" s="173">
        <v>304</v>
      </c>
      <c r="S31" s="173">
        <v>4942</v>
      </c>
      <c r="T31" s="167"/>
    </row>
    <row r="32" spans="14:20" ht="15.75">
      <c r="N32" s="166"/>
      <c r="O32" s="178"/>
      <c r="P32" s="173"/>
      <c r="Q32" s="173"/>
      <c r="R32" s="173"/>
      <c r="S32" s="173"/>
      <c r="T32" s="167"/>
    </row>
    <row r="33" spans="14:20">
      <c r="N33" s="166"/>
      <c r="O33" s="167"/>
      <c r="P33" s="412" t="s">
        <v>42</v>
      </c>
      <c r="Q33" s="412"/>
      <c r="R33" s="412"/>
      <c r="S33" s="167"/>
      <c r="T33" s="167"/>
    </row>
    <row r="34" spans="14:20" ht="27">
      <c r="N34" s="166"/>
      <c r="O34" s="167"/>
      <c r="P34" s="175" t="s">
        <v>43</v>
      </c>
      <c r="Q34" s="175" t="s">
        <v>44</v>
      </c>
      <c r="R34" s="175" t="s">
        <v>45</v>
      </c>
      <c r="S34" s="175" t="s">
        <v>20</v>
      </c>
      <c r="T34" s="167"/>
    </row>
    <row r="35" spans="14:20" ht="15.75">
      <c r="N35" s="166"/>
      <c r="O35" s="178" t="s">
        <v>10</v>
      </c>
      <c r="P35" s="167">
        <f>P23</f>
        <v>7</v>
      </c>
      <c r="Q35" s="167">
        <f t="shared" ref="Q35:S35" si="0">Q23</f>
        <v>8</v>
      </c>
      <c r="R35" s="167">
        <f t="shared" si="0"/>
        <v>22</v>
      </c>
      <c r="S35" s="167">
        <f t="shared" si="0"/>
        <v>37</v>
      </c>
      <c r="T35" s="167"/>
    </row>
    <row r="36" spans="14:20" ht="15.75">
      <c r="N36" s="166"/>
      <c r="O36" s="178" t="s">
        <v>11</v>
      </c>
      <c r="P36" s="167">
        <f t="shared" ref="P36:S42" si="1">P35+P24</f>
        <v>317</v>
      </c>
      <c r="Q36" s="167">
        <f t="shared" si="1"/>
        <v>293</v>
      </c>
      <c r="R36" s="167">
        <f t="shared" si="1"/>
        <v>133</v>
      </c>
      <c r="S36" s="167">
        <f t="shared" si="1"/>
        <v>743</v>
      </c>
      <c r="T36" s="167"/>
    </row>
    <row r="37" spans="14:20" ht="15.75">
      <c r="N37" s="166"/>
      <c r="O37" s="178" t="s">
        <v>12</v>
      </c>
      <c r="P37" s="167">
        <f t="shared" si="1"/>
        <v>887</v>
      </c>
      <c r="Q37" s="167">
        <f t="shared" si="1"/>
        <v>809</v>
      </c>
      <c r="R37" s="167">
        <f t="shared" si="1"/>
        <v>204</v>
      </c>
      <c r="S37" s="167">
        <f t="shared" si="1"/>
        <v>1900</v>
      </c>
      <c r="T37" s="167"/>
    </row>
    <row r="38" spans="14:20" ht="15.75">
      <c r="N38" s="166"/>
      <c r="O38" s="178" t="s">
        <v>242</v>
      </c>
      <c r="P38" s="167">
        <f t="shared" si="1"/>
        <v>1939</v>
      </c>
      <c r="Q38" s="167">
        <f t="shared" si="1"/>
        <v>1691</v>
      </c>
      <c r="R38" s="167">
        <f t="shared" si="1"/>
        <v>255</v>
      </c>
      <c r="S38" s="167">
        <f t="shared" si="1"/>
        <v>3885</v>
      </c>
      <c r="T38" s="167"/>
    </row>
    <row r="39" spans="14:20" ht="15.75">
      <c r="N39" s="166"/>
      <c r="O39" s="178" t="s">
        <v>295</v>
      </c>
      <c r="P39" s="167">
        <f t="shared" si="1"/>
        <v>2257</v>
      </c>
      <c r="Q39" s="167">
        <f t="shared" si="1"/>
        <v>1889</v>
      </c>
      <c r="R39" s="167">
        <f t="shared" si="1"/>
        <v>277</v>
      </c>
      <c r="S39" s="167">
        <f t="shared" si="1"/>
        <v>4423</v>
      </c>
      <c r="T39" s="167"/>
    </row>
    <row r="40" spans="14:20" ht="15.75">
      <c r="N40" s="166"/>
      <c r="O40" s="178" t="s">
        <v>362</v>
      </c>
      <c r="P40" s="167">
        <f t="shared" si="1"/>
        <v>2328</v>
      </c>
      <c r="Q40" s="167">
        <f t="shared" si="1"/>
        <v>1949</v>
      </c>
      <c r="R40" s="167">
        <f t="shared" si="1"/>
        <v>287</v>
      </c>
      <c r="S40" s="167">
        <f t="shared" si="1"/>
        <v>4564</v>
      </c>
      <c r="T40" s="167"/>
    </row>
    <row r="41" spans="14:20" ht="15.75">
      <c r="N41" s="166"/>
      <c r="O41" s="178" t="s">
        <v>356</v>
      </c>
      <c r="P41" s="167">
        <f t="shared" si="1"/>
        <v>2414</v>
      </c>
      <c r="Q41" s="167">
        <f t="shared" si="1"/>
        <v>2043</v>
      </c>
      <c r="R41" s="167">
        <f t="shared" si="1"/>
        <v>293</v>
      </c>
      <c r="S41" s="167">
        <f t="shared" si="1"/>
        <v>4750</v>
      </c>
      <c r="T41" s="167"/>
    </row>
    <row r="42" spans="14:20" ht="15.75">
      <c r="N42" s="166"/>
      <c r="O42" s="178" t="s">
        <v>360</v>
      </c>
      <c r="P42" s="167">
        <f t="shared" si="1"/>
        <v>2527</v>
      </c>
      <c r="Q42" s="167">
        <f t="shared" si="1"/>
        <v>2111</v>
      </c>
      <c r="R42" s="167">
        <f t="shared" si="1"/>
        <v>304</v>
      </c>
      <c r="S42" s="167">
        <f t="shared" si="1"/>
        <v>4942</v>
      </c>
      <c r="T42" s="167"/>
    </row>
    <row r="43" spans="14:20">
      <c r="N43" s="166"/>
      <c r="O43" s="167"/>
      <c r="P43" s="167"/>
      <c r="Q43" s="167"/>
      <c r="R43" s="167"/>
      <c r="S43" s="167"/>
      <c r="T43" s="167"/>
    </row>
    <row r="44" spans="14:20">
      <c r="N44" s="166"/>
      <c r="O44" s="167"/>
      <c r="P44" s="167"/>
      <c r="Q44" s="167"/>
      <c r="R44" s="167"/>
      <c r="S44" s="167"/>
      <c r="T44" s="167"/>
    </row>
    <row r="45" spans="14:20">
      <c r="N45" s="166"/>
      <c r="O45" s="167"/>
      <c r="P45" s="167"/>
      <c r="Q45" s="167"/>
      <c r="R45" s="167"/>
      <c r="S45" s="167"/>
      <c r="T45" s="167"/>
    </row>
  </sheetData>
  <mergeCells count="8">
    <mergeCell ref="P33:R33"/>
    <mergeCell ref="P21:R21"/>
    <mergeCell ref="T2:U4"/>
    <mergeCell ref="B2:I2"/>
    <mergeCell ref="N18:R18"/>
    <mergeCell ref="N2:R2"/>
    <mergeCell ref="N4:N5"/>
    <mergeCell ref="O4:R4"/>
  </mergeCells>
  <hyperlinks>
    <hyperlink ref="T2:U4" location="'Table of Contents'!A1" display="Go to Table of Contents" xr:uid="{00000000-0004-0000-0400-000000000000}"/>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K31"/>
  <sheetViews>
    <sheetView showGridLines="0" workbookViewId="0">
      <selection activeCell="J2" sqref="J2:K4"/>
    </sheetView>
  </sheetViews>
  <sheetFormatPr defaultRowHeight="15"/>
  <cols>
    <col min="1" max="1" width="1.85546875" customWidth="1"/>
    <col min="2" max="2" width="14.85546875" style="19" customWidth="1"/>
    <col min="3" max="3" width="44.28515625" style="19" customWidth="1"/>
    <col min="4" max="4" width="10.7109375" style="19" customWidth="1"/>
    <col min="5" max="5" width="12.5703125" style="19" customWidth="1"/>
    <col min="6" max="7" width="11.140625" style="19" customWidth="1"/>
    <col min="8" max="8" width="11.7109375" style="19" customWidth="1"/>
    <col min="9" max="9" width="2.7109375" customWidth="1"/>
    <col min="10" max="11" width="6.7109375" customWidth="1"/>
  </cols>
  <sheetData>
    <row r="1" spans="2:11" ht="12" customHeight="1"/>
    <row r="2" spans="2:11" ht="15.75">
      <c r="B2" s="422" t="s">
        <v>589</v>
      </c>
      <c r="C2" s="422"/>
      <c r="D2" s="422"/>
      <c r="E2" s="422"/>
      <c r="F2" s="422"/>
      <c r="G2" s="422"/>
      <c r="H2" s="422"/>
      <c r="J2" s="398" t="s">
        <v>333</v>
      </c>
      <c r="K2" s="398"/>
    </row>
    <row r="3" spans="2:11">
      <c r="B3" s="39"/>
      <c r="C3" s="39"/>
      <c r="D3" s="39"/>
      <c r="E3" s="39"/>
      <c r="F3" s="39"/>
      <c r="G3" s="39"/>
      <c r="H3" s="39"/>
      <c r="J3" s="398"/>
      <c r="K3" s="398"/>
    </row>
    <row r="4" spans="2:11">
      <c r="B4" s="416" t="s">
        <v>46</v>
      </c>
      <c r="C4" s="416" t="s">
        <v>47</v>
      </c>
      <c r="D4" s="417" t="s">
        <v>48</v>
      </c>
      <c r="E4" s="418"/>
      <c r="F4" s="418"/>
      <c r="G4" s="418"/>
      <c r="H4" s="419"/>
      <c r="J4" s="398"/>
      <c r="K4" s="398"/>
    </row>
    <row r="5" spans="2:11">
      <c r="B5" s="416"/>
      <c r="C5" s="416"/>
      <c r="D5" s="281" t="s">
        <v>254</v>
      </c>
      <c r="E5" s="281" t="s">
        <v>255</v>
      </c>
      <c r="F5" s="281" t="s">
        <v>418</v>
      </c>
      <c r="G5" s="281" t="s">
        <v>440</v>
      </c>
      <c r="H5" s="281" t="s">
        <v>20</v>
      </c>
    </row>
    <row r="6" spans="2:11">
      <c r="B6" s="420" t="s">
        <v>49</v>
      </c>
      <c r="C6" s="44" t="s">
        <v>50</v>
      </c>
      <c r="D6" s="84">
        <v>347</v>
      </c>
      <c r="E6" s="84">
        <v>798</v>
      </c>
      <c r="F6" s="84">
        <v>9</v>
      </c>
      <c r="G6" s="84">
        <v>0</v>
      </c>
      <c r="H6" s="84">
        <v>1154</v>
      </c>
    </row>
    <row r="7" spans="2:11" ht="15.75" customHeight="1">
      <c r="B7" s="421"/>
      <c r="C7" s="44" t="s">
        <v>51</v>
      </c>
      <c r="D7" s="84">
        <v>306</v>
      </c>
      <c r="E7" s="84">
        <v>756</v>
      </c>
      <c r="F7" s="84">
        <v>8</v>
      </c>
      <c r="G7" s="84">
        <v>0</v>
      </c>
      <c r="H7" s="84">
        <v>1070</v>
      </c>
    </row>
    <row r="8" spans="2:11" ht="14.25" customHeight="1">
      <c r="B8" s="421"/>
      <c r="C8" s="44" t="s">
        <v>52</v>
      </c>
      <c r="D8" s="84">
        <v>547</v>
      </c>
      <c r="E8" s="84">
        <v>322</v>
      </c>
      <c r="F8" s="84">
        <v>74</v>
      </c>
      <c r="G8" s="84">
        <v>4</v>
      </c>
      <c r="H8" s="84">
        <v>947</v>
      </c>
    </row>
    <row r="9" spans="2:11" ht="12.75" customHeight="1">
      <c r="B9" s="421"/>
      <c r="C9" s="44" t="s">
        <v>53</v>
      </c>
      <c r="D9" s="84">
        <v>1148</v>
      </c>
      <c r="E9" s="84">
        <v>1071</v>
      </c>
      <c r="F9" s="84">
        <v>257</v>
      </c>
      <c r="G9" s="84">
        <v>0</v>
      </c>
      <c r="H9" s="84">
        <v>2476</v>
      </c>
    </row>
    <row r="10" spans="2:11">
      <c r="B10" s="421"/>
      <c r="C10" s="44" t="s">
        <v>54</v>
      </c>
      <c r="D10" s="84">
        <v>1092</v>
      </c>
      <c r="E10" s="84">
        <v>720</v>
      </c>
      <c r="F10" s="84">
        <v>108</v>
      </c>
      <c r="G10" s="84">
        <v>0</v>
      </c>
      <c r="H10" s="84">
        <v>1920</v>
      </c>
    </row>
    <row r="11" spans="2:11">
      <c r="B11" s="423"/>
      <c r="C11" s="247" t="s">
        <v>13</v>
      </c>
      <c r="D11" s="248">
        <v>3440</v>
      </c>
      <c r="E11" s="248">
        <v>3667</v>
      </c>
      <c r="F11" s="248">
        <v>456</v>
      </c>
      <c r="G11" s="248">
        <v>4</v>
      </c>
      <c r="H11" s="248">
        <v>7567</v>
      </c>
    </row>
    <row r="12" spans="2:11" ht="14.25" customHeight="1">
      <c r="B12" s="420" t="s">
        <v>55</v>
      </c>
      <c r="C12" s="249" t="s">
        <v>392</v>
      </c>
      <c r="D12" s="316">
        <v>176.3</v>
      </c>
      <c r="E12" s="228">
        <v>129.5</v>
      </c>
      <c r="F12" s="228">
        <v>146.69999999999999</v>
      </c>
      <c r="G12" s="228">
        <v>134.9</v>
      </c>
      <c r="H12" s="228">
        <v>161.80000000000001</v>
      </c>
    </row>
    <row r="13" spans="2:11">
      <c r="B13" s="421"/>
      <c r="C13" s="250" t="s">
        <v>393</v>
      </c>
      <c r="D13" s="317">
        <v>32.4</v>
      </c>
      <c r="E13" s="84">
        <v>25.1</v>
      </c>
      <c r="F13" s="84">
        <v>18.2</v>
      </c>
      <c r="G13" s="84">
        <v>41.4</v>
      </c>
      <c r="H13" s="84">
        <v>32.1</v>
      </c>
    </row>
    <row r="14" spans="2:11" ht="17.25" customHeight="1">
      <c r="B14" s="423"/>
      <c r="C14" s="251" t="s">
        <v>56</v>
      </c>
      <c r="D14" s="116">
        <v>683</v>
      </c>
      <c r="E14" s="116">
        <v>691</v>
      </c>
      <c r="F14" s="116">
        <v>573</v>
      </c>
      <c r="G14" s="116">
        <v>677</v>
      </c>
      <c r="H14" s="116">
        <v>679</v>
      </c>
    </row>
    <row r="15" spans="2:11" ht="16.5" customHeight="1">
      <c r="B15" s="420" t="s">
        <v>57</v>
      </c>
      <c r="C15" s="44" t="s">
        <v>58</v>
      </c>
      <c r="D15" s="84">
        <v>5.6</v>
      </c>
      <c r="E15" s="84">
        <v>9.1</v>
      </c>
      <c r="F15" s="84">
        <v>8.5</v>
      </c>
      <c r="G15" s="84" t="s">
        <v>380</v>
      </c>
      <c r="H15" s="317">
        <v>6.3</v>
      </c>
    </row>
    <row r="16" spans="2:11">
      <c r="B16" s="421"/>
      <c r="C16" s="251" t="s">
        <v>56</v>
      </c>
      <c r="D16" s="116">
        <v>495</v>
      </c>
      <c r="E16" s="116">
        <v>492</v>
      </c>
      <c r="F16" s="116">
        <v>437</v>
      </c>
      <c r="G16" s="116" t="s">
        <v>380</v>
      </c>
      <c r="H16" s="116">
        <v>495</v>
      </c>
    </row>
    <row r="17" spans="2:8">
      <c r="B17" s="218"/>
    </row>
    <row r="18" spans="2:8">
      <c r="B18" s="162"/>
      <c r="C18" s="179" t="s">
        <v>47</v>
      </c>
      <c r="D18" s="179" t="s">
        <v>82</v>
      </c>
      <c r="E18" s="179" t="s">
        <v>80</v>
      </c>
      <c r="F18" s="179" t="s">
        <v>81</v>
      </c>
      <c r="G18" s="336"/>
      <c r="H18" s="162"/>
    </row>
    <row r="19" spans="2:8">
      <c r="B19" s="162"/>
      <c r="C19" s="180" t="s">
        <v>316</v>
      </c>
      <c r="D19" s="169">
        <f>F6</f>
        <v>9</v>
      </c>
      <c r="E19" s="169">
        <f>D6</f>
        <v>347</v>
      </c>
      <c r="F19" s="169">
        <f>E6</f>
        <v>798</v>
      </c>
      <c r="G19" s="169"/>
      <c r="H19" s="162"/>
    </row>
    <row r="20" spans="2:8">
      <c r="B20" s="162"/>
      <c r="C20" s="180" t="s">
        <v>317</v>
      </c>
      <c r="D20" s="169">
        <f>F7</f>
        <v>8</v>
      </c>
      <c r="E20" s="169">
        <f t="shared" ref="E20:F22" si="0">D7</f>
        <v>306</v>
      </c>
      <c r="F20" s="169">
        <f t="shared" si="0"/>
        <v>756</v>
      </c>
      <c r="G20" s="169"/>
      <c r="H20" s="162"/>
    </row>
    <row r="21" spans="2:8">
      <c r="B21" s="162"/>
      <c r="C21" s="180" t="s">
        <v>318</v>
      </c>
      <c r="D21" s="169">
        <f>F8</f>
        <v>74</v>
      </c>
      <c r="E21" s="169">
        <f t="shared" si="0"/>
        <v>547</v>
      </c>
      <c r="F21" s="169">
        <f t="shared" si="0"/>
        <v>322</v>
      </c>
      <c r="G21" s="169"/>
      <c r="H21" s="162"/>
    </row>
    <row r="22" spans="2:8">
      <c r="B22" s="162"/>
      <c r="C22" s="180" t="s">
        <v>9</v>
      </c>
      <c r="D22" s="169">
        <f>F9</f>
        <v>257</v>
      </c>
      <c r="E22" s="169">
        <f t="shared" si="0"/>
        <v>1148</v>
      </c>
      <c r="F22" s="169">
        <f t="shared" si="0"/>
        <v>1071</v>
      </c>
      <c r="G22" s="169"/>
      <c r="H22" s="162"/>
    </row>
    <row r="23" spans="2:8">
      <c r="B23" s="162"/>
      <c r="C23" s="165" t="s">
        <v>20</v>
      </c>
      <c r="D23" s="165">
        <f>SUM(D19:D22)</f>
        <v>348</v>
      </c>
      <c r="E23" s="165">
        <f>SUM(E19:E22)</f>
        <v>2348</v>
      </c>
      <c r="F23" s="165">
        <f>SUM(F19:F22)</f>
        <v>2947</v>
      </c>
      <c r="G23" s="165"/>
      <c r="H23" s="162"/>
    </row>
    <row r="24" spans="2:8">
      <c r="B24" s="162"/>
      <c r="C24" s="162"/>
      <c r="D24" s="162"/>
      <c r="E24" s="162"/>
      <c r="F24" s="162"/>
      <c r="G24" s="162"/>
      <c r="H24" s="162"/>
    </row>
    <row r="25" spans="2:8">
      <c r="B25" s="162"/>
      <c r="C25" s="162"/>
      <c r="D25" s="162"/>
      <c r="E25" s="162"/>
      <c r="F25" s="162"/>
      <c r="G25" s="162"/>
      <c r="H25" s="162"/>
    </row>
    <row r="26" spans="2:8">
      <c r="B26" s="162"/>
      <c r="C26" s="179" t="s">
        <v>47</v>
      </c>
      <c r="D26" s="179" t="s">
        <v>82</v>
      </c>
      <c r="E26" s="179" t="s">
        <v>80</v>
      </c>
      <c r="F26" s="179" t="s">
        <v>81</v>
      </c>
      <c r="G26" s="336"/>
      <c r="H26" s="162"/>
    </row>
    <row r="27" spans="2:8">
      <c r="B27" s="162"/>
      <c r="C27" s="180" t="s">
        <v>316</v>
      </c>
      <c r="D27" s="181">
        <f>D19/D23</f>
        <v>2.5862068965517241E-2</v>
      </c>
      <c r="E27" s="182">
        <f>E19/E23</f>
        <v>0.14778534923339012</v>
      </c>
      <c r="F27" s="181">
        <f>F19/F23</f>
        <v>0.27078384798099764</v>
      </c>
      <c r="G27" s="181"/>
      <c r="H27" s="162"/>
    </row>
    <row r="28" spans="2:8">
      <c r="B28" s="162"/>
      <c r="C28" s="180" t="s">
        <v>317</v>
      </c>
      <c r="D28" s="181">
        <f>D20/D23</f>
        <v>2.2988505747126436E-2</v>
      </c>
      <c r="E28" s="182">
        <f>E20/E23</f>
        <v>0.13032367972742759</v>
      </c>
      <c r="F28" s="181">
        <f>F20/F23</f>
        <v>0.25653206650831356</v>
      </c>
      <c r="G28" s="181"/>
      <c r="H28" s="162"/>
    </row>
    <row r="29" spans="2:8">
      <c r="B29" s="162"/>
      <c r="C29" s="180" t="s">
        <v>318</v>
      </c>
      <c r="D29" s="181">
        <f>D21/D23</f>
        <v>0.21264367816091953</v>
      </c>
      <c r="E29" s="182">
        <f>E21/E23</f>
        <v>0.23296422487223167</v>
      </c>
      <c r="F29" s="181">
        <f>F21/F23</f>
        <v>0.10926365795724466</v>
      </c>
      <c r="G29" s="181"/>
      <c r="H29" s="162"/>
    </row>
    <row r="30" spans="2:8">
      <c r="B30" s="162"/>
      <c r="C30" s="180" t="s">
        <v>9</v>
      </c>
      <c r="D30" s="181">
        <f>D22/D23</f>
        <v>0.7385057471264368</v>
      </c>
      <c r="E30" s="182">
        <f>E22/E23</f>
        <v>0.48892674616695059</v>
      </c>
      <c r="F30" s="181">
        <f>F22/F23</f>
        <v>0.36342042755344417</v>
      </c>
      <c r="G30" s="181"/>
      <c r="H30" s="162"/>
    </row>
    <row r="31" spans="2:8">
      <c r="B31" s="162"/>
      <c r="C31" s="165"/>
      <c r="D31" s="165"/>
      <c r="E31" s="165"/>
      <c r="F31" s="165"/>
      <c r="G31" s="165"/>
      <c r="H31" s="162"/>
    </row>
  </sheetData>
  <mergeCells count="8">
    <mergeCell ref="J2:K4"/>
    <mergeCell ref="B15:B16"/>
    <mergeCell ref="B2:H2"/>
    <mergeCell ref="B4:B5"/>
    <mergeCell ref="C4:C5"/>
    <mergeCell ref="D4:H4"/>
    <mergeCell ref="B6:B11"/>
    <mergeCell ref="B12:B14"/>
  </mergeCells>
  <hyperlinks>
    <hyperlink ref="J2:K4" location="'Table of Contents'!A1" display="Go to Table of Contents" xr:uid="{00000000-0004-0000-05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1"/>
  <sheetViews>
    <sheetView showGridLines="0" workbookViewId="0">
      <selection activeCell="O2" sqref="O2:P3"/>
    </sheetView>
  </sheetViews>
  <sheetFormatPr defaultRowHeight="15"/>
  <cols>
    <col min="1" max="1" width="2.5703125" customWidth="1"/>
    <col min="2" max="2" width="9.140625" style="89"/>
    <col min="3" max="3" width="56" customWidth="1"/>
    <col min="5" max="6" width="14.42578125" style="105" customWidth="1"/>
    <col min="7" max="7" width="10.42578125" customWidth="1"/>
    <col min="8" max="8" width="13.140625" customWidth="1"/>
    <col min="9" max="10" width="11.5703125" customWidth="1"/>
    <col min="11" max="11" width="13.7109375" bestFit="1" customWidth="1"/>
    <col min="12" max="12" width="11.5703125" customWidth="1"/>
    <col min="13" max="13" width="12.5703125" customWidth="1"/>
    <col min="14" max="14" width="9.28515625" bestFit="1" customWidth="1"/>
    <col min="15" max="16" width="6.5703125" customWidth="1"/>
  </cols>
  <sheetData>
    <row r="1" spans="2:16" ht="12" customHeight="1"/>
    <row r="2" spans="2:16" ht="15" customHeight="1">
      <c r="B2" s="437" t="s">
        <v>412</v>
      </c>
      <c r="C2" s="437"/>
      <c r="D2" s="437"/>
      <c r="E2" s="437"/>
      <c r="F2" s="437"/>
      <c r="G2" s="437"/>
      <c r="H2" s="437"/>
      <c r="I2" s="437"/>
      <c r="J2" s="437"/>
      <c r="K2" s="437"/>
      <c r="L2" s="437"/>
      <c r="M2" s="437"/>
      <c r="N2" s="437"/>
      <c r="O2" s="398" t="s">
        <v>333</v>
      </c>
      <c r="P2" s="398"/>
    </row>
    <row r="3" spans="2:16" ht="23.25" customHeight="1">
      <c r="B3" s="438" t="s">
        <v>83</v>
      </c>
      <c r="C3" s="438"/>
      <c r="D3" s="438"/>
      <c r="E3" s="438"/>
      <c r="F3" s="438"/>
      <c r="G3" s="438"/>
      <c r="H3" s="438"/>
      <c r="I3" s="438"/>
      <c r="J3" s="438"/>
      <c r="K3" s="438"/>
      <c r="L3" s="438"/>
      <c r="M3" s="438"/>
      <c r="N3" s="438"/>
      <c r="O3" s="398"/>
      <c r="P3" s="398"/>
    </row>
    <row r="4" spans="2:16" ht="22.5" customHeight="1">
      <c r="B4" s="435" t="s">
        <v>84</v>
      </c>
      <c r="C4" s="435" t="s">
        <v>85</v>
      </c>
      <c r="D4" s="424" t="s">
        <v>86</v>
      </c>
      <c r="E4" s="424" t="s">
        <v>87</v>
      </c>
      <c r="F4" s="424" t="s">
        <v>88</v>
      </c>
      <c r="G4" s="424" t="s">
        <v>89</v>
      </c>
      <c r="H4" s="432" t="s">
        <v>413</v>
      </c>
      <c r="I4" s="433"/>
      <c r="J4" s="433"/>
      <c r="K4" s="434"/>
      <c r="L4" s="432" t="s">
        <v>414</v>
      </c>
      <c r="M4" s="433"/>
      <c r="N4" s="433"/>
    </row>
    <row r="5" spans="2:16" ht="25.5">
      <c r="B5" s="435"/>
      <c r="C5" s="435"/>
      <c r="D5" s="424"/>
      <c r="E5" s="424"/>
      <c r="F5" s="424"/>
      <c r="G5" s="424"/>
      <c r="H5" s="304" t="s">
        <v>394</v>
      </c>
      <c r="I5" s="17" t="s">
        <v>90</v>
      </c>
      <c r="J5" s="17" t="s">
        <v>417</v>
      </c>
      <c r="K5" s="17" t="s">
        <v>395</v>
      </c>
      <c r="L5" s="17" t="s">
        <v>415</v>
      </c>
      <c r="M5" s="17" t="s">
        <v>90</v>
      </c>
      <c r="N5" s="17" t="s">
        <v>417</v>
      </c>
    </row>
    <row r="6" spans="2:16">
      <c r="B6" s="436" t="s">
        <v>590</v>
      </c>
      <c r="C6" s="436"/>
      <c r="D6" s="436"/>
      <c r="E6" s="436"/>
      <c r="F6" s="436"/>
      <c r="G6" s="436"/>
      <c r="H6" s="436"/>
      <c r="I6" s="436"/>
      <c r="J6" s="436"/>
      <c r="K6" s="436"/>
      <c r="L6" s="436"/>
      <c r="M6" s="436"/>
      <c r="N6" s="436"/>
    </row>
    <row r="7" spans="2:16">
      <c r="B7" s="112">
        <v>1</v>
      </c>
      <c r="C7" s="134" t="s">
        <v>592</v>
      </c>
      <c r="D7" s="112" t="s">
        <v>92</v>
      </c>
      <c r="E7" s="258">
        <v>44622</v>
      </c>
      <c r="F7" s="258">
        <v>45253</v>
      </c>
      <c r="G7" s="136" t="s">
        <v>82</v>
      </c>
      <c r="H7" s="231">
        <v>15.98</v>
      </c>
      <c r="I7" s="231">
        <v>0</v>
      </c>
      <c r="J7" s="231">
        <v>8.89</v>
      </c>
      <c r="K7" s="231">
        <v>4.21</v>
      </c>
      <c r="L7" s="137">
        <v>26.34</v>
      </c>
      <c r="M7" s="137" t="s">
        <v>14</v>
      </c>
      <c r="N7" s="137">
        <v>47.35</v>
      </c>
    </row>
    <row r="8" spans="2:16">
      <c r="B8" s="436" t="s">
        <v>591</v>
      </c>
      <c r="C8" s="436"/>
      <c r="D8" s="436"/>
      <c r="E8" s="436"/>
      <c r="F8" s="436"/>
      <c r="G8" s="436"/>
      <c r="H8" s="436"/>
      <c r="I8" s="436"/>
      <c r="J8" s="436"/>
      <c r="K8" s="436"/>
      <c r="L8" s="436"/>
      <c r="M8" s="436"/>
      <c r="N8" s="436"/>
    </row>
    <row r="9" spans="2:16">
      <c r="B9" s="138">
        <v>1</v>
      </c>
      <c r="C9" s="134" t="s">
        <v>593</v>
      </c>
      <c r="D9" s="112" t="s">
        <v>92</v>
      </c>
      <c r="E9" s="258">
        <v>44706</v>
      </c>
      <c r="F9" s="258">
        <v>45292</v>
      </c>
      <c r="G9" s="136" t="s">
        <v>80</v>
      </c>
      <c r="H9" s="231">
        <v>631.83000000000004</v>
      </c>
      <c r="I9" s="231">
        <v>64.510000000000005</v>
      </c>
      <c r="J9" s="231">
        <v>99.21</v>
      </c>
      <c r="K9" s="231">
        <v>100.6</v>
      </c>
      <c r="L9" s="137">
        <v>15.92</v>
      </c>
      <c r="M9" s="137">
        <v>155.94</v>
      </c>
      <c r="N9" s="137">
        <v>101.4</v>
      </c>
    </row>
    <row r="10" spans="2:16">
      <c r="B10" s="138">
        <v>2</v>
      </c>
      <c r="C10" s="134" t="s">
        <v>594</v>
      </c>
      <c r="D10" s="135" t="s">
        <v>91</v>
      </c>
      <c r="E10" s="258">
        <v>44264</v>
      </c>
      <c r="F10" s="258">
        <v>45293</v>
      </c>
      <c r="G10" s="136" t="s">
        <v>80</v>
      </c>
      <c r="H10" s="231">
        <v>34.229999999999997</v>
      </c>
      <c r="I10" s="231">
        <v>0</v>
      </c>
      <c r="J10" s="231">
        <v>0</v>
      </c>
      <c r="K10" s="231">
        <v>5.35</v>
      </c>
      <c r="L10" s="137">
        <v>15.62</v>
      </c>
      <c r="M10" s="137" t="s">
        <v>14</v>
      </c>
      <c r="N10" s="137" t="s">
        <v>14</v>
      </c>
    </row>
    <row r="11" spans="2:16">
      <c r="B11" s="138">
        <v>3</v>
      </c>
      <c r="C11" s="134" t="s">
        <v>595</v>
      </c>
      <c r="D11" s="135" t="s">
        <v>92</v>
      </c>
      <c r="E11" s="258">
        <v>43721</v>
      </c>
      <c r="F11" s="258">
        <v>45294</v>
      </c>
      <c r="G11" s="136" t="s">
        <v>81</v>
      </c>
      <c r="H11" s="231">
        <v>10.56</v>
      </c>
      <c r="I11" s="231">
        <v>0.13</v>
      </c>
      <c r="J11" s="231">
        <v>0.14000000000000001</v>
      </c>
      <c r="K11" s="231">
        <v>0.7</v>
      </c>
      <c r="L11" s="137">
        <v>6.63</v>
      </c>
      <c r="M11" s="137">
        <v>545.03</v>
      </c>
      <c r="N11" s="137">
        <v>518.47</v>
      </c>
    </row>
    <row r="12" spans="2:16">
      <c r="B12" s="138">
        <v>4</v>
      </c>
      <c r="C12" s="134" t="s">
        <v>596</v>
      </c>
      <c r="D12" s="135" t="s">
        <v>91</v>
      </c>
      <c r="E12" s="258">
        <v>44603</v>
      </c>
      <c r="F12" s="258">
        <v>45295</v>
      </c>
      <c r="G12" s="136" t="s">
        <v>80</v>
      </c>
      <c r="H12" s="231">
        <v>949.28</v>
      </c>
      <c r="I12" s="231">
        <v>237.43</v>
      </c>
      <c r="J12" s="231">
        <v>361.72</v>
      </c>
      <c r="K12" s="231">
        <v>300.99</v>
      </c>
      <c r="L12" s="137">
        <v>31.71</v>
      </c>
      <c r="M12" s="137">
        <v>126.77</v>
      </c>
      <c r="N12" s="137">
        <v>83.21</v>
      </c>
    </row>
    <row r="13" spans="2:16">
      <c r="B13" s="138">
        <v>5</v>
      </c>
      <c r="C13" s="134" t="s">
        <v>597</v>
      </c>
      <c r="D13" s="135" t="s">
        <v>91</v>
      </c>
      <c r="E13" s="258">
        <v>45071</v>
      </c>
      <c r="F13" s="258">
        <v>45295</v>
      </c>
      <c r="G13" s="136" t="s">
        <v>80</v>
      </c>
      <c r="H13" s="231">
        <v>5.09</v>
      </c>
      <c r="I13" s="231">
        <v>0.03</v>
      </c>
      <c r="J13" s="231">
        <v>0.03</v>
      </c>
      <c r="K13" s="231">
        <v>5.09</v>
      </c>
      <c r="L13" s="137">
        <v>100</v>
      </c>
      <c r="M13" s="137">
        <v>15635.59</v>
      </c>
      <c r="N13" s="137">
        <v>15635.59</v>
      </c>
    </row>
    <row r="14" spans="2:16">
      <c r="B14" s="138">
        <v>6</v>
      </c>
      <c r="C14" s="134" t="s">
        <v>598</v>
      </c>
      <c r="D14" s="135" t="s">
        <v>92</v>
      </c>
      <c r="E14" s="258">
        <v>44722</v>
      </c>
      <c r="F14" s="258">
        <v>45296</v>
      </c>
      <c r="G14" s="136" t="s">
        <v>80</v>
      </c>
      <c r="H14" s="231">
        <v>24.62</v>
      </c>
      <c r="I14" s="231">
        <v>7.78</v>
      </c>
      <c r="J14" s="231">
        <v>9.56</v>
      </c>
      <c r="K14" s="231">
        <v>7.08</v>
      </c>
      <c r="L14" s="137">
        <v>28.76</v>
      </c>
      <c r="M14" s="137">
        <v>91.06</v>
      </c>
      <c r="N14" s="137">
        <v>74.099999999999994</v>
      </c>
    </row>
    <row r="15" spans="2:16">
      <c r="B15" s="138">
        <v>7</v>
      </c>
      <c r="C15" s="134" t="s">
        <v>599</v>
      </c>
      <c r="D15" s="135" t="s">
        <v>91</v>
      </c>
      <c r="E15" s="258">
        <v>43840</v>
      </c>
      <c r="F15" s="258">
        <v>45296</v>
      </c>
      <c r="G15" s="136" t="s">
        <v>80</v>
      </c>
      <c r="H15" s="231">
        <v>225.38</v>
      </c>
      <c r="I15" s="231">
        <v>6.97</v>
      </c>
      <c r="J15" s="231">
        <v>9.9600000000000009</v>
      </c>
      <c r="K15" s="231">
        <v>21.61</v>
      </c>
      <c r="L15" s="137">
        <v>9.59</v>
      </c>
      <c r="M15" s="137">
        <v>310.23</v>
      </c>
      <c r="N15" s="137">
        <v>217.09</v>
      </c>
    </row>
    <row r="16" spans="2:16">
      <c r="B16" s="138">
        <v>8</v>
      </c>
      <c r="C16" s="134" t="s">
        <v>600</v>
      </c>
      <c r="D16" s="135" t="s">
        <v>92</v>
      </c>
      <c r="E16" s="258">
        <v>44503</v>
      </c>
      <c r="F16" s="258">
        <v>45296</v>
      </c>
      <c r="G16" s="136" t="s">
        <v>80</v>
      </c>
      <c r="H16" s="231">
        <v>78.349999999999994</v>
      </c>
      <c r="I16" s="231">
        <v>10.15</v>
      </c>
      <c r="J16" s="231">
        <v>14.01</v>
      </c>
      <c r="K16" s="231">
        <v>10.19</v>
      </c>
      <c r="L16" s="137">
        <v>13.01</v>
      </c>
      <c r="M16" s="137">
        <v>100.39</v>
      </c>
      <c r="N16" s="137">
        <v>72.72</v>
      </c>
    </row>
    <row r="17" spans="2:14">
      <c r="B17" s="138">
        <v>9</v>
      </c>
      <c r="C17" s="134" t="s">
        <v>601</v>
      </c>
      <c r="D17" s="135" t="s">
        <v>92</v>
      </c>
      <c r="E17" s="258">
        <v>44641</v>
      </c>
      <c r="F17" s="258">
        <v>45296</v>
      </c>
      <c r="G17" s="136" t="s">
        <v>80</v>
      </c>
      <c r="H17" s="231">
        <v>49.12</v>
      </c>
      <c r="I17" s="231">
        <v>14.87</v>
      </c>
      <c r="J17" s="231">
        <v>18.86</v>
      </c>
      <c r="K17" s="231">
        <v>23.4</v>
      </c>
      <c r="L17" s="137">
        <v>47.64</v>
      </c>
      <c r="M17" s="137">
        <v>157.34</v>
      </c>
      <c r="N17" s="137">
        <v>124.1</v>
      </c>
    </row>
    <row r="18" spans="2:14">
      <c r="B18" s="138">
        <v>10</v>
      </c>
      <c r="C18" s="134" t="s">
        <v>602</v>
      </c>
      <c r="D18" s="135" t="s">
        <v>92</v>
      </c>
      <c r="E18" s="258">
        <v>43711</v>
      </c>
      <c r="F18" s="258">
        <v>45300</v>
      </c>
      <c r="G18" s="136" t="s">
        <v>80</v>
      </c>
      <c r="H18" s="231">
        <v>326.66000000000003</v>
      </c>
      <c r="I18" s="231">
        <v>29.13</v>
      </c>
      <c r="J18" s="231">
        <v>42.59</v>
      </c>
      <c r="K18" s="231">
        <v>24</v>
      </c>
      <c r="L18" s="137">
        <v>7.35</v>
      </c>
      <c r="M18" s="137">
        <v>82.39</v>
      </c>
      <c r="N18" s="137">
        <v>56.35</v>
      </c>
    </row>
    <row r="19" spans="2:14">
      <c r="B19" s="138">
        <v>11</v>
      </c>
      <c r="C19" s="134" t="s">
        <v>603</v>
      </c>
      <c r="D19" s="135" t="s">
        <v>91</v>
      </c>
      <c r="E19" s="258">
        <v>44203</v>
      </c>
      <c r="F19" s="258">
        <v>45300</v>
      </c>
      <c r="G19" s="136" t="s">
        <v>81</v>
      </c>
      <c r="H19" s="231">
        <v>0.57999999999999996</v>
      </c>
      <c r="I19" s="231">
        <v>0.12</v>
      </c>
      <c r="J19" s="231">
        <v>0.24</v>
      </c>
      <c r="K19" s="231">
        <v>0.03</v>
      </c>
      <c r="L19" s="231">
        <v>5.15</v>
      </c>
      <c r="M19" s="231">
        <v>24.04</v>
      </c>
      <c r="N19" s="231">
        <v>12.76</v>
      </c>
    </row>
    <row r="20" spans="2:14">
      <c r="B20" s="138">
        <v>12</v>
      </c>
      <c r="C20" s="134" t="s">
        <v>604</v>
      </c>
      <c r="D20" s="136" t="s">
        <v>92</v>
      </c>
      <c r="E20" s="258">
        <v>44267</v>
      </c>
      <c r="F20" s="258">
        <v>45300</v>
      </c>
      <c r="G20" s="136" t="s">
        <v>81</v>
      </c>
      <c r="H20" s="231">
        <v>3.18</v>
      </c>
      <c r="I20" s="231">
        <v>0.01</v>
      </c>
      <c r="J20" s="231">
        <v>0.01</v>
      </c>
      <c r="K20" s="231">
        <v>1.1399999999999999</v>
      </c>
      <c r="L20" s="137">
        <v>35.86</v>
      </c>
      <c r="M20" s="137">
        <v>12100.27</v>
      </c>
      <c r="N20" s="137">
        <v>11243.97</v>
      </c>
    </row>
    <row r="21" spans="2:14">
      <c r="B21" s="138">
        <v>13</v>
      </c>
      <c r="C21" s="134" t="s">
        <v>605</v>
      </c>
      <c r="D21" s="136" t="s">
        <v>92</v>
      </c>
      <c r="E21" s="258">
        <v>44903</v>
      </c>
      <c r="F21" s="258">
        <v>45301</v>
      </c>
      <c r="G21" s="136" t="s">
        <v>80</v>
      </c>
      <c r="H21" s="231">
        <v>320.56</v>
      </c>
      <c r="I21" s="231">
        <v>48.25</v>
      </c>
      <c r="J21" s="231">
        <v>56.59</v>
      </c>
      <c r="K21" s="231">
        <v>70.290000000000006</v>
      </c>
      <c r="L21" s="231">
        <v>21.93</v>
      </c>
      <c r="M21" s="231">
        <v>145.66999999999999</v>
      </c>
      <c r="N21" s="231">
        <v>124.22</v>
      </c>
    </row>
    <row r="22" spans="2:14">
      <c r="B22" s="138">
        <v>14</v>
      </c>
      <c r="C22" s="134" t="s">
        <v>606</v>
      </c>
      <c r="D22" s="136" t="s">
        <v>91</v>
      </c>
      <c r="E22" s="258">
        <v>44687</v>
      </c>
      <c r="F22" s="258">
        <v>45303</v>
      </c>
      <c r="G22" s="136" t="s">
        <v>81</v>
      </c>
      <c r="H22" s="231">
        <v>103.16</v>
      </c>
      <c r="I22" s="231">
        <v>28.04</v>
      </c>
      <c r="J22" s="231">
        <v>43.04</v>
      </c>
      <c r="K22" s="231">
        <v>52.5</v>
      </c>
      <c r="L22" s="137">
        <v>50.89</v>
      </c>
      <c r="M22" s="137">
        <v>187.26</v>
      </c>
      <c r="N22" s="137">
        <v>121.99</v>
      </c>
    </row>
    <row r="23" spans="2:14">
      <c r="B23" s="138">
        <v>15</v>
      </c>
      <c r="C23" s="134" t="s">
        <v>607</v>
      </c>
      <c r="D23" s="136" t="s">
        <v>91</v>
      </c>
      <c r="E23" s="258">
        <v>45016</v>
      </c>
      <c r="F23" s="258">
        <v>45303</v>
      </c>
      <c r="G23" s="136" t="s">
        <v>80</v>
      </c>
      <c r="H23" s="231">
        <v>1782.24</v>
      </c>
      <c r="I23" s="231">
        <v>9.7200000000000006</v>
      </c>
      <c r="J23" s="231">
        <v>12.67</v>
      </c>
      <c r="K23" s="231">
        <v>10.36</v>
      </c>
      <c r="L23" s="137">
        <v>0.57999999999999996</v>
      </c>
      <c r="M23" s="137">
        <v>106.62</v>
      </c>
      <c r="N23" s="137">
        <v>81.8</v>
      </c>
    </row>
    <row r="24" spans="2:14">
      <c r="B24" s="138">
        <v>16</v>
      </c>
      <c r="C24" s="134" t="s">
        <v>608</v>
      </c>
      <c r="D24" s="136" t="s">
        <v>92</v>
      </c>
      <c r="E24" s="258">
        <v>44631</v>
      </c>
      <c r="F24" s="258">
        <v>45307</v>
      </c>
      <c r="G24" s="136" t="s">
        <v>80</v>
      </c>
      <c r="H24" s="231">
        <v>212.73</v>
      </c>
      <c r="I24" s="231">
        <v>44.71</v>
      </c>
      <c r="J24" s="231">
        <v>65.73</v>
      </c>
      <c r="K24" s="231">
        <v>44.79</v>
      </c>
      <c r="L24" s="137">
        <v>21.05</v>
      </c>
      <c r="M24" s="137">
        <v>100.17</v>
      </c>
      <c r="N24" s="137">
        <v>68.14</v>
      </c>
    </row>
    <row r="25" spans="2:14">
      <c r="B25" s="138">
        <v>17</v>
      </c>
      <c r="C25" s="134" t="s">
        <v>609</v>
      </c>
      <c r="D25" s="136" t="s">
        <v>91</v>
      </c>
      <c r="E25" s="258">
        <v>44246</v>
      </c>
      <c r="F25" s="258">
        <v>45308</v>
      </c>
      <c r="G25" s="136" t="s">
        <v>81</v>
      </c>
      <c r="H25" s="231">
        <v>4.0999999999999996</v>
      </c>
      <c r="I25" s="231">
        <v>0.87</v>
      </c>
      <c r="J25" s="231">
        <v>1.47</v>
      </c>
      <c r="K25" s="231">
        <v>1.6</v>
      </c>
      <c r="L25" s="137">
        <v>39</v>
      </c>
      <c r="M25" s="137">
        <v>184.25</v>
      </c>
      <c r="N25" s="137">
        <v>108.9</v>
      </c>
    </row>
    <row r="26" spans="2:14">
      <c r="B26" s="138">
        <v>18</v>
      </c>
      <c r="C26" s="134" t="s">
        <v>610</v>
      </c>
      <c r="D26" s="136" t="s">
        <v>92</v>
      </c>
      <c r="E26" s="258">
        <v>44764</v>
      </c>
      <c r="F26" s="258">
        <v>45315</v>
      </c>
      <c r="G26" s="136" t="s">
        <v>80</v>
      </c>
      <c r="H26" s="231">
        <v>8.14</v>
      </c>
      <c r="I26" s="231">
        <v>0.2</v>
      </c>
      <c r="J26" s="231">
        <v>0.2</v>
      </c>
      <c r="K26" s="231">
        <v>1.05</v>
      </c>
      <c r="L26" s="137">
        <v>12.9</v>
      </c>
      <c r="M26" s="137">
        <v>514.97</v>
      </c>
      <c r="N26" s="137">
        <v>514.01</v>
      </c>
    </row>
    <row r="27" spans="2:14">
      <c r="B27" s="138">
        <v>19</v>
      </c>
      <c r="C27" s="134" t="s">
        <v>611</v>
      </c>
      <c r="D27" s="136" t="s">
        <v>91</v>
      </c>
      <c r="E27" s="258">
        <v>44554</v>
      </c>
      <c r="F27" s="258">
        <v>45321</v>
      </c>
      <c r="G27" s="136" t="s">
        <v>80</v>
      </c>
      <c r="H27" s="231">
        <v>159.72</v>
      </c>
      <c r="I27" s="231">
        <v>18.04</v>
      </c>
      <c r="J27" s="231">
        <v>23.94</v>
      </c>
      <c r="K27" s="231">
        <v>18.5</v>
      </c>
      <c r="L27" s="137">
        <v>11.58</v>
      </c>
      <c r="M27" s="137">
        <v>102.55</v>
      </c>
      <c r="N27" s="137">
        <v>77.28</v>
      </c>
    </row>
    <row r="28" spans="2:14">
      <c r="B28" s="138">
        <v>20</v>
      </c>
      <c r="C28" s="134" t="s">
        <v>612</v>
      </c>
      <c r="D28" s="136" t="s">
        <v>91</v>
      </c>
      <c r="E28" s="258">
        <v>44658</v>
      </c>
      <c r="F28" s="258">
        <v>45321</v>
      </c>
      <c r="G28" s="136" t="s">
        <v>80</v>
      </c>
      <c r="H28" s="231">
        <v>3.2</v>
      </c>
      <c r="I28" s="231">
        <v>1.28</v>
      </c>
      <c r="J28" s="231">
        <v>2.56</v>
      </c>
      <c r="K28" s="231">
        <v>2.56</v>
      </c>
      <c r="L28" s="137">
        <v>80</v>
      </c>
      <c r="M28" s="137">
        <v>200.14</v>
      </c>
      <c r="N28" s="137">
        <v>100.12</v>
      </c>
    </row>
    <row r="29" spans="2:14">
      <c r="B29" s="138">
        <v>21</v>
      </c>
      <c r="C29" s="134" t="s">
        <v>613</v>
      </c>
      <c r="D29" s="136" t="s">
        <v>92</v>
      </c>
      <c r="E29" s="258">
        <v>44722</v>
      </c>
      <c r="F29" s="258">
        <v>45322</v>
      </c>
      <c r="G29" s="136" t="s">
        <v>80</v>
      </c>
      <c r="H29" s="231">
        <v>982.7</v>
      </c>
      <c r="I29" s="231">
        <v>79.150000000000006</v>
      </c>
      <c r="J29" s="231">
        <v>104.3</v>
      </c>
      <c r="K29" s="139">
        <v>59.51</v>
      </c>
      <c r="L29" s="139">
        <v>6.06</v>
      </c>
      <c r="M29" s="139">
        <v>75.19</v>
      </c>
      <c r="N29" s="139">
        <v>57.06</v>
      </c>
    </row>
    <row r="30" spans="2:14">
      <c r="B30" s="138">
        <v>22</v>
      </c>
      <c r="C30" s="134" t="s">
        <v>614</v>
      </c>
      <c r="D30" s="136" t="s">
        <v>92</v>
      </c>
      <c r="E30" s="258">
        <v>44865</v>
      </c>
      <c r="F30" s="258">
        <v>45323</v>
      </c>
      <c r="G30" s="136" t="s">
        <v>81</v>
      </c>
      <c r="H30" s="231">
        <v>26.52</v>
      </c>
      <c r="I30" s="231">
        <v>7.53</v>
      </c>
      <c r="J30" s="231">
        <v>11.33</v>
      </c>
      <c r="K30" s="139">
        <v>7.04</v>
      </c>
      <c r="L30" s="139">
        <v>26.55</v>
      </c>
      <c r="M30" s="139">
        <v>93.54</v>
      </c>
      <c r="N30" s="139">
        <v>62.14</v>
      </c>
    </row>
    <row r="31" spans="2:14">
      <c r="B31" s="138">
        <v>23</v>
      </c>
      <c r="C31" s="134" t="s">
        <v>615</v>
      </c>
      <c r="D31" s="136" t="s">
        <v>91</v>
      </c>
      <c r="E31" s="258">
        <v>45071</v>
      </c>
      <c r="F31" s="258">
        <v>45323</v>
      </c>
      <c r="G31" s="136" t="s">
        <v>81</v>
      </c>
      <c r="H31" s="231">
        <v>0.79</v>
      </c>
      <c r="I31" s="231">
        <v>0.08</v>
      </c>
      <c r="J31" s="231">
        <v>0.28999999999999998</v>
      </c>
      <c r="K31" s="139">
        <v>0.11</v>
      </c>
      <c r="L31" s="139">
        <v>14.01</v>
      </c>
      <c r="M31" s="139">
        <v>146.02000000000001</v>
      </c>
      <c r="N31" s="139">
        <v>37.49</v>
      </c>
    </row>
    <row r="32" spans="2:14">
      <c r="B32" s="138">
        <v>24</v>
      </c>
      <c r="C32" s="134" t="s">
        <v>616</v>
      </c>
      <c r="D32" s="136" t="s">
        <v>92</v>
      </c>
      <c r="E32" s="258">
        <v>44014</v>
      </c>
      <c r="F32" s="258">
        <v>45324</v>
      </c>
      <c r="G32" s="136" t="s">
        <v>80</v>
      </c>
      <c r="H32" s="231">
        <v>46.04</v>
      </c>
      <c r="I32" s="231">
        <v>7.9</v>
      </c>
      <c r="J32" s="231">
        <v>10.63</v>
      </c>
      <c r="K32" s="139">
        <v>9.8699999999999992</v>
      </c>
      <c r="L32" s="139">
        <v>21.45</v>
      </c>
      <c r="M32" s="139">
        <v>124.98</v>
      </c>
      <c r="N32" s="139">
        <v>92.89</v>
      </c>
    </row>
    <row r="33" spans="2:14">
      <c r="B33" s="138">
        <v>25</v>
      </c>
      <c r="C33" s="134" t="s">
        <v>617</v>
      </c>
      <c r="D33" s="136" t="s">
        <v>91</v>
      </c>
      <c r="E33" s="258">
        <v>44414</v>
      </c>
      <c r="F33" s="258">
        <v>45328</v>
      </c>
      <c r="G33" s="136" t="s">
        <v>80</v>
      </c>
      <c r="H33" s="231">
        <v>127.62</v>
      </c>
      <c r="I33" s="231">
        <v>9.7799999999999994</v>
      </c>
      <c r="J33" s="231">
        <v>13.25</v>
      </c>
      <c r="K33" s="231">
        <v>18.690000000000001</v>
      </c>
      <c r="L33" s="137">
        <v>14.64</v>
      </c>
      <c r="M33" s="137">
        <v>191.09</v>
      </c>
      <c r="N33" s="137">
        <v>140.97999999999999</v>
      </c>
    </row>
    <row r="34" spans="2:14">
      <c r="B34" s="138">
        <v>26</v>
      </c>
      <c r="C34" s="134" t="s">
        <v>618</v>
      </c>
      <c r="D34" s="136" t="s">
        <v>91</v>
      </c>
      <c r="E34" s="258">
        <v>44631</v>
      </c>
      <c r="F34" s="258">
        <v>45328</v>
      </c>
      <c r="G34" s="136" t="s">
        <v>80</v>
      </c>
      <c r="H34" s="231">
        <v>8.86</v>
      </c>
      <c r="I34" s="231">
        <v>0.11</v>
      </c>
      <c r="J34" s="231">
        <v>0.14000000000000001</v>
      </c>
      <c r="K34" s="231">
        <v>0.8</v>
      </c>
      <c r="L34" s="137">
        <v>9.0299999999999994</v>
      </c>
      <c r="M34" s="137">
        <v>725.83</v>
      </c>
      <c r="N34" s="137">
        <v>587.91</v>
      </c>
    </row>
    <row r="35" spans="2:14">
      <c r="B35" s="138">
        <v>27</v>
      </c>
      <c r="C35" s="134" t="s">
        <v>619</v>
      </c>
      <c r="D35" s="136" t="s">
        <v>92</v>
      </c>
      <c r="E35" s="258">
        <v>45008</v>
      </c>
      <c r="F35" s="258">
        <v>45328</v>
      </c>
      <c r="G35" s="136" t="s">
        <v>80</v>
      </c>
      <c r="H35" s="231">
        <v>523.47</v>
      </c>
      <c r="I35" s="231">
        <v>88.98</v>
      </c>
      <c r="J35" s="231">
        <v>133.05000000000001</v>
      </c>
      <c r="K35" s="231">
        <v>143.07</v>
      </c>
      <c r="L35" s="137">
        <v>27.33</v>
      </c>
      <c r="M35" s="137">
        <v>160.78</v>
      </c>
      <c r="N35" s="137">
        <v>107.52</v>
      </c>
    </row>
    <row r="36" spans="2:14">
      <c r="B36" s="138">
        <v>28</v>
      </c>
      <c r="C36" s="134" t="s">
        <v>620</v>
      </c>
      <c r="D36" s="136" t="s">
        <v>91</v>
      </c>
      <c r="E36" s="258">
        <v>43577</v>
      </c>
      <c r="F36" s="258">
        <v>45329</v>
      </c>
      <c r="G36" s="136" t="s">
        <v>80</v>
      </c>
      <c r="H36" s="231">
        <v>53.74</v>
      </c>
      <c r="I36" s="231">
        <v>6.88</v>
      </c>
      <c r="J36" s="231">
        <v>9.81</v>
      </c>
      <c r="K36" s="231">
        <v>33.85</v>
      </c>
      <c r="L36" s="137">
        <v>62.98</v>
      </c>
      <c r="M36" s="137">
        <v>491.65</v>
      </c>
      <c r="N36" s="137">
        <v>344.96</v>
      </c>
    </row>
    <row r="37" spans="2:14">
      <c r="B37" s="138">
        <v>29</v>
      </c>
      <c r="C37" s="134" t="s">
        <v>621</v>
      </c>
      <c r="D37" s="136" t="s">
        <v>92</v>
      </c>
      <c r="E37" s="258">
        <v>44432</v>
      </c>
      <c r="F37" s="258">
        <v>45329</v>
      </c>
      <c r="G37" s="136" t="s">
        <v>81</v>
      </c>
      <c r="H37" s="231">
        <v>14.79</v>
      </c>
      <c r="I37" s="231">
        <v>0.88</v>
      </c>
      <c r="J37" s="231">
        <v>0.91</v>
      </c>
      <c r="K37" s="231">
        <v>1.05</v>
      </c>
      <c r="L37" s="137">
        <v>7.09</v>
      </c>
      <c r="M37" s="137">
        <v>118.89</v>
      </c>
      <c r="N37" s="137">
        <v>114.83</v>
      </c>
    </row>
    <row r="38" spans="2:14">
      <c r="B38" s="138">
        <v>30</v>
      </c>
      <c r="C38" s="134" t="s">
        <v>622</v>
      </c>
      <c r="D38" s="136" t="s">
        <v>92</v>
      </c>
      <c r="E38" s="258">
        <v>43887</v>
      </c>
      <c r="F38" s="258">
        <v>45331</v>
      </c>
      <c r="G38" s="136" t="s">
        <v>81</v>
      </c>
      <c r="H38" s="231">
        <v>112.14</v>
      </c>
      <c r="I38" s="231">
        <v>25.53</v>
      </c>
      <c r="J38" s="231">
        <v>34.39</v>
      </c>
      <c r="K38" s="231">
        <v>29.2</v>
      </c>
      <c r="L38" s="137">
        <v>26.04</v>
      </c>
      <c r="M38" s="137">
        <v>114.38</v>
      </c>
      <c r="N38" s="137">
        <v>84.91</v>
      </c>
    </row>
    <row r="39" spans="2:14">
      <c r="B39" s="138">
        <v>31</v>
      </c>
      <c r="C39" s="134" t="s">
        <v>623</v>
      </c>
      <c r="D39" s="136" t="s">
        <v>92</v>
      </c>
      <c r="E39" s="258">
        <v>44329</v>
      </c>
      <c r="F39" s="258">
        <v>45331</v>
      </c>
      <c r="G39" s="136" t="s">
        <v>80</v>
      </c>
      <c r="H39" s="231">
        <v>585.1</v>
      </c>
      <c r="I39" s="231">
        <v>134.88999999999999</v>
      </c>
      <c r="J39" s="231">
        <v>188.81</v>
      </c>
      <c r="K39" s="231">
        <v>169.67</v>
      </c>
      <c r="L39" s="137">
        <v>29</v>
      </c>
      <c r="M39" s="137">
        <v>125.78</v>
      </c>
      <c r="N39" s="137">
        <v>89.86</v>
      </c>
    </row>
    <row r="40" spans="2:14">
      <c r="B40" s="138">
        <v>32</v>
      </c>
      <c r="C40" s="134" t="s">
        <v>624</v>
      </c>
      <c r="D40" s="136" t="s">
        <v>92</v>
      </c>
      <c r="E40" s="258">
        <v>44518</v>
      </c>
      <c r="F40" s="258">
        <v>45331</v>
      </c>
      <c r="G40" s="136" t="s">
        <v>80</v>
      </c>
      <c r="H40" s="231">
        <v>138.63</v>
      </c>
      <c r="I40" s="231">
        <v>18.8</v>
      </c>
      <c r="J40" s="231">
        <v>45.67</v>
      </c>
      <c r="K40" s="231">
        <v>113</v>
      </c>
      <c r="L40" s="137">
        <v>81.52</v>
      </c>
      <c r="M40" s="137">
        <v>601.09</v>
      </c>
      <c r="N40" s="137">
        <v>247.44</v>
      </c>
    </row>
    <row r="41" spans="2:14">
      <c r="B41" s="138">
        <v>33</v>
      </c>
      <c r="C41" s="134" t="s">
        <v>625</v>
      </c>
      <c r="D41" s="136" t="s">
        <v>92</v>
      </c>
      <c r="E41" s="258">
        <v>44756</v>
      </c>
      <c r="F41" s="258">
        <v>45331</v>
      </c>
      <c r="G41" s="136" t="s">
        <v>80</v>
      </c>
      <c r="H41" s="231">
        <v>104.11</v>
      </c>
      <c r="I41" s="231">
        <v>79.099999999999994</v>
      </c>
      <c r="J41" s="231">
        <v>85.13</v>
      </c>
      <c r="K41" s="231">
        <v>75</v>
      </c>
      <c r="L41" s="137">
        <v>72.040000000000006</v>
      </c>
      <c r="M41" s="137" t="s">
        <v>14</v>
      </c>
      <c r="N41" s="137">
        <v>88.1</v>
      </c>
    </row>
    <row r="42" spans="2:14">
      <c r="B42" s="138">
        <v>34</v>
      </c>
      <c r="C42" s="134" t="s">
        <v>626</v>
      </c>
      <c r="D42" s="136" t="s">
        <v>92</v>
      </c>
      <c r="E42" s="258">
        <v>45044</v>
      </c>
      <c r="F42" s="258">
        <v>45335</v>
      </c>
      <c r="G42" s="136" t="s">
        <v>80</v>
      </c>
      <c r="H42" s="231">
        <v>8.08</v>
      </c>
      <c r="I42" s="231">
        <v>0.6</v>
      </c>
      <c r="J42" s="231">
        <v>0.67</v>
      </c>
      <c r="K42" s="231">
        <v>4.26</v>
      </c>
      <c r="L42" s="137">
        <v>52.67</v>
      </c>
      <c r="M42" s="137">
        <v>704.59</v>
      </c>
      <c r="N42" s="137">
        <v>634.13</v>
      </c>
    </row>
    <row r="43" spans="2:14">
      <c r="B43" s="138">
        <v>35</v>
      </c>
      <c r="C43" s="134" t="s">
        <v>627</v>
      </c>
      <c r="D43" s="136" t="s">
        <v>91</v>
      </c>
      <c r="E43" s="258">
        <v>44252</v>
      </c>
      <c r="F43" s="258">
        <v>45337</v>
      </c>
      <c r="G43" s="136" t="s">
        <v>81</v>
      </c>
      <c r="H43" s="231">
        <v>22.29</v>
      </c>
      <c r="I43" s="231">
        <v>2.94</v>
      </c>
      <c r="J43" s="231">
        <v>3.76</v>
      </c>
      <c r="K43" s="231">
        <v>3.44</v>
      </c>
      <c r="L43" s="137">
        <v>15.41</v>
      </c>
      <c r="M43" s="137">
        <v>116.71</v>
      </c>
      <c r="N43" s="137">
        <v>91.36</v>
      </c>
    </row>
    <row r="44" spans="2:14">
      <c r="B44" s="138">
        <v>36</v>
      </c>
      <c r="C44" s="134" t="s">
        <v>628</v>
      </c>
      <c r="D44" s="136" t="s">
        <v>91</v>
      </c>
      <c r="E44" s="258">
        <v>43749</v>
      </c>
      <c r="F44" s="258">
        <v>45338</v>
      </c>
      <c r="G44" s="136" t="s">
        <v>80</v>
      </c>
      <c r="H44" s="231">
        <v>76.27</v>
      </c>
      <c r="I44" s="231">
        <v>33.01</v>
      </c>
      <c r="J44" s="231">
        <v>43.82</v>
      </c>
      <c r="K44" s="231">
        <v>57.49</v>
      </c>
      <c r="L44" s="137">
        <v>75.38</v>
      </c>
      <c r="M44" s="137">
        <v>174.14</v>
      </c>
      <c r="N44" s="137">
        <v>131.21</v>
      </c>
    </row>
    <row r="45" spans="2:14">
      <c r="B45" s="138">
        <v>37</v>
      </c>
      <c r="C45" s="134" t="s">
        <v>629</v>
      </c>
      <c r="D45" s="136" t="s">
        <v>91</v>
      </c>
      <c r="E45" s="258">
        <v>44824</v>
      </c>
      <c r="F45" s="258">
        <v>45341</v>
      </c>
      <c r="G45" s="136" t="s">
        <v>80</v>
      </c>
      <c r="H45" s="231">
        <v>214.48</v>
      </c>
      <c r="I45" s="231">
        <v>0.42</v>
      </c>
      <c r="J45" s="231">
        <v>0.53</v>
      </c>
      <c r="K45" s="231">
        <v>0.35</v>
      </c>
      <c r="L45" s="137">
        <v>0.16</v>
      </c>
      <c r="M45" s="137">
        <v>83.09</v>
      </c>
      <c r="N45" s="137">
        <v>66.599999999999994</v>
      </c>
    </row>
    <row r="46" spans="2:14">
      <c r="B46" s="138">
        <v>38</v>
      </c>
      <c r="C46" s="134" t="s">
        <v>630</v>
      </c>
      <c r="D46" s="136" t="s">
        <v>92</v>
      </c>
      <c r="E46" s="258">
        <v>45000</v>
      </c>
      <c r="F46" s="258">
        <v>45342</v>
      </c>
      <c r="G46" s="136" t="s">
        <v>81</v>
      </c>
      <c r="H46" s="231">
        <v>178.34</v>
      </c>
      <c r="I46" s="231">
        <v>4.1900000000000004</v>
      </c>
      <c r="J46" s="231">
        <v>5.62</v>
      </c>
      <c r="K46" s="231">
        <v>4.8</v>
      </c>
      <c r="L46" s="137">
        <v>2.69</v>
      </c>
      <c r="M46" s="137">
        <v>114.46</v>
      </c>
      <c r="N46" s="137">
        <v>85.42</v>
      </c>
    </row>
    <row r="47" spans="2:14">
      <c r="B47" s="138">
        <v>39</v>
      </c>
      <c r="C47" s="134" t="s">
        <v>631</v>
      </c>
      <c r="D47" s="136" t="s">
        <v>92</v>
      </c>
      <c r="E47" s="258">
        <v>44540</v>
      </c>
      <c r="F47" s="258">
        <v>45343</v>
      </c>
      <c r="G47" s="136" t="s">
        <v>81</v>
      </c>
      <c r="H47" s="231">
        <v>13.75</v>
      </c>
      <c r="I47" s="231">
        <v>0.44</v>
      </c>
      <c r="J47" s="231">
        <v>0.66</v>
      </c>
      <c r="K47" s="231">
        <v>0.6</v>
      </c>
      <c r="L47" s="137">
        <v>4.3600000000000003</v>
      </c>
      <c r="M47" s="137">
        <v>137.26</v>
      </c>
      <c r="N47" s="137">
        <v>90.92</v>
      </c>
    </row>
    <row r="48" spans="2:14">
      <c r="B48" s="138">
        <v>40</v>
      </c>
      <c r="C48" s="134" t="s">
        <v>632</v>
      </c>
      <c r="D48" s="136" t="s">
        <v>91</v>
      </c>
      <c r="E48" s="258">
        <v>44693</v>
      </c>
      <c r="F48" s="258">
        <v>45343</v>
      </c>
      <c r="G48" s="136" t="s">
        <v>81</v>
      </c>
      <c r="H48" s="231">
        <v>7.15</v>
      </c>
      <c r="I48" s="231">
        <v>0.01</v>
      </c>
      <c r="J48" s="231">
        <v>0.02</v>
      </c>
      <c r="K48" s="231">
        <v>0.02</v>
      </c>
      <c r="L48" s="137">
        <v>0.31</v>
      </c>
      <c r="M48" s="137">
        <v>195.65</v>
      </c>
      <c r="N48" s="137">
        <v>140.08000000000001</v>
      </c>
    </row>
    <row r="49" spans="2:14">
      <c r="B49" s="138">
        <v>41</v>
      </c>
      <c r="C49" s="134" t="s">
        <v>633</v>
      </c>
      <c r="D49" s="136" t="s">
        <v>91</v>
      </c>
      <c r="E49" s="258">
        <v>44160</v>
      </c>
      <c r="F49" s="258">
        <v>45344</v>
      </c>
      <c r="G49" s="136" t="s">
        <v>82</v>
      </c>
      <c r="H49" s="231">
        <v>10.77</v>
      </c>
      <c r="I49" s="231">
        <v>0.14000000000000001</v>
      </c>
      <c r="J49" s="231">
        <v>0.14000000000000001</v>
      </c>
      <c r="K49" s="231">
        <v>0.15</v>
      </c>
      <c r="L49" s="137">
        <v>1.42</v>
      </c>
      <c r="M49" s="137">
        <v>111.74</v>
      </c>
      <c r="N49" s="137">
        <v>108.68</v>
      </c>
    </row>
    <row r="50" spans="2:14">
      <c r="B50" s="138">
        <v>42</v>
      </c>
      <c r="C50" s="134" t="s">
        <v>634</v>
      </c>
      <c r="D50" s="136" t="s">
        <v>91</v>
      </c>
      <c r="E50" s="258">
        <v>44335</v>
      </c>
      <c r="F50" s="258">
        <v>45344</v>
      </c>
      <c r="G50" s="136" t="s">
        <v>82</v>
      </c>
      <c r="H50" s="231">
        <v>5.51</v>
      </c>
      <c r="I50" s="231">
        <v>0.01</v>
      </c>
      <c r="J50" s="231">
        <v>0.01</v>
      </c>
      <c r="K50" s="231">
        <v>0.04</v>
      </c>
      <c r="L50" s="137">
        <v>0.77</v>
      </c>
      <c r="M50" s="137">
        <v>570.11</v>
      </c>
      <c r="N50" s="137">
        <v>448.28</v>
      </c>
    </row>
    <row r="51" spans="2:14">
      <c r="B51" s="138">
        <v>43</v>
      </c>
      <c r="C51" s="134" t="s">
        <v>635</v>
      </c>
      <c r="D51" s="136" t="s">
        <v>92</v>
      </c>
      <c r="E51" s="258">
        <v>44972</v>
      </c>
      <c r="F51" s="258">
        <v>45345</v>
      </c>
      <c r="G51" s="136" t="s">
        <v>80</v>
      </c>
      <c r="H51" s="231">
        <v>717.33</v>
      </c>
      <c r="I51" s="231">
        <v>212.56</v>
      </c>
      <c r="J51" s="231">
        <v>282.89</v>
      </c>
      <c r="K51" s="231">
        <v>383.3</v>
      </c>
      <c r="L51" s="137">
        <v>53.43</v>
      </c>
      <c r="M51" s="137">
        <v>180.32</v>
      </c>
      <c r="N51" s="137">
        <v>135.49</v>
      </c>
    </row>
    <row r="52" spans="2:14">
      <c r="B52" s="138">
        <v>44</v>
      </c>
      <c r="C52" s="134" t="s">
        <v>636</v>
      </c>
      <c r="D52" s="136" t="s">
        <v>91</v>
      </c>
      <c r="E52" s="258">
        <v>44867</v>
      </c>
      <c r="F52" s="258">
        <v>45348</v>
      </c>
      <c r="G52" s="136" t="s">
        <v>82</v>
      </c>
      <c r="H52" s="231">
        <v>6.96</v>
      </c>
      <c r="I52" s="231">
        <v>7.0000000000000007E-2</v>
      </c>
      <c r="J52" s="231">
        <v>0.09</v>
      </c>
      <c r="K52" s="231">
        <v>0.17</v>
      </c>
      <c r="L52" s="137">
        <v>2.37</v>
      </c>
      <c r="M52" s="137">
        <v>227.57</v>
      </c>
      <c r="N52" s="137">
        <v>181.58</v>
      </c>
    </row>
    <row r="53" spans="2:14">
      <c r="B53" s="138">
        <v>45</v>
      </c>
      <c r="C53" s="134" t="s">
        <v>637</v>
      </c>
      <c r="D53" s="136" t="s">
        <v>92</v>
      </c>
      <c r="E53" s="258">
        <v>44536</v>
      </c>
      <c r="F53" s="258">
        <v>45349</v>
      </c>
      <c r="G53" s="136" t="s">
        <v>638</v>
      </c>
      <c r="H53" s="231">
        <v>26088.97</v>
      </c>
      <c r="I53" s="231">
        <v>13158.35</v>
      </c>
      <c r="J53" s="231">
        <v>16696.04</v>
      </c>
      <c r="K53" s="231">
        <v>9661</v>
      </c>
      <c r="L53" s="137">
        <v>37.03</v>
      </c>
      <c r="M53" s="137">
        <v>73.42</v>
      </c>
      <c r="N53" s="137">
        <v>57.86</v>
      </c>
    </row>
    <row r="54" spans="2:14">
      <c r="B54" s="138">
        <v>46</v>
      </c>
      <c r="C54" s="134" t="s">
        <v>639</v>
      </c>
      <c r="D54" s="136" t="s">
        <v>91</v>
      </c>
      <c r="E54" s="258">
        <v>43552</v>
      </c>
      <c r="F54" s="258">
        <v>45350</v>
      </c>
      <c r="G54" s="136" t="s">
        <v>80</v>
      </c>
      <c r="H54" s="231">
        <v>5021.12</v>
      </c>
      <c r="I54" s="231">
        <v>59.87</v>
      </c>
      <c r="J54" s="231">
        <v>83.45</v>
      </c>
      <c r="K54" s="231">
        <v>72.88</v>
      </c>
      <c r="L54" s="137">
        <v>1.45</v>
      </c>
      <c r="M54" s="137">
        <v>121.74</v>
      </c>
      <c r="N54" s="137">
        <v>87.33</v>
      </c>
    </row>
    <row r="55" spans="2:14">
      <c r="B55" s="138">
        <v>47</v>
      </c>
      <c r="C55" s="134" t="s">
        <v>640</v>
      </c>
      <c r="D55" s="136" t="s">
        <v>92</v>
      </c>
      <c r="E55" s="258">
        <v>44727</v>
      </c>
      <c r="F55" s="258">
        <v>45350</v>
      </c>
      <c r="G55" s="136" t="s">
        <v>80</v>
      </c>
      <c r="H55" s="231">
        <v>10.96</v>
      </c>
      <c r="I55" s="231">
        <v>7.54</v>
      </c>
      <c r="J55" s="231">
        <v>12.05</v>
      </c>
      <c r="K55" s="231">
        <v>7.3</v>
      </c>
      <c r="L55" s="137">
        <v>66.63</v>
      </c>
      <c r="M55" s="137">
        <v>96.76</v>
      </c>
      <c r="N55" s="137">
        <v>60.58</v>
      </c>
    </row>
    <row r="56" spans="2:14">
      <c r="B56" s="138">
        <v>48</v>
      </c>
      <c r="C56" s="134" t="s">
        <v>641</v>
      </c>
      <c r="D56" s="136" t="s">
        <v>91</v>
      </c>
      <c r="E56" s="258">
        <v>44957</v>
      </c>
      <c r="F56" s="258">
        <v>45351</v>
      </c>
      <c r="G56" s="136" t="s">
        <v>80</v>
      </c>
      <c r="H56" s="231">
        <v>2.95</v>
      </c>
      <c r="I56" s="231">
        <v>1.01</v>
      </c>
      <c r="J56" s="231">
        <v>1.1100000000000001</v>
      </c>
      <c r="K56" s="231">
        <v>2.91</v>
      </c>
      <c r="L56" s="137">
        <v>98.56</v>
      </c>
      <c r="M56" s="137">
        <v>287.2</v>
      </c>
      <c r="N56" s="137">
        <v>262.69</v>
      </c>
    </row>
    <row r="57" spans="2:14">
      <c r="B57" s="138">
        <v>49</v>
      </c>
      <c r="C57" s="134" t="s">
        <v>642</v>
      </c>
      <c r="D57" s="136" t="s">
        <v>92</v>
      </c>
      <c r="E57" s="258">
        <v>43705</v>
      </c>
      <c r="F57" s="258">
        <v>45351</v>
      </c>
      <c r="G57" s="136" t="s">
        <v>80</v>
      </c>
      <c r="H57" s="231">
        <v>9.3800000000000008</v>
      </c>
      <c r="I57" s="231">
        <v>1.3</v>
      </c>
      <c r="J57" s="231">
        <v>1.3</v>
      </c>
      <c r="K57" s="231">
        <v>4.4000000000000004</v>
      </c>
      <c r="L57" s="137">
        <v>46.88</v>
      </c>
      <c r="M57" s="137">
        <v>337.22</v>
      </c>
      <c r="N57" s="137">
        <v>337.22</v>
      </c>
    </row>
    <row r="58" spans="2:14">
      <c r="B58" s="138">
        <v>50</v>
      </c>
      <c r="C58" s="134" t="s">
        <v>643</v>
      </c>
      <c r="D58" s="136" t="s">
        <v>91</v>
      </c>
      <c r="E58" s="258">
        <v>44610</v>
      </c>
      <c r="F58" s="258">
        <v>45351</v>
      </c>
      <c r="G58" s="136" t="s">
        <v>82</v>
      </c>
      <c r="H58" s="231">
        <v>174.3</v>
      </c>
      <c r="I58" s="231">
        <v>6.37</v>
      </c>
      <c r="J58" s="231">
        <v>9.39</v>
      </c>
      <c r="K58" s="231">
        <v>8.15</v>
      </c>
      <c r="L58" s="137">
        <v>4.68</v>
      </c>
      <c r="M58" s="137">
        <v>127.87</v>
      </c>
      <c r="N58" s="137">
        <v>86.76</v>
      </c>
    </row>
    <row r="59" spans="2:14">
      <c r="B59" s="138">
        <v>51</v>
      </c>
      <c r="C59" s="134" t="s">
        <v>644</v>
      </c>
      <c r="D59" s="136" t="s">
        <v>92</v>
      </c>
      <c r="E59" s="258">
        <v>44312</v>
      </c>
      <c r="F59" s="258">
        <v>45355</v>
      </c>
      <c r="G59" s="136" t="s">
        <v>80</v>
      </c>
      <c r="H59" s="231">
        <v>266.39999999999998</v>
      </c>
      <c r="I59" s="231">
        <v>125.24</v>
      </c>
      <c r="J59" s="231">
        <v>182.41</v>
      </c>
      <c r="K59" s="231">
        <v>124.53</v>
      </c>
      <c r="L59" s="137">
        <v>46.74</v>
      </c>
      <c r="M59" s="137">
        <v>99.43</v>
      </c>
      <c r="N59" s="137">
        <v>68.27</v>
      </c>
    </row>
    <row r="60" spans="2:14">
      <c r="B60" s="138">
        <v>52</v>
      </c>
      <c r="C60" s="134" t="s">
        <v>645</v>
      </c>
      <c r="D60" s="136" t="s">
        <v>92</v>
      </c>
      <c r="E60" s="258">
        <v>44753</v>
      </c>
      <c r="F60" s="258">
        <v>45356</v>
      </c>
      <c r="G60" s="136" t="s">
        <v>82</v>
      </c>
      <c r="H60" s="231">
        <v>0.05</v>
      </c>
      <c r="I60" s="139">
        <v>0</v>
      </c>
      <c r="J60" s="139">
        <v>0.84</v>
      </c>
      <c r="K60" s="139">
        <v>0.03</v>
      </c>
      <c r="L60" s="139">
        <v>51.43</v>
      </c>
      <c r="M60" s="139" t="s">
        <v>380</v>
      </c>
      <c r="N60" s="139">
        <v>3.08</v>
      </c>
    </row>
    <row r="61" spans="2:14">
      <c r="B61" s="138">
        <v>53</v>
      </c>
      <c r="C61" s="134" t="s">
        <v>646</v>
      </c>
      <c r="D61" s="136" t="s">
        <v>91</v>
      </c>
      <c r="E61" s="258">
        <v>44551</v>
      </c>
      <c r="F61" s="258">
        <v>45363</v>
      </c>
      <c r="G61" s="136" t="s">
        <v>80</v>
      </c>
      <c r="H61" s="231">
        <v>4.74</v>
      </c>
      <c r="I61" s="231">
        <v>3.23</v>
      </c>
      <c r="J61" s="231">
        <v>4.46</v>
      </c>
      <c r="K61" s="231">
        <v>3.19</v>
      </c>
      <c r="L61" s="137">
        <v>67.239999999999995</v>
      </c>
      <c r="M61" s="137">
        <v>98.7</v>
      </c>
      <c r="N61" s="137">
        <v>71.489999999999995</v>
      </c>
    </row>
    <row r="62" spans="2:14">
      <c r="B62" s="138">
        <v>54</v>
      </c>
      <c r="C62" s="134" t="s">
        <v>647</v>
      </c>
      <c r="D62" s="136" t="s">
        <v>91</v>
      </c>
      <c r="E62" s="258">
        <v>44939</v>
      </c>
      <c r="F62" s="258">
        <v>45363</v>
      </c>
      <c r="G62" s="136" t="s">
        <v>81</v>
      </c>
      <c r="H62" s="231">
        <v>75.66</v>
      </c>
      <c r="I62" s="231">
        <v>6.54</v>
      </c>
      <c r="J62" s="231">
        <v>12.16</v>
      </c>
      <c r="K62" s="231">
        <v>12.93</v>
      </c>
      <c r="L62" s="137">
        <v>17.09</v>
      </c>
      <c r="M62" s="137">
        <v>197.63</v>
      </c>
      <c r="N62" s="137">
        <v>106.37</v>
      </c>
    </row>
    <row r="63" spans="2:14">
      <c r="B63" s="138">
        <v>55</v>
      </c>
      <c r="C63" s="134" t="s">
        <v>648</v>
      </c>
      <c r="D63" s="136" t="s">
        <v>91</v>
      </c>
      <c r="E63" s="258">
        <v>45016</v>
      </c>
      <c r="F63" s="258">
        <v>45363</v>
      </c>
      <c r="G63" s="136" t="s">
        <v>80</v>
      </c>
      <c r="H63" s="231">
        <v>154.53</v>
      </c>
      <c r="I63" s="231">
        <v>20.91</v>
      </c>
      <c r="J63" s="231">
        <v>26.69</v>
      </c>
      <c r="K63" s="231">
        <v>27.86</v>
      </c>
      <c r="L63" s="137">
        <v>18.03</v>
      </c>
      <c r="M63" s="137">
        <v>133.25</v>
      </c>
      <c r="N63" s="137">
        <v>104.37</v>
      </c>
    </row>
    <row r="64" spans="2:14">
      <c r="B64" s="138">
        <v>56</v>
      </c>
      <c r="C64" s="134" t="s">
        <v>649</v>
      </c>
      <c r="D64" s="136" t="s">
        <v>91</v>
      </c>
      <c r="E64" s="258">
        <v>44648</v>
      </c>
      <c r="F64" s="258">
        <v>45363</v>
      </c>
      <c r="G64" s="136" t="s">
        <v>80</v>
      </c>
      <c r="H64" s="231">
        <v>6706.88</v>
      </c>
      <c r="I64" s="231">
        <v>184.2</v>
      </c>
      <c r="J64" s="231">
        <v>235.27</v>
      </c>
      <c r="K64" s="231">
        <v>171.62</v>
      </c>
      <c r="L64" s="137">
        <v>2.56</v>
      </c>
      <c r="M64" s="137">
        <v>93.17</v>
      </c>
      <c r="N64" s="137">
        <v>72.95</v>
      </c>
    </row>
    <row r="65" spans="2:14">
      <c r="B65" s="138">
        <v>57</v>
      </c>
      <c r="C65" s="134" t="s">
        <v>650</v>
      </c>
      <c r="D65" s="136" t="s">
        <v>91</v>
      </c>
      <c r="E65" s="258">
        <v>45027</v>
      </c>
      <c r="F65" s="258">
        <v>45363</v>
      </c>
      <c r="G65" s="136" t="s">
        <v>82</v>
      </c>
      <c r="H65" s="231">
        <v>0.36</v>
      </c>
      <c r="I65" s="231">
        <v>7.0000000000000007E-2</v>
      </c>
      <c r="J65" s="231">
        <v>7.0000000000000007E-2</v>
      </c>
      <c r="K65" s="231">
        <v>0.1</v>
      </c>
      <c r="L65" s="137">
        <v>27.61</v>
      </c>
      <c r="M65" s="137">
        <v>152.41999999999999</v>
      </c>
      <c r="N65" s="137">
        <v>152.41999999999999</v>
      </c>
    </row>
    <row r="66" spans="2:14">
      <c r="B66" s="138">
        <v>58</v>
      </c>
      <c r="C66" s="134" t="s">
        <v>651</v>
      </c>
      <c r="D66" s="136" t="s">
        <v>92</v>
      </c>
      <c r="E66" s="258">
        <v>43859</v>
      </c>
      <c r="F66" s="258">
        <v>45365</v>
      </c>
      <c r="G66" s="136" t="s">
        <v>81</v>
      </c>
      <c r="H66" s="231">
        <v>4.8</v>
      </c>
      <c r="I66" s="231">
        <v>1.47</v>
      </c>
      <c r="J66" s="231">
        <v>1.85</v>
      </c>
      <c r="K66" s="231">
        <v>1.84</v>
      </c>
      <c r="L66" s="137">
        <v>38.369999999999997</v>
      </c>
      <c r="M66" s="137">
        <v>125.47</v>
      </c>
      <c r="N66" s="137">
        <v>99.21</v>
      </c>
    </row>
    <row r="67" spans="2:14">
      <c r="B67" s="138">
        <v>59</v>
      </c>
      <c r="C67" s="134" t="s">
        <v>652</v>
      </c>
      <c r="D67" s="136" t="s">
        <v>91</v>
      </c>
      <c r="E67" s="258">
        <v>43819</v>
      </c>
      <c r="F67" s="258">
        <v>45371</v>
      </c>
      <c r="G67" s="136" t="s">
        <v>80</v>
      </c>
      <c r="H67" s="231">
        <v>393.58</v>
      </c>
      <c r="I67" s="231">
        <v>2.8</v>
      </c>
      <c r="J67" s="231">
        <v>3.62</v>
      </c>
      <c r="K67" s="231">
        <v>7.5</v>
      </c>
      <c r="L67" s="137">
        <v>1.91</v>
      </c>
      <c r="M67" s="137">
        <v>267.82</v>
      </c>
      <c r="N67" s="137">
        <v>206.93</v>
      </c>
    </row>
    <row r="68" spans="2:14">
      <c r="B68" s="138">
        <v>60</v>
      </c>
      <c r="C68" s="134" t="s">
        <v>653</v>
      </c>
      <c r="D68" s="136" t="s">
        <v>92</v>
      </c>
      <c r="E68" s="258">
        <v>44743</v>
      </c>
      <c r="F68" s="258">
        <v>45373</v>
      </c>
      <c r="G68" s="136" t="s">
        <v>80</v>
      </c>
      <c r="H68" s="231">
        <v>133.87</v>
      </c>
      <c r="I68" s="231">
        <v>11.69</v>
      </c>
      <c r="J68" s="231">
        <v>16.28</v>
      </c>
      <c r="K68" s="231">
        <v>25.6</v>
      </c>
      <c r="L68" s="137">
        <v>19.12</v>
      </c>
      <c r="M68" s="137">
        <v>218.94</v>
      </c>
      <c r="N68" s="137">
        <v>157.24</v>
      </c>
    </row>
    <row r="69" spans="2:14">
      <c r="B69" s="138">
        <v>61</v>
      </c>
      <c r="C69" s="134" t="s">
        <v>654</v>
      </c>
      <c r="D69" s="136" t="s">
        <v>92</v>
      </c>
      <c r="E69" s="258">
        <v>44760</v>
      </c>
      <c r="F69" s="258">
        <v>45373</v>
      </c>
      <c r="G69" s="136" t="s">
        <v>80</v>
      </c>
      <c r="H69" s="231">
        <v>29.59</v>
      </c>
      <c r="I69" s="231">
        <v>53.13</v>
      </c>
      <c r="J69" s="231">
        <v>83.22</v>
      </c>
      <c r="K69" s="231">
        <v>29.59</v>
      </c>
      <c r="L69" s="137">
        <v>100</v>
      </c>
      <c r="M69" s="137">
        <v>55.7</v>
      </c>
      <c r="N69" s="137">
        <v>35.56</v>
      </c>
    </row>
    <row r="70" spans="2:14" ht="15" customHeight="1">
      <c r="B70" s="426" t="s">
        <v>566</v>
      </c>
      <c r="C70" s="427"/>
      <c r="D70" s="427"/>
      <c r="E70" s="427"/>
      <c r="F70" s="427"/>
      <c r="G70" s="428"/>
      <c r="H70" s="219">
        <v>47996.3</v>
      </c>
      <c r="I70" s="219">
        <v>14879.99</v>
      </c>
      <c r="J70" s="219">
        <v>19108.64</v>
      </c>
      <c r="K70" s="219">
        <v>11978.73</v>
      </c>
      <c r="L70" s="232">
        <v>24.96</v>
      </c>
      <c r="M70" s="232">
        <v>80.5</v>
      </c>
      <c r="N70" s="232">
        <v>62.69</v>
      </c>
    </row>
    <row r="71" spans="2:14" ht="15" customHeight="1">
      <c r="B71" s="429" t="s">
        <v>567</v>
      </c>
      <c r="C71" s="430"/>
      <c r="D71" s="430"/>
      <c r="E71" s="430"/>
      <c r="F71" s="430"/>
      <c r="G71" s="431"/>
      <c r="H71" s="219">
        <v>1046283.02</v>
      </c>
      <c r="I71" s="219">
        <v>207652.55</v>
      </c>
      <c r="J71" s="219">
        <v>320207.33</v>
      </c>
      <c r="K71" s="219">
        <v>335901.08</v>
      </c>
      <c r="L71" s="232">
        <v>32.1</v>
      </c>
      <c r="M71" s="232">
        <v>161.76</v>
      </c>
      <c r="N71" s="311" t="s">
        <v>655</v>
      </c>
    </row>
    <row r="72" spans="2:14" ht="13.5" customHeight="1">
      <c r="B72" s="303" t="s">
        <v>396</v>
      </c>
      <c r="C72" s="305"/>
      <c r="D72" s="305"/>
      <c r="E72" s="305"/>
      <c r="F72" s="305"/>
      <c r="G72" s="305"/>
      <c r="H72" s="305"/>
      <c r="I72" s="305"/>
      <c r="J72" s="305"/>
      <c r="K72" s="305"/>
      <c r="L72" s="305"/>
      <c r="M72" s="305"/>
    </row>
    <row r="73" spans="2:14" ht="13.5" customHeight="1">
      <c r="B73" s="303" t="s">
        <v>656</v>
      </c>
      <c r="C73" s="282"/>
      <c r="D73" s="282"/>
      <c r="E73" s="282"/>
      <c r="F73" s="282"/>
      <c r="G73" s="282"/>
      <c r="H73" s="282"/>
      <c r="I73" s="282"/>
      <c r="J73" s="282"/>
      <c r="K73" s="282"/>
      <c r="L73" s="282"/>
      <c r="M73" s="282"/>
    </row>
    <row r="74" spans="2:14" ht="12.75" customHeight="1">
      <c r="B74" s="425" t="s">
        <v>657</v>
      </c>
      <c r="C74" s="425"/>
      <c r="D74" s="425"/>
      <c r="E74" s="425"/>
      <c r="F74" s="425"/>
      <c r="G74" s="425"/>
      <c r="H74" s="425"/>
      <c r="I74" s="425"/>
      <c r="J74" s="425"/>
      <c r="K74" s="425"/>
      <c r="L74" s="425"/>
      <c r="M74" s="425"/>
    </row>
    <row r="75" spans="2:14" ht="24.75" customHeight="1">
      <c r="B75" s="425" t="s">
        <v>658</v>
      </c>
      <c r="C75" s="425"/>
      <c r="D75" s="425"/>
      <c r="E75" s="425"/>
      <c r="F75" s="425"/>
      <c r="G75" s="425"/>
      <c r="H75" s="425"/>
      <c r="I75" s="425"/>
      <c r="J75" s="425"/>
      <c r="K75" s="425"/>
      <c r="L75" s="425"/>
      <c r="M75" s="425"/>
    </row>
    <row r="76" spans="2:14" ht="13.5" customHeight="1">
      <c r="B76" s="303" t="s">
        <v>659</v>
      </c>
      <c r="C76" s="306"/>
      <c r="D76" s="306"/>
      <c r="E76" s="307"/>
      <c r="F76" s="307"/>
      <c r="G76" s="306"/>
      <c r="H76" s="306"/>
      <c r="I76" s="306"/>
      <c r="J76" s="306"/>
      <c r="K76" s="306"/>
      <c r="L76" s="306"/>
      <c r="M76" s="306"/>
    </row>
    <row r="77" spans="2:14" ht="14.25" customHeight="1">
      <c r="B77" s="303" t="s">
        <v>460</v>
      </c>
    </row>
    <row r="81" ht="42" customHeight="1"/>
  </sheetData>
  <mergeCells count="17">
    <mergeCell ref="B6:N6"/>
    <mergeCell ref="G4:G5"/>
    <mergeCell ref="B75:M75"/>
    <mergeCell ref="B74:M74"/>
    <mergeCell ref="O2:P3"/>
    <mergeCell ref="B70:G70"/>
    <mergeCell ref="B71:G71"/>
    <mergeCell ref="H4:K4"/>
    <mergeCell ref="B4:B5"/>
    <mergeCell ref="C4:C5"/>
    <mergeCell ref="D4:D5"/>
    <mergeCell ref="E4:E5"/>
    <mergeCell ref="B8:N8"/>
    <mergeCell ref="F4:F5"/>
    <mergeCell ref="B2:N2"/>
    <mergeCell ref="B3:N3"/>
    <mergeCell ref="L4:N4"/>
  </mergeCells>
  <hyperlinks>
    <hyperlink ref="O2:P3" location="'Table of Contents'!A1" display="Go To Table Of Contents" xr:uid="{00000000-0004-0000-0900-00000000000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A7697-4B59-4087-93AF-264C46F17051}">
  <dimension ref="B1:J14"/>
  <sheetViews>
    <sheetView workbookViewId="0">
      <selection activeCell="I2" sqref="I2:J3"/>
    </sheetView>
  </sheetViews>
  <sheetFormatPr defaultRowHeight="15"/>
  <cols>
    <col min="1" max="1" width="2.5703125" customWidth="1"/>
    <col min="2" max="2" width="12" style="89" customWidth="1"/>
    <col min="3" max="3" width="12.140625" customWidth="1"/>
    <col min="5" max="6" width="14.42578125" style="105" customWidth="1"/>
    <col min="7" max="8" width="13.85546875" customWidth="1"/>
    <col min="9" max="10" width="6.5703125" customWidth="1"/>
  </cols>
  <sheetData>
    <row r="1" spans="2:10" ht="12" customHeight="1"/>
    <row r="2" spans="2:10" ht="15" customHeight="1">
      <c r="B2" s="437" t="s">
        <v>524</v>
      </c>
      <c r="C2" s="437"/>
      <c r="D2" s="437"/>
      <c r="E2" s="437"/>
      <c r="F2" s="437"/>
      <c r="G2" s="437"/>
      <c r="H2" s="355"/>
      <c r="I2" s="398" t="s">
        <v>333</v>
      </c>
      <c r="J2" s="398"/>
    </row>
    <row r="3" spans="2:10" ht="23.25" customHeight="1">
      <c r="B3" s="438" t="s">
        <v>83</v>
      </c>
      <c r="C3" s="438"/>
      <c r="D3" s="438"/>
      <c r="E3" s="438"/>
      <c r="F3" s="438"/>
      <c r="G3" s="438"/>
      <c r="H3" s="3"/>
      <c r="I3" s="398"/>
      <c r="J3" s="398"/>
    </row>
    <row r="4" spans="2:10" ht="22.5" customHeight="1">
      <c r="B4" s="435" t="s">
        <v>131</v>
      </c>
      <c r="C4" s="424" t="s">
        <v>519</v>
      </c>
      <c r="D4" s="424" t="s">
        <v>520</v>
      </c>
      <c r="E4" s="424" t="s">
        <v>90</v>
      </c>
      <c r="F4" s="424" t="s">
        <v>521</v>
      </c>
      <c r="G4" s="424" t="s">
        <v>522</v>
      </c>
      <c r="H4" s="356"/>
    </row>
    <row r="5" spans="2:10" ht="35.25" customHeight="1">
      <c r="B5" s="435"/>
      <c r="C5" s="424"/>
      <c r="D5" s="424"/>
      <c r="E5" s="424"/>
      <c r="F5" s="424"/>
      <c r="G5" s="424"/>
      <c r="H5" s="356"/>
    </row>
    <row r="6" spans="2:10">
      <c r="B6" s="257" t="s">
        <v>10</v>
      </c>
      <c r="C6" s="357">
        <v>0</v>
      </c>
      <c r="D6" s="90">
        <v>0</v>
      </c>
      <c r="E6" s="90">
        <v>0</v>
      </c>
      <c r="F6" s="90">
        <v>0</v>
      </c>
      <c r="G6" s="358" t="s">
        <v>14</v>
      </c>
      <c r="H6" s="136"/>
    </row>
    <row r="7" spans="2:10">
      <c r="B7" s="257" t="s">
        <v>11</v>
      </c>
      <c r="C7" s="357">
        <v>19</v>
      </c>
      <c r="D7" s="90">
        <v>8197.59</v>
      </c>
      <c r="E7" s="90">
        <v>1893.66</v>
      </c>
      <c r="F7" s="90">
        <v>4457.8500000000004</v>
      </c>
      <c r="G7" s="358">
        <v>54</v>
      </c>
      <c r="H7" s="136"/>
    </row>
    <row r="8" spans="2:10">
      <c r="B8" s="257" t="s">
        <v>12</v>
      </c>
      <c r="C8" s="357">
        <v>75</v>
      </c>
      <c r="D8" s="90">
        <v>206807.2</v>
      </c>
      <c r="E8" s="90">
        <v>48031.89</v>
      </c>
      <c r="F8" s="90">
        <v>111441.04</v>
      </c>
      <c r="G8" s="358">
        <v>54</v>
      </c>
      <c r="H8" s="136"/>
    </row>
    <row r="9" spans="2:10">
      <c r="B9" s="257" t="s">
        <v>242</v>
      </c>
      <c r="C9" s="357">
        <v>132</v>
      </c>
      <c r="D9" s="139">
        <v>164568.01</v>
      </c>
      <c r="E9" s="90">
        <v>25193.4</v>
      </c>
      <c r="F9" s="90">
        <v>41825.800000000003</v>
      </c>
      <c r="G9" s="358">
        <v>25</v>
      </c>
      <c r="H9" s="136"/>
    </row>
    <row r="10" spans="2:10">
      <c r="B10" s="257" t="s">
        <v>295</v>
      </c>
      <c r="C10" s="357">
        <v>119</v>
      </c>
      <c r="D10" s="90">
        <v>127199.56</v>
      </c>
      <c r="E10" s="90">
        <v>18320.21</v>
      </c>
      <c r="F10" s="90">
        <v>27551.37</v>
      </c>
      <c r="G10" s="358">
        <v>22</v>
      </c>
      <c r="H10" s="136"/>
    </row>
    <row r="11" spans="2:10">
      <c r="B11" s="257" t="s">
        <v>368</v>
      </c>
      <c r="C11" s="357">
        <v>144</v>
      </c>
      <c r="D11" s="139">
        <v>210934.22</v>
      </c>
      <c r="E11" s="90">
        <v>36293.51</v>
      </c>
      <c r="F11" s="90">
        <v>47522.57</v>
      </c>
      <c r="G11" s="358">
        <v>23</v>
      </c>
      <c r="H11" s="136"/>
    </row>
    <row r="12" spans="2:10">
      <c r="B12" s="257" t="s">
        <v>438</v>
      </c>
      <c r="C12" s="357">
        <v>189</v>
      </c>
      <c r="D12" s="139">
        <v>154285.35</v>
      </c>
      <c r="E12" s="90">
        <v>43361.25</v>
      </c>
      <c r="F12" s="90">
        <v>55449.11</v>
      </c>
      <c r="G12" s="358">
        <v>36</v>
      </c>
      <c r="H12" s="136"/>
    </row>
    <row r="13" spans="2:10">
      <c r="B13" s="257" t="s">
        <v>523</v>
      </c>
      <c r="C13" s="357">
        <v>269</v>
      </c>
      <c r="D13" s="139">
        <v>174291.09</v>
      </c>
      <c r="E13" s="90">
        <v>34558.629999999997</v>
      </c>
      <c r="F13" s="90">
        <v>47653.34</v>
      </c>
      <c r="G13" s="358">
        <v>27</v>
      </c>
      <c r="H13" s="136"/>
    </row>
    <row r="14" spans="2:10">
      <c r="B14" s="359" t="s">
        <v>20</v>
      </c>
      <c r="C14" s="360">
        <v>947</v>
      </c>
      <c r="D14" s="361">
        <v>1046283.02</v>
      </c>
      <c r="E14" s="362">
        <v>207652.55</v>
      </c>
      <c r="F14" s="362">
        <v>335901.08</v>
      </c>
      <c r="G14" s="363">
        <v>32</v>
      </c>
      <c r="H14" s="136"/>
    </row>
  </sheetData>
  <mergeCells count="9">
    <mergeCell ref="B2:G2"/>
    <mergeCell ref="I2:J3"/>
    <mergeCell ref="B3:G3"/>
    <mergeCell ref="B4:B5"/>
    <mergeCell ref="C4:C5"/>
    <mergeCell ref="D4:D5"/>
    <mergeCell ref="E4:E5"/>
    <mergeCell ref="F4:F5"/>
    <mergeCell ref="G4:G5"/>
  </mergeCells>
  <hyperlinks>
    <hyperlink ref="I2:J3" location="'Table of Contents'!A1" display="Go To Table Of Contents" xr:uid="{BC0B771B-9CA9-4994-B2EE-5F573B077F62}"/>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2CEC7-038B-459A-A185-3CF60F3B0E03}">
  <dimension ref="B2:O40"/>
  <sheetViews>
    <sheetView showGridLines="0" zoomScaleNormal="100" workbookViewId="0">
      <selection activeCell="N2" sqref="N2:O4"/>
    </sheetView>
  </sheetViews>
  <sheetFormatPr defaultRowHeight="15"/>
  <cols>
    <col min="1" max="1" width="2.7109375" customWidth="1"/>
    <col min="9" max="9" width="1.85546875" style="49" customWidth="1"/>
    <col min="10" max="10" width="1.85546875" customWidth="1"/>
    <col min="11" max="11" width="58.7109375" style="19" customWidth="1"/>
    <col min="12" max="12" width="18.85546875" customWidth="1"/>
    <col min="13" max="13" width="4.7109375" customWidth="1"/>
    <col min="14" max="15" width="6.7109375" customWidth="1"/>
  </cols>
  <sheetData>
    <row r="2" spans="2:15" ht="15.75" customHeight="1">
      <c r="B2" s="413"/>
      <c r="C2" s="413"/>
      <c r="D2" s="413"/>
      <c r="E2" s="413"/>
      <c r="F2" s="413"/>
      <c r="G2" s="413"/>
      <c r="H2" s="413"/>
      <c r="K2" s="440" t="s">
        <v>570</v>
      </c>
      <c r="L2" s="440"/>
      <c r="N2" s="398" t="s">
        <v>333</v>
      </c>
      <c r="O2" s="398"/>
    </row>
    <row r="3" spans="2:15" ht="9" customHeight="1">
      <c r="K3" s="39"/>
      <c r="L3" s="1"/>
      <c r="N3" s="398"/>
      <c r="O3" s="398"/>
    </row>
    <row r="4" spans="2:15" ht="15" customHeight="1">
      <c r="K4" s="308" t="s">
        <v>399</v>
      </c>
      <c r="L4" s="309" t="s">
        <v>400</v>
      </c>
      <c r="N4" s="398"/>
      <c r="O4" s="398"/>
    </row>
    <row r="5" spans="2:15">
      <c r="K5" s="18" t="s">
        <v>397</v>
      </c>
      <c r="L5" s="115">
        <v>947</v>
      </c>
    </row>
    <row r="6" spans="2:15">
      <c r="K6" s="18" t="s">
        <v>398</v>
      </c>
      <c r="L6" s="115">
        <v>375</v>
      </c>
    </row>
    <row r="7" spans="2:15">
      <c r="K7" s="80" t="s">
        <v>30</v>
      </c>
      <c r="L7" s="150">
        <f>945-375</f>
        <v>570</v>
      </c>
    </row>
    <row r="8" spans="2:15">
      <c r="K8" s="18" t="s">
        <v>660</v>
      </c>
      <c r="L8" s="40"/>
      <c r="M8" t="s">
        <v>292</v>
      </c>
    </row>
    <row r="9" spans="2:15">
      <c r="K9" s="18"/>
      <c r="L9" s="40"/>
    </row>
    <row r="10" spans="2:15">
      <c r="K10" s="18"/>
      <c r="L10" s="40"/>
    </row>
    <row r="11" spans="2:15">
      <c r="K11" s="18"/>
      <c r="L11" s="40"/>
    </row>
    <row r="12" spans="2:15">
      <c r="K12" s="259"/>
      <c r="L12" s="259"/>
    </row>
    <row r="13" spans="2:15" ht="27.6" customHeight="1">
      <c r="K13" s="439"/>
      <c r="L13" s="439"/>
    </row>
    <row r="15" spans="2:15" ht="30.6" customHeight="1">
      <c r="K15" s="166"/>
      <c r="L15" s="167"/>
      <c r="M15" s="167"/>
      <c r="N15" s="167"/>
    </row>
    <row r="16" spans="2:15">
      <c r="K16" s="166"/>
      <c r="L16" s="164"/>
      <c r="M16" s="167"/>
      <c r="N16" s="167"/>
    </row>
    <row r="17" spans="11:14" ht="27">
      <c r="K17" s="166"/>
      <c r="L17" s="177"/>
      <c r="M17" s="175" t="s">
        <v>20</v>
      </c>
      <c r="N17" s="167"/>
    </row>
    <row r="18" spans="11:14" ht="15.75">
      <c r="K18" s="166"/>
      <c r="L18" s="178" t="s">
        <v>10</v>
      </c>
      <c r="M18" s="173">
        <v>37</v>
      </c>
      <c r="N18" s="167"/>
    </row>
    <row r="19" spans="11:14" ht="15.75">
      <c r="K19" s="166"/>
      <c r="L19" s="178" t="s">
        <v>11</v>
      </c>
      <c r="M19" s="173">
        <v>706</v>
      </c>
      <c r="N19" s="167"/>
    </row>
    <row r="20" spans="11:14" ht="15.75">
      <c r="K20" s="166"/>
      <c r="L20" s="178" t="s">
        <v>12</v>
      </c>
      <c r="M20" s="173">
        <v>1157</v>
      </c>
      <c r="N20" s="167"/>
    </row>
    <row r="21" spans="11:14" ht="15.75">
      <c r="K21" s="166"/>
      <c r="L21" s="178" t="s">
        <v>242</v>
      </c>
      <c r="M21" s="173">
        <v>1985</v>
      </c>
      <c r="N21" s="167"/>
    </row>
    <row r="22" spans="11:14" ht="15.75">
      <c r="K22" s="166"/>
      <c r="L22" s="178" t="s">
        <v>295</v>
      </c>
      <c r="M22" s="173">
        <v>538</v>
      </c>
      <c r="N22" s="167"/>
    </row>
    <row r="23" spans="11:14" ht="15.75">
      <c r="K23" s="166"/>
      <c r="L23" s="178" t="s">
        <v>291</v>
      </c>
      <c r="M23" s="173">
        <v>141</v>
      </c>
      <c r="N23" s="167"/>
    </row>
    <row r="24" spans="11:14" ht="15.75">
      <c r="K24" s="166"/>
      <c r="L24" s="178" t="s">
        <v>352</v>
      </c>
      <c r="M24" s="173">
        <v>186</v>
      </c>
      <c r="N24" s="167"/>
    </row>
    <row r="25" spans="11:14" ht="15.75">
      <c r="K25" s="166"/>
      <c r="L25" s="178" t="s">
        <v>358</v>
      </c>
      <c r="M25" s="173">
        <v>192</v>
      </c>
      <c r="N25" s="167"/>
    </row>
    <row r="26" spans="11:14" ht="15.75">
      <c r="K26" s="166"/>
      <c r="L26" s="178" t="s">
        <v>20</v>
      </c>
      <c r="M26" s="173">
        <v>4942</v>
      </c>
      <c r="N26" s="167"/>
    </row>
    <row r="27" spans="11:14" ht="15.75">
      <c r="K27" s="166"/>
      <c r="L27" s="178"/>
      <c r="M27" s="173"/>
      <c r="N27" s="167"/>
    </row>
    <row r="28" spans="11:14">
      <c r="K28" s="166"/>
      <c r="L28" s="167"/>
      <c r="M28" s="167"/>
      <c r="N28" s="167"/>
    </row>
    <row r="29" spans="11:14" ht="27">
      <c r="K29" s="166"/>
      <c r="L29" s="167"/>
      <c r="M29" s="175" t="s">
        <v>20</v>
      </c>
      <c r="N29" s="167"/>
    </row>
    <row r="30" spans="11:14" ht="15.75">
      <c r="K30" s="166"/>
      <c r="L30" s="178" t="s">
        <v>10</v>
      </c>
      <c r="M30" s="167">
        <f t="shared" ref="M30" si="0">M18</f>
        <v>37</v>
      </c>
      <c r="N30" s="167"/>
    </row>
    <row r="31" spans="11:14" ht="15.75">
      <c r="K31" s="166"/>
      <c r="L31" s="178" t="s">
        <v>11</v>
      </c>
      <c r="M31" s="167">
        <f t="shared" ref="M31:M37" si="1">M30+M19</f>
        <v>743</v>
      </c>
      <c r="N31" s="167"/>
    </row>
    <row r="32" spans="11:14" ht="15.75">
      <c r="K32" s="166"/>
      <c r="L32" s="178" t="s">
        <v>12</v>
      </c>
      <c r="M32" s="167">
        <f t="shared" si="1"/>
        <v>1900</v>
      </c>
      <c r="N32" s="167"/>
    </row>
    <row r="33" spans="11:14" ht="15.75">
      <c r="K33" s="166"/>
      <c r="L33" s="178" t="s">
        <v>242</v>
      </c>
      <c r="M33" s="167">
        <f t="shared" si="1"/>
        <v>3885</v>
      </c>
      <c r="N33" s="167"/>
    </row>
    <row r="34" spans="11:14" ht="15.75">
      <c r="K34" s="166"/>
      <c r="L34" s="178" t="s">
        <v>295</v>
      </c>
      <c r="M34" s="167">
        <f t="shared" si="1"/>
        <v>4423</v>
      </c>
      <c r="N34" s="167"/>
    </row>
    <row r="35" spans="11:14" ht="15.75">
      <c r="K35" s="166"/>
      <c r="L35" s="178" t="s">
        <v>362</v>
      </c>
      <c r="M35" s="167">
        <f t="shared" si="1"/>
        <v>4564</v>
      </c>
      <c r="N35" s="167"/>
    </row>
    <row r="36" spans="11:14" ht="15.75">
      <c r="K36" s="166"/>
      <c r="L36" s="178" t="s">
        <v>356</v>
      </c>
      <c r="M36" s="167">
        <f t="shared" si="1"/>
        <v>4750</v>
      </c>
      <c r="N36" s="167"/>
    </row>
    <row r="37" spans="11:14" ht="15.75">
      <c r="K37" s="166"/>
      <c r="L37" s="178" t="s">
        <v>360</v>
      </c>
      <c r="M37" s="167">
        <f t="shared" si="1"/>
        <v>4942</v>
      </c>
      <c r="N37" s="167"/>
    </row>
    <row r="38" spans="11:14">
      <c r="K38" s="166"/>
      <c r="L38" s="167"/>
      <c r="M38" s="167"/>
      <c r="N38" s="167"/>
    </row>
    <row r="39" spans="11:14">
      <c r="K39" s="166"/>
      <c r="L39" s="167"/>
      <c r="M39" s="167"/>
      <c r="N39" s="167"/>
    </row>
    <row r="40" spans="11:14">
      <c r="K40" s="166"/>
      <c r="L40" s="167"/>
      <c r="M40" s="167"/>
      <c r="N40" s="167"/>
    </row>
  </sheetData>
  <mergeCells count="4">
    <mergeCell ref="B2:H2"/>
    <mergeCell ref="N2:O4"/>
    <mergeCell ref="K13:L13"/>
    <mergeCell ref="K2:L2"/>
  </mergeCells>
  <hyperlinks>
    <hyperlink ref="N2:O4" location="'Table of Contents'!A1" display="Go to Table of Contents" xr:uid="{2442C05B-0AD7-4239-941B-CEC4AE775D12}"/>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E-Newsletter Jan - Mar 2024</vt:lpstr>
      <vt:lpstr>Table of 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Pooja   Singla</cp:lastModifiedBy>
  <dcterms:created xsi:type="dcterms:W3CDTF">2021-07-05T10:28:46Z</dcterms:created>
  <dcterms:modified xsi:type="dcterms:W3CDTF">2024-05-17T06:04:27Z</dcterms:modified>
</cp:coreProperties>
</file>