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Manpreet Kaur\Desktop\Manpreet - Board Sec\New Newsletters\Apr - June 2025\"/>
    </mc:Choice>
  </mc:AlternateContent>
  <xr:revisionPtr revIDLastSave="0" documentId="13_ncr:1_{14076CA2-7A37-471F-A400-6159B51ACF56}" xr6:coauthVersionLast="47" xr6:coauthVersionMax="47" xr10:uidLastSave="{00000000-0000-0000-0000-000000000000}"/>
  <bookViews>
    <workbookView xWindow="-120" yWindow="-120" windowWidth="29040" windowHeight="15720" firstSheet="26" activeTab="37" xr2:uid="{00000000-000D-0000-FFFF-FFFF00000000}"/>
  </bookViews>
  <sheets>
    <sheet name="E-Newsletter April-June, 2025" sheetId="43" r:id="rId1"/>
    <sheet name="Table of Contents" sheetId="44" r:id="rId2"/>
    <sheet name="Table 1" sheetId="64" r:id="rId3"/>
    <sheet name="Table 2" sheetId="49" r:id="rId4"/>
    <sheet name="Table 3" sheetId="3" r:id="rId5"/>
    <sheet name="Table 4" sheetId="5" r:id="rId6"/>
    <sheet name="Table 5" sheetId="62" r:id="rId7"/>
    <sheet name="Table 6 " sheetId="4" r:id="rId8"/>
    <sheet name="Table 7" sheetId="20" r:id="rId9"/>
    <sheet name="Table 8" sheetId="6" r:id="rId10"/>
    <sheet name="Table 9" sheetId="9" r:id="rId11"/>
    <sheet name="Table 10" sheetId="14" r:id="rId12"/>
    <sheet name="Table 11" sheetId="60" r:id="rId13"/>
    <sheet name="Table 12" sheetId="7" r:id="rId14"/>
    <sheet name="Table 13" sheetId="59" r:id="rId15"/>
    <sheet name="Table 14" sheetId="50" r:id="rId16"/>
    <sheet name="Table 15" sheetId="11" r:id="rId17"/>
    <sheet name="Table 16" sheetId="51" r:id="rId18"/>
    <sheet name="Table 17" sheetId="13" r:id="rId19"/>
    <sheet name="Table 18" sheetId="15" r:id="rId20"/>
    <sheet name="Table 19" sheetId="16" r:id="rId21"/>
    <sheet name="Table 20" sheetId="17" r:id="rId22"/>
    <sheet name="Table 21" sheetId="18" r:id="rId23"/>
    <sheet name="Table 22 " sheetId="19" r:id="rId24"/>
    <sheet name="Table 23" sheetId="21" r:id="rId25"/>
    <sheet name="Table 24" sheetId="63" r:id="rId26"/>
    <sheet name="Table 25" sheetId="65" r:id="rId27"/>
    <sheet name="Table 26" sheetId="22" r:id="rId28"/>
    <sheet name="Table 27" sheetId="54" r:id="rId29"/>
    <sheet name="Table 28" sheetId="23" r:id="rId30"/>
    <sheet name="Table 29" sheetId="24" r:id="rId31"/>
    <sheet name="Table 30" sheetId="25" r:id="rId32"/>
    <sheet name="Table 31" sheetId="26" r:id="rId33"/>
    <sheet name="Table 32" sheetId="28" r:id="rId34"/>
    <sheet name="Table 33" sheetId="29" r:id="rId35"/>
    <sheet name="Table 34" sheetId="30" r:id="rId36"/>
    <sheet name="Table 35" sheetId="31" r:id="rId37"/>
    <sheet name="Table 36" sheetId="32" r:id="rId38"/>
    <sheet name="Table 37" sheetId="33" r:id="rId39"/>
    <sheet name="Table 38" sheetId="34" r:id="rId40"/>
    <sheet name="Table 39" sheetId="35" r:id="rId41"/>
    <sheet name="Table 40" sheetId="36" r:id="rId42"/>
    <sheet name="Table 41" sheetId="37" r:id="rId43"/>
  </sheets>
  <definedNames>
    <definedName name="_Hlk189580260" localSheetId="2">'Table 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52" i="9" l="1"/>
  <c r="M52" i="9"/>
  <c r="E34" i="4" l="1"/>
  <c r="E35" i="4" s="1"/>
  <c r="E36" i="4" s="1"/>
  <c r="E37" i="4" s="1"/>
  <c r="E38" i="4" s="1"/>
  <c r="E39" i="4" s="1"/>
  <c r="E40" i="4" s="1"/>
  <c r="E41" i="4" s="1"/>
  <c r="F34" i="4"/>
  <c r="F35" i="4" s="1"/>
  <c r="F36" i="4" s="1"/>
  <c r="F37" i="4" s="1"/>
  <c r="F38" i="4" s="1"/>
  <c r="F39" i="4" s="1"/>
  <c r="F40" i="4" s="1"/>
  <c r="F41" i="4" s="1"/>
  <c r="G34" i="4"/>
  <c r="G35" i="4" s="1"/>
  <c r="G36" i="4" s="1"/>
  <c r="G37" i="4" s="1"/>
  <c r="G38" i="4" s="1"/>
  <c r="G39" i="4" s="1"/>
  <c r="G40" i="4" s="1"/>
  <c r="G41" i="4" s="1"/>
  <c r="D34" i="4"/>
  <c r="D35"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D36" i="4"/>
  <c r="D37" i="4" s="1"/>
  <c r="D38" i="4" s="1"/>
  <c r="D39" i="4" s="1"/>
  <c r="D40" i="4" s="1"/>
  <c r="D41" i="4" s="1"/>
  <c r="Q24" i="49" l="1"/>
  <c r="P19"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E23" i="5"/>
  <c r="E29" i="5" s="1"/>
  <c r="D23" i="5"/>
  <c r="D29" i="5" s="1"/>
  <c r="F23" i="5"/>
  <c r="F30" i="5" s="1"/>
  <c r="P27" i="7"/>
  <c r="N21" i="6" l="1"/>
  <c r="N19" i="6"/>
  <c r="N18" i="6"/>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<sst xmlns="http://schemas.openxmlformats.org/spreadsheetml/2006/main" count="1498" uniqueCount="802">
  <si>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</si>
  <si>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</si>
  <si>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</si>
  <si>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</si>
  <si>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</si>
  <si>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</si>
  <si>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</si>
  <si>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</si>
  <si>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</si>
  <si>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</si>
  <si>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</si>
  <si>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</si>
  <si>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</si>
  <si>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</si>
  <si>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</si>
  <si>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</si>
  <si>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</si>
  <si>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</si>
  <si>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</si>
  <si>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</si>
  <si>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</si>
  <si>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</si>
  <si>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</si>
  <si>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</si>
  <si>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</si>
  <si>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</si>
  <si>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</si>
  <si>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</si>
  <si>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</si>
  <si>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</si>
  <si>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</si>
  <si>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</si>
  <si>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</si>
  <si>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</si>
  <si>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</si>
  <si>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</si>
  <si>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</si>
  <si>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</si>
  <si>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</si>
  <si>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</si>
  <si>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</si>
  <si>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</si>
  <si>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</si>
  <si>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</si>
  <si>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</si>
  <si>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</si>
  <si>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</si>
  <si>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</si>
  <si>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</si>
  <si>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</si>
  <si>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</si>
  <si>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</si>
  <si>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</si>
  <si>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</si>
  <si>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</si>
  <si>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</si>
  <si>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</si>
  <si>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</si>
  <si>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</si>
  <si>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</si>
  <si>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</si>
  <si>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</si>
  <si>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</si>
  <si>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</si>
  <si>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</si>
  <si>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</si>
  <si>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</si>
  <si>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</si>
  <si>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</si>
  <si>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</si>
  <si>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</si>
  <si>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</si>
  <si>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</si>
  <si>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</si>
  <si>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FC</t>
  </si>
  <si>
    <t>OC</t>
  </si>
  <si>
    <t>CD</t>
  </si>
  <si>
    <t>(Amount in ₹ crore)</t>
  </si>
  <si>
    <t>Sl. No.</t>
  </si>
  <si>
    <t>Name of CD</t>
  </si>
  <si>
    <t>Date of Commencement of CIRP</t>
  </si>
  <si>
    <t>Date of Approval of Resolution Plan</t>
  </si>
  <si>
    <t>CIRP initiated by</t>
  </si>
  <si>
    <t>Liquidation Value</t>
  </si>
  <si>
    <t>Yes</t>
  </si>
  <si>
    <t>No</t>
  </si>
  <si>
    <t>Status of Liquidation</t>
  </si>
  <si>
    <t>Number</t>
  </si>
  <si>
    <t>Initiated</t>
  </si>
  <si>
    <t>Closed by Dissolution</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</si>
  <si>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</si>
  <si>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</si>
  <si>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</si>
  <si>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</si>
  <si>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</si>
  <si>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</si>
  <si>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</si>
  <si>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</si>
  <si>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</si>
  <si>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</si>
  <si>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</si>
  <si>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</si>
  <si>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</si>
  <si>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</si>
  <si>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</si>
  <si>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</si>
  <si>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</si>
  <si>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</si>
  <si>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</si>
  <si>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</si>
  <si>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</si>
  <si>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</si>
  <si>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</si>
  <si>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</si>
  <si>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</si>
  <si>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</si>
  <si>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</si>
  <si>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</si>
  <si>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</si>
  <si>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</si>
  <si>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</si>
  <si>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</si>
  <si>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</si>
  <si>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</si>
  <si>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</si>
  <si>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</si>
  <si>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</si>
  <si>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</si>
  <si>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</si>
  <si>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</si>
  <si>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</si>
  <si>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</si>
  <si>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</si>
  <si>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</si>
  <si>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</si>
  <si>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</si>
  <si>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</si>
  <si>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</si>
  <si>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</si>
  <si>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</si>
  <si>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</si>
  <si>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</si>
  <si>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</si>
  <si>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</si>
  <si>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</si>
  <si>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</si>
  <si>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</si>
  <si>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</si>
  <si>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</si>
  <si>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</si>
  <si>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</si>
  <si>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</si>
  <si>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</si>
  <si>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</si>
  <si>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</si>
  <si>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</si>
  <si>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</si>
  <si>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</si>
  <si>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</si>
  <si>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</si>
  <si>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</si>
  <si>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</si>
  <si>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</si>
  <si>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</si>
  <si>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</si>
  <si>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</si>
  <si>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</si>
  <si>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Opening Balance</t>
  </si>
  <si>
    <t>Deposit during the period</t>
  </si>
  <si>
    <t>Withdrawn during the period</t>
  </si>
  <si>
    <t>Balance at the end of the period</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</si>
  <si>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</si>
  <si>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</si>
  <si>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</si>
  <si>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</si>
  <si>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</si>
  <si>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</si>
  <si>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</si>
  <si>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</si>
  <si>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</si>
  <si>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</si>
  <si>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</si>
  <si>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</si>
  <si>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</si>
  <si>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</si>
  <si>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</si>
  <si>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</si>
  <si>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</si>
  <si>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</si>
  <si>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</si>
  <si>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</si>
  <si>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</si>
  <si>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</si>
  <si>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</si>
  <si>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</si>
  <si>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</si>
  <si>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</si>
  <si>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</si>
  <si>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</si>
  <si>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</si>
  <si>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</si>
  <si>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</si>
  <si>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</si>
  <si>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</si>
  <si>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</si>
  <si>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</si>
  <si>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</si>
  <si>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</si>
  <si>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</si>
  <si>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</si>
  <si>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</si>
  <si>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</si>
  <si>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</si>
  <si>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</si>
  <si>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</si>
  <si>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</si>
  <si>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</si>
  <si>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</si>
  <si>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</si>
  <si>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</si>
  <si>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</si>
  <si>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</si>
  <si>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</si>
  <si>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</si>
  <si>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</si>
  <si>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</si>
  <si>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</si>
  <si>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</si>
  <si>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</si>
  <si>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</si>
  <si>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</si>
  <si>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</si>
  <si>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</si>
  <si>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</si>
  <si>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</si>
  <si>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</si>
  <si>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</si>
  <si>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</si>
  <si>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</si>
  <si>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</si>
  <si>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</si>
  <si>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</si>
  <si>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</si>
  <si>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</si>
  <si>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</si>
  <si>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</si>
  <si>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</si>
  <si>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</si>
  <si>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</si>
  <si>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</si>
  <si>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</si>
  <si>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</si>
  <si>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</si>
  <si>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</si>
  <si>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</si>
  <si>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</si>
  <si>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</si>
  <si>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</si>
  <si>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Nandadeep Valuers Foundation</t>
  </si>
  <si>
    <t>All India Institute of Valuers Foundation</t>
  </si>
  <si>
    <t>International Business Valuers Association</t>
  </si>
  <si>
    <t>Entities Registered</t>
  </si>
  <si>
    <t>Registration in the Asset Class</t>
  </si>
  <si>
    <t>IIV India registered Valuers Foundation</t>
  </si>
  <si>
    <t>CEV Integral Appraisers Foundation</t>
  </si>
  <si>
    <t>Divya Jyoti Foundation</t>
  </si>
  <si>
    <t xml:space="preserve">        (Number)</t>
  </si>
  <si>
    <t xml:space="preserve">≤ 30 </t>
  </si>
  <si>
    <t>&gt; 30 ≤ 40</t>
  </si>
  <si>
    <t xml:space="preserve">&gt; 80 </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</si>
  <si>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</si>
  <si>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</si>
  <si>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</si>
  <si>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</si>
  <si>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</si>
  <si>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</si>
  <si>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</si>
  <si>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</si>
  <si>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</si>
  <si>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</si>
  <si>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</si>
  <si>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</si>
  <si>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</si>
  <si>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</si>
  <si>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</si>
  <si>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</si>
  <si>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</si>
  <si>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</si>
  <si>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</si>
  <si>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</si>
  <si>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</si>
  <si>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</si>
  <si>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</si>
  <si>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</si>
  <si>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</si>
  <si>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</si>
  <si>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</si>
  <si>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</si>
  <si>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</si>
  <si>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</si>
  <si>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</si>
  <si>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</si>
  <si>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</si>
  <si>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</si>
  <si>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</si>
  <si>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</si>
  <si>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</si>
  <si>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</si>
  <si>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</si>
  <si>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</si>
  <si>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</si>
  <si>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</si>
  <si>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</si>
  <si>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</si>
  <si>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</si>
  <si>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</si>
  <si>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</si>
  <si>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</si>
  <si>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</si>
  <si>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</si>
  <si>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</si>
  <si>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</si>
  <si>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</si>
  <si>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</si>
  <si>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</si>
  <si>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</si>
  <si>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</si>
  <si>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</si>
  <si>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</si>
  <si>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</si>
  <si>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</si>
  <si>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</si>
  <si>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</si>
  <si>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</si>
  <si>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</si>
  <si>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</si>
  <si>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</si>
  <si>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</si>
  <si>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Age Group 
(in years)</t>
  </si>
  <si>
    <t>2021 - 22</t>
  </si>
  <si>
    <t>Nature of transactions</t>
  </si>
  <si>
    <t>Applications Filed</t>
  </si>
  <si>
    <t>Number of transactions</t>
  </si>
  <si>
    <t>Amount involved</t>
  </si>
  <si>
    <t>Preferential</t>
  </si>
  <si>
    <t>Undervalued</t>
  </si>
  <si>
    <t>Fraudulent</t>
  </si>
  <si>
    <t>Extortionate</t>
  </si>
  <si>
    <t>-</t>
  </si>
  <si>
    <t>Combination</t>
  </si>
  <si>
    <t xml:space="preserve"> -</t>
  </si>
  <si>
    <t>Details of Avoidance Applications and Disposal</t>
  </si>
  <si>
    <t>Failing to Meet Eligibility Norms</t>
  </si>
  <si>
    <t>CIRPs Yielding Resolution Plans</t>
  </si>
  <si>
    <t>9, 10</t>
  </si>
  <si>
    <t>Status of filed applications for initiation of insolvency resolution process of personal guarantors</t>
  </si>
  <si>
    <t>Realisation by creditors as % of Liquidation Value</t>
  </si>
  <si>
    <t>Realisation by creditors as % of their Claims</t>
  </si>
  <si>
    <t xml:space="preserve">Total Admitted Claims </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</si>
  <si>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</si>
  <si>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</si>
  <si>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</si>
  <si>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</si>
  <si>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</si>
  <si>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</si>
  <si>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</si>
  <si>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</si>
  <si>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</si>
  <si>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</si>
  <si>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</si>
  <si>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Amount (in ₹ crore)</t>
  </si>
  <si>
    <t>Admitted Claims</t>
  </si>
  <si>
    <t>Fair Value</t>
  </si>
  <si>
    <t>CDs</t>
  </si>
  <si>
    <t>Total (Individual)</t>
  </si>
  <si>
    <t>Total (IPE as IP)</t>
  </si>
  <si>
    <t>Average CPE hours</t>
  </si>
  <si>
    <t>per registered IP</t>
  </si>
  <si>
    <t xml:space="preserve"> RVO Estate Managers and Appraisers Foundation</t>
  </si>
  <si>
    <t>Amount of Claims Admitted (₹ crore)</t>
  </si>
  <si>
    <t>Paid-up capital*</t>
  </si>
  <si>
    <t>No. of cases where RPs have been appointed*</t>
  </si>
  <si>
    <t>IIIP ICAI</t>
  </si>
  <si>
    <t>2022 - 23</t>
  </si>
  <si>
    <t>FiSPs</t>
  </si>
  <si>
    <t>No. of Cases</t>
  </si>
  <si>
    <t>Resolution plans approved</t>
  </si>
  <si>
    <r>
      <t xml:space="preserve">(Amount in </t>
    </r>
    <r>
      <rPr>
        <i/>
        <sz val="10"/>
        <color theme="1"/>
        <rFont val="Times New Roman"/>
        <family val="1"/>
      </rPr>
      <t>₹</t>
    </r>
    <r>
      <rPr>
        <i/>
        <sz val="10"/>
        <color rgb="FF000000"/>
        <rFont val="Times New Roman"/>
        <family val="1"/>
      </rPr>
      <t xml:space="preserve"> lakh crore)</t>
    </r>
  </si>
  <si>
    <t>***</t>
  </si>
  <si>
    <t>Srei Equipment Finance Limited</t>
  </si>
  <si>
    <t>Srei Infrastructure Finance Limited</t>
  </si>
  <si>
    <t>2017 – 18</t>
  </si>
  <si>
    <t>2018 – 19</t>
  </si>
  <si>
    <t>2019 – 20</t>
  </si>
  <si>
    <t>2020 – 21</t>
  </si>
  <si>
    <t>2021 – 22</t>
  </si>
  <si>
    <t>2022 – 23</t>
  </si>
  <si>
    <t>Liquidations for which Final Reports submitted</t>
  </si>
  <si>
    <t>Ahmedabad</t>
  </si>
  <si>
    <t>Kolkata</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</si>
  <si>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</si>
  <si>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</si>
  <si>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</si>
  <si>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</si>
  <si>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</si>
  <si>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</si>
  <si>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</si>
  <si>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</si>
  <si>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</si>
  <si>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</si>
  <si>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</si>
  <si>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</si>
  <si>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</si>
  <si>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</si>
  <si>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Ratio of Resolution and Liquidation orders</t>
  </si>
  <si>
    <t>2023 - 24</t>
  </si>
  <si>
    <t>Name of the CD</t>
  </si>
  <si>
    <t>Date of admission</t>
  </si>
  <si>
    <t>Name of the NCLT Bench</t>
  </si>
  <si>
    <t>Kethos Tiles Private Limited</t>
  </si>
  <si>
    <t>Shreemati Fashions Private Limited</t>
  </si>
  <si>
    <t>Kratos Energy &amp; Infrastructure Limited</t>
  </si>
  <si>
    <t>Resolution cases</t>
  </si>
  <si>
    <t>Liquidation cases</t>
  </si>
  <si>
    <t>Ratio</t>
  </si>
  <si>
    <t>Details of Voluntary Liquidations (Excluding Withdrawals)</t>
  </si>
  <si>
    <t>Reliance Capital Ltd</t>
  </si>
  <si>
    <t xml:space="preserve"> NA </t>
  </si>
  <si>
    <t>IndusInd International Holdings Limited</t>
  </si>
  <si>
    <t>As on March, 2024</t>
  </si>
  <si>
    <t xml:space="preserve">        Closed by Going Concern Sale</t>
  </si>
  <si>
    <t xml:space="preserve">        Closed by Compromise / Arrangement</t>
  </si>
  <si>
    <t>Total Closed cases (A+B+C)</t>
  </si>
  <si>
    <t>2023 – 24</t>
  </si>
  <si>
    <t xml:space="preserve">2022 – 23 </t>
  </si>
  <si>
    <t>* This includes the admitted cases and cases which are withdrawn or dismissed or rejected after appointment of RP.</t>
  </si>
  <si>
    <t>Grand Total</t>
  </si>
  <si>
    <t xml:space="preserve">2016 - 17 (Nov – Dec) # </t>
  </si>
  <si>
    <t>2016 - 17 (Jan – Mar)</t>
  </si>
  <si>
    <t xml:space="preserve">2023 – 24 </t>
  </si>
  <si>
    <t>IPA of ICMAI</t>
  </si>
  <si>
    <t>PGIP Qualified</t>
  </si>
  <si>
    <t xml:space="preserve">Sl. No. </t>
  </si>
  <si>
    <t>Name of Corporate Debtor</t>
  </si>
  <si>
    <t>Defunct (Yes / No)</t>
  </si>
  <si>
    <t>Realisable Value as % of</t>
  </si>
  <si>
    <t>Total Realisable Amount by Claimants</t>
  </si>
  <si>
    <t>Date of Order of Dissolution/ Closure</t>
  </si>
  <si>
    <t>1.        </t>
  </si>
  <si>
    <t>2.        </t>
  </si>
  <si>
    <t>3.        </t>
  </si>
  <si>
    <t>4.        </t>
  </si>
  <si>
    <t>Average Time taken for order of Liquidation</t>
  </si>
  <si>
    <t>Note: '-' means no value; *Claims pertain to CIRP period</t>
  </si>
  <si>
    <t xml:space="preserve">0 means an amount below two decimals </t>
  </si>
  <si>
    <t>NA means Not Applicable</t>
  </si>
  <si>
    <t>Notes: '0' means an amount below two decimals;
 '-' means no value
# Data awaited</t>
  </si>
  <si>
    <t>Note: The data are provisional. These are revised on a continuous basis as further information is received.
Debt data not available in 633 cases.</t>
  </si>
  <si>
    <t>IOV: IOV Registered Valuers Foundation</t>
  </si>
  <si>
    <t>ICSI: ICSI Registered Valuers Organisation</t>
  </si>
  <si>
    <t>ICMAI: ICMAI Registered Valuers Organisation</t>
  </si>
  <si>
    <t>ICAI: ICAI Registered Valuers Organisation</t>
  </si>
  <si>
    <t>PVAI: PVAI Valuation Professional Organisation</t>
  </si>
  <si>
    <t>CVSRTA: CVSRTA Registered Valuers Association</t>
  </si>
  <si>
    <t>CEV: CEV Integral Appraisers Foundation</t>
  </si>
  <si>
    <t>DJF: Divya Jyoti Foundation</t>
  </si>
  <si>
    <t>IBVA: International Business Valuers Association</t>
  </si>
  <si>
    <t>AIVA: All India Valuers Association</t>
  </si>
  <si>
    <t>AaRVF: Assessors and Registered Valuers foundation</t>
  </si>
  <si>
    <t>ACVA: Association of Certified Valuators and Analysts*</t>
  </si>
  <si>
    <t>Year-wise and Stakeholder-wise Initiation of CIRPs</t>
  </si>
  <si>
    <t>Reason for Withdrawal*</t>
  </si>
  <si>
    <t>Full settlement with the applicant</t>
  </si>
  <si>
    <t>Full settlement with other creditors</t>
  </si>
  <si>
    <t>Agreement to settle in future</t>
  </si>
  <si>
    <t>Other settlements with creditors</t>
  </si>
  <si>
    <t xml:space="preserve">      Closed by Dissolution</t>
  </si>
  <si>
    <t xml:space="preserve">      Closed by Going Concern Sale</t>
  </si>
  <si>
    <t xml:space="preserve">      Compromise / Arrangement</t>
  </si>
  <si>
    <t>&gt;Two years</t>
  </si>
  <si>
    <t>CoC decided to liquidate the CD during CIRP</t>
  </si>
  <si>
    <t>AA did not receive any resolution plan for approval</t>
  </si>
  <si>
    <t>AA rejected the resolution plan for non-compliance with the requirements</t>
  </si>
  <si>
    <t>CD contravened provisions of resolution plan</t>
  </si>
  <si>
    <t>Closure:</t>
  </si>
  <si>
    <t xml:space="preserve">     Withdrawn under section 12A</t>
  </si>
  <si>
    <t xml:space="preserve">     Closed on appeal or review or settled</t>
  </si>
  <si>
    <t xml:space="preserve">     Resolution plans approved</t>
  </si>
  <si>
    <t>Ongoing CIRP cases</t>
  </si>
  <si>
    <t xml:space="preserve">     Liquidation orders passed</t>
  </si>
  <si>
    <t>Note: This excludes 1 CD which has moved directly from Board for Industrial and Financial Reconstruction (BIFR) to resolution.</t>
  </si>
  <si>
    <t>Source: Compilation from website of the NCLT and filing by IPs.</t>
  </si>
  <si>
    <t>CIRP cases (Admitted Claims &gt; Rs. 1,000 crore)</t>
  </si>
  <si>
    <t>Realisation by creditors</t>
  </si>
  <si>
    <t>Realisation by creditors as % of Admitted Claims</t>
  </si>
  <si>
    <t xml:space="preserve">        Closed by Dissolution</t>
  </si>
  <si>
    <t xml:space="preserve">        Total Admitted Claims (In Rs. crore)</t>
  </si>
  <si>
    <t xml:space="preserve">        Liquidation Value (In Rs. crore)</t>
  </si>
  <si>
    <t xml:space="preserve">       Total Realisation (In Rs. crore)</t>
  </si>
  <si>
    <t>Vedik Ispat Private Limited</t>
  </si>
  <si>
    <t>Bengaluru</t>
  </si>
  <si>
    <t>631 cases.</t>
  </si>
  <si>
    <t xml:space="preserve"> NA: Not Applicable.
</t>
  </si>
  <si>
    <t>2022-23</t>
  </si>
  <si>
    <t>2023-24</t>
  </si>
  <si>
    <t>2024-25</t>
  </si>
  <si>
    <t>Table 6: Year-wise and Stakeholder-wise Initiation of CIRPs</t>
  </si>
  <si>
    <t>Table 7: Average Time for approval of Resolution Plans / Orders For Liquidation</t>
  </si>
  <si>
    <t>Table 9: CIRPs yielding Resolution Plans</t>
  </si>
  <si>
    <t>Table 11: Details of resolution plans approved for FiSPs</t>
  </si>
  <si>
    <t>Table 13: Mode of Closure of Liquidation Processes</t>
  </si>
  <si>
    <t>Table 15: Details of Closed Liquidations</t>
  </si>
  <si>
    <t>Table 17: Claims in Liquidation Process</t>
  </si>
  <si>
    <t>Table 21: Details of Voluntary Liquidations (Excluding Withdrawals)</t>
  </si>
  <si>
    <t>Table 22: Realisations under Voluntary Liquidation</t>
  </si>
  <si>
    <t>Table 25: Details of Avoidance Applications and Disposal</t>
  </si>
  <si>
    <t xml:space="preserve">Table 26: Insolvency Resolution of Personal Guarantors </t>
  </si>
  <si>
    <t>Table 27: Status of filed applications for initiation of insolvency resolution process of PGs to CDs</t>
  </si>
  <si>
    <t xml:space="preserve">Table 29: Registration and Cancellation of Registrations of IPs </t>
  </si>
  <si>
    <t>Table 34: Activities by IPAs</t>
  </si>
  <si>
    <t>Table 35: CPE hours earned by the IPs</t>
  </si>
  <si>
    <t>Table 2: Corporate Insolvency Resolution Process</t>
  </si>
  <si>
    <t>Table 5: Ratio of Resolution and Liquidation orders</t>
  </si>
  <si>
    <t>Table 16: Reasons for Liquidations</t>
  </si>
  <si>
    <t>Table 20: Reasons For Voluntary Liquidations</t>
  </si>
  <si>
    <t>Table 36: Details of information with NeSL</t>
  </si>
  <si>
    <t>Table 1: Details of CIRP cases as on June 30, 2025</t>
  </si>
  <si>
    <t>2024 - 25</t>
  </si>
  <si>
    <t>Apr - Jun, 2025</t>
  </si>
  <si>
    <t>Note: These CIRPs are in respect of 8090 CDs.
This excludes 1 CD which has moved directly from Board for Industrial and Financial Reconstruction (BIFR) to resolution.
Source: Compilation from website of the NCLT and filing by IPs.</t>
  </si>
  <si>
    <t>Table 3: Sectoral Distribution of CIRPs as on June 30, 2025</t>
  </si>
  <si>
    <t>Table 4: Outcome of CIRPs initiated Stakeholder-wise, as on June 30, 2025</t>
  </si>
  <si>
    <t>2017-18</t>
  </si>
  <si>
    <t>2018-19</t>
  </si>
  <si>
    <t>2019-20</t>
  </si>
  <si>
    <t>2020-21</t>
  </si>
  <si>
    <t>2021-22</t>
  </si>
  <si>
    <t>Apr – Jun, 2025</t>
  </si>
  <si>
    <t>April - Jun, 2025</t>
  </si>
  <si>
    <t>As on March, 2025</t>
  </si>
  <si>
    <t>April – June, 2025</t>
  </si>
  <si>
    <t xml:space="preserve">Sl. </t>
  </si>
  <si>
    <t>Time</t>
  </si>
  <si>
    <t>Table 8: Status of ongoing CIRPs as on June 30, 2025</t>
  </si>
  <si>
    <t>Part A: Reported for Prior Period (Till March, 2025)</t>
  </si>
  <si>
    <t>Athena Demwe Power Limited</t>
  </si>
  <si>
    <t>Delhi Control Devices Private Limited</t>
  </si>
  <si>
    <t>Avail Holding Limited</t>
  </si>
  <si>
    <t>Samvid Steels Private Limited</t>
  </si>
  <si>
    <t>Konkan Minerals Private Limited</t>
  </si>
  <si>
    <t>Sainath Estates Private Limited</t>
  </si>
  <si>
    <t>Part B: For April - June, 2025</t>
  </si>
  <si>
    <t>Vadraj Cement Limited</t>
  </si>
  <si>
    <t>Smartering Infratech Private Limited</t>
  </si>
  <si>
    <t>Jabalpur Msw Private Limited</t>
  </si>
  <si>
    <t>Jassi Properties &amp; Construction Private Limited</t>
  </si>
  <si>
    <t>Madurai Krishna Network Private Limited</t>
  </si>
  <si>
    <t>Jr Agrotech Private Limited</t>
  </si>
  <si>
    <t>Gactel Turnkey Projects Limited</t>
  </si>
  <si>
    <t>Cambridge Energy Resources Private Limited</t>
  </si>
  <si>
    <t>Starwort Engineers Private Limited</t>
  </si>
  <si>
    <t>Shree Rudra Shakti Industries Private Limited</t>
  </si>
  <si>
    <t>Singhal Strips Limited</t>
  </si>
  <si>
    <t>Rubique Technologies India Private Limited</t>
  </si>
  <si>
    <t>Jay Formulations Ltd</t>
  </si>
  <si>
    <t>Sheel Auto Industries Private Limited</t>
  </si>
  <si>
    <t>Bvm Finance Private Limited</t>
  </si>
  <si>
    <t>Smaaash Entertainment Private Limited</t>
  </si>
  <si>
    <t>Unistar Tradelink Private Limited</t>
  </si>
  <si>
    <t>Varadharaja Foods Private Limited</t>
  </si>
  <si>
    <t>Gajanand Corporation Private Limited</t>
  </si>
  <si>
    <t>Premshree Prime Properties Private Limited</t>
  </si>
  <si>
    <t>Bostin Engineers Pvt Ltd</t>
  </si>
  <si>
    <t>Topworth Urja &amp; Metals Limited</t>
  </si>
  <si>
    <t>Slimline Realty Private Limited</t>
  </si>
  <si>
    <t>Servel India Private Limited</t>
  </si>
  <si>
    <t>Trident Sugars Limited</t>
  </si>
  <si>
    <t>Astral Steritech Private Limited</t>
  </si>
  <si>
    <t>Shree Gopinath Paper Mills Private Limited</t>
  </si>
  <si>
    <t>Reward Business Solutions Private Limited</t>
  </si>
  <si>
    <t>India Mega Agro Anaj Limited</t>
  </si>
  <si>
    <t>Nadhi Bio Products Private Limited</t>
  </si>
  <si>
    <t>Taaza International Limited</t>
  </si>
  <si>
    <t>B.P. Bansal Agritech Private Limited</t>
  </si>
  <si>
    <t>Tarapur Textile Park Limited</t>
  </si>
  <si>
    <t>Pabitra Enclave Private Limited</t>
  </si>
  <si>
    <t>T &amp; U Systems Automobiles Private Limited</t>
  </si>
  <si>
    <t>Best It World (India) Private Limited</t>
  </si>
  <si>
    <t>Indison Agro Foods Limited</t>
  </si>
  <si>
    <t>Vidarbha Industries Power Limited</t>
  </si>
  <si>
    <t>Envirant Developers Private Limited</t>
  </si>
  <si>
    <t>Darshan Developers Private Limited</t>
  </si>
  <si>
    <t>Immediate Real Estate Private Limited</t>
  </si>
  <si>
    <t>Manpreet Developers Private Limited</t>
  </si>
  <si>
    <t>Wamika Real Estate Private Limited</t>
  </si>
  <si>
    <t>Prithvi Residency Private Limited</t>
  </si>
  <si>
    <t>Tenacity Real Estate Private Limited</t>
  </si>
  <si>
    <t>Ghardwar Real Estate Private Limited</t>
  </si>
  <si>
    <t>Fulgent Real Estate Private Limited</t>
  </si>
  <si>
    <t>Suvarat Real Estate Developers Private Limited</t>
  </si>
  <si>
    <t>Azinova Constructions Private Limited</t>
  </si>
  <si>
    <t>Vyomakara Real Estate Private Limited</t>
  </si>
  <si>
    <t>Legend Power Private Limited</t>
  </si>
  <si>
    <t>Total (April - June, 2025)</t>
  </si>
  <si>
    <t>Total (Till June, 2025)</t>
  </si>
  <si>
    <t>Osian’s - Connoisseurs of Art Private Limited</t>
  </si>
  <si>
    <t>AAA Facilities Solution Private Limited</t>
  </si>
  <si>
    <t>BTT Industries Private Limited</t>
  </si>
  <si>
    <t>Dhara Techno system LLP</t>
  </si>
  <si>
    <t>Tirupathi Properties and Investment Private Limited</t>
  </si>
  <si>
    <t>NSL Nagapatnam Power and Infratech Limited</t>
  </si>
  <si>
    <t>PCL Foods Private Limited</t>
  </si>
  <si>
    <t>DBG Leasing and Housing Limited</t>
  </si>
  <si>
    <t>Majestic Research Services and Solutions Limited</t>
  </si>
  <si>
    <t>94.89*</t>
  </si>
  <si>
    <t>Till March, 2025</t>
  </si>
  <si>
    <t>April - June, 2025</t>
  </si>
  <si>
    <t>Total as on June 30, 2025</t>
  </si>
  <si>
    <t>Table 10: Details of resolution of Large Cases as on June 30, 2025</t>
  </si>
  <si>
    <t>Table 12: Closure of CIRPs by Withdrawal till June 30, 2025</t>
  </si>
  <si>
    <t>This excludes 48 cases where liquidation order has been set aside by NCLT / NCLAT / HC / SC</t>
  </si>
  <si>
    <t>Table 14: Status of Liquidation Processes as on June 30, 2025</t>
  </si>
  <si>
    <t>Anand Distilleries Pvt Ltd</t>
  </si>
  <si>
    <t>Abhiraami Chemicals Limited</t>
  </si>
  <si>
    <t>Sharan Hospitality Private Limited</t>
  </si>
  <si>
    <t>Virtue Infra And Entertainment Private Limited</t>
  </si>
  <si>
    <t>Topknit Processing Mill Private Limited</t>
  </si>
  <si>
    <t>Mata Energy Limited</t>
  </si>
  <si>
    <t>Earth Water Limited</t>
  </si>
  <si>
    <t>Tirupur Plaza Hotel Private Limited</t>
  </si>
  <si>
    <t>Deogiri Infrastructure Private Limited</t>
  </si>
  <si>
    <t>Lakshmi Transcon Pvt. Ltd.</t>
  </si>
  <si>
    <t>Saptarishi Hotels Private Limited</t>
  </si>
  <si>
    <t>Ibridge Solutions Pvt Ltd</t>
  </si>
  <si>
    <t xml:space="preserve">Part B: For April - June, 2025 </t>
  </si>
  <si>
    <t>Karan Processors Private Limited</t>
  </si>
  <si>
    <t>Praveer Constructions Private Limited</t>
  </si>
  <si>
    <t>Floram Shoes (India) Private Limited</t>
  </si>
  <si>
    <t>Nirmal Cars Private Limited</t>
  </si>
  <si>
    <t>Aam Sky Geospatial Solutions Private Limited</t>
  </si>
  <si>
    <t>Minesh Prints Limited</t>
  </si>
  <si>
    <t>Shree Gajanan Agro Farms Private Limited</t>
  </si>
  <si>
    <t>Komorebi Exports Private Limited</t>
  </si>
  <si>
    <t>Rahi Shipping (India) Private Limited</t>
  </si>
  <si>
    <t>Sintex Oil And Gas Limited</t>
  </si>
  <si>
    <t>Jeph Bev Private Limited</t>
  </si>
  <si>
    <t>Spg Multi Trade Private Limited</t>
  </si>
  <si>
    <t>Sri Parameswara Poultry Farm Private Limited</t>
  </si>
  <si>
    <t>Elexir Distributors Private Limited</t>
  </si>
  <si>
    <t>Suashish Capital Pvt Ltd</t>
  </si>
  <si>
    <t>Dentorth India Private Limited</t>
  </si>
  <si>
    <t>Moli Merchant Traders Private Limited</t>
  </si>
  <si>
    <t>Nandanam Tiles And Sanitaries Private Limited</t>
  </si>
  <si>
    <t>Richa Creation India Private Limited</t>
  </si>
  <si>
    <t>Aethon Energy Llp</t>
  </si>
  <si>
    <t>Tyson Retail Services Private Limited</t>
  </si>
  <si>
    <t>Brightsun Technocraft Private Limited</t>
  </si>
  <si>
    <t>Mono Acriglass Industries Private Limited</t>
  </si>
  <si>
    <t>Sangaman Chit Funds Private Limited</t>
  </si>
  <si>
    <t>Pn Steel Traders Private Limited</t>
  </si>
  <si>
    <t>Fr Tech Innovations Private Limited</t>
  </si>
  <si>
    <t>Sonali Energees Pvt. Ltd.</t>
  </si>
  <si>
    <t>Globalite Industries Private Limited</t>
  </si>
  <si>
    <t>1439 Liquidations where Final Report Submitted</t>
  </si>
  <si>
    <t>15293.04#</t>
  </si>
  <si>
    <t>Ongoing 1385 Liquidations</t>
  </si>
  <si>
    <t>52670.72***</t>
  </si>
  <si>
    <t xml:space="preserve"># Inclusive of unclaimed proceeds of Rs.12.97 crore under liquidation.
***Out of 1385 ongoing cases, liquidation value of only 1145 CDs is available. Liquidation value of 740 CDs taken during liquidation process is Rs.39,083.48 crore and liquidation value of rest of the 405 CDs captured during CIRP is Rs.13,587 crore.
</t>
  </si>
  <si>
    <t>Table 18: Commencement of Voluntary Liquidations till June 30, 2025</t>
  </si>
  <si>
    <t>Table 19: Status of Voluntary Liquidations as on June 30, 2025</t>
  </si>
  <si>
    <t>4452#</t>
  </si>
  <si>
    <t>Notes:
* Paid up capital is not available in case of eleven companies as they are limited by guarantee companies where there exist no shareholders and paid-up capital.
** Data of 20 Final Report cases is awaited.
*** For ongoing liquidations, data is not available
# Assets of 520 cases are available.</t>
  </si>
  <si>
    <t>Part A: For Prior Period (Till March, 2025)</t>
  </si>
  <si>
    <t>Topstar Projects Private Limited</t>
  </si>
  <si>
    <t>Vulcan Estates Pvt.Ltd.</t>
  </si>
  <si>
    <t>Ars Sales Private Limited</t>
  </si>
  <si>
    <t>Krishna Residency Private Limited</t>
  </si>
  <si>
    <t xml:space="preserve">Adil Infratech Private Limited </t>
  </si>
  <si>
    <t>Premier Logic India Private Limited</t>
  </si>
  <si>
    <t>Maverick Digital Tech Private Limited</t>
  </si>
  <si>
    <t>Fairmoney Financial Services Private Limited</t>
  </si>
  <si>
    <t>Nuvo Chryscapital Advisors Private Limited</t>
  </si>
  <si>
    <t>Tech Ideas Computer Systems Private Limited</t>
  </si>
  <si>
    <t>Part B: For Apr - June, 2025</t>
  </si>
  <si>
    <t>Ashuji Distributors Private Limited</t>
  </si>
  <si>
    <t>Vinked Cloths Private Limited</t>
  </si>
  <si>
    <t>Ritchie Bros Auctioneers India Private Limited</t>
  </si>
  <si>
    <t>B &amp; C Textiles Private Limited</t>
  </si>
  <si>
    <t>Zenfer Marketing Pvt Ltd</t>
  </si>
  <si>
    <t>Indore Fire Bricks Pvt Ltd</t>
  </si>
  <si>
    <t>Ras Polybuild Products Private Limited</t>
  </si>
  <si>
    <t>Dafater Consultants Private Limited</t>
  </si>
  <si>
    <t>Saltmines Technologies Private Limited</t>
  </si>
  <si>
    <t>Innovium India Private Limited</t>
  </si>
  <si>
    <t>Rwe Renewables India Private Limited</t>
  </si>
  <si>
    <t>Shree Cement Foundation</t>
  </si>
  <si>
    <t>Shree Cement East Bengal Foundation</t>
  </si>
  <si>
    <t>Gravitate Ventures Private Limited</t>
  </si>
  <si>
    <t>Erwin India Private Limited</t>
  </si>
  <si>
    <t>Coinwealth Ventures India Private Limited</t>
  </si>
  <si>
    <t>Garda Tech Private Limited</t>
  </si>
  <si>
    <t>Gupta Polymers Pvt.Ltd.</t>
  </si>
  <si>
    <t>Jovial Trading Company Private Limited</t>
  </si>
  <si>
    <t>Magic Hospitalities Private Limited</t>
  </si>
  <si>
    <t>Ca Media India Advisors Private Limited</t>
  </si>
  <si>
    <t>Mueller Prost Shared Services Private Limited</t>
  </si>
  <si>
    <t>Ssg Advisors Llp</t>
  </si>
  <si>
    <t>Ricoh Innovations Private Limited</t>
  </si>
  <si>
    <t>Itapp Software Private Limited</t>
  </si>
  <si>
    <t>Shri Chamundi Captive Energy Private Limited</t>
  </si>
  <si>
    <t>Vikram Health Services Private Limited</t>
  </si>
  <si>
    <t>Linear Technology Semiconductor India Private Limited</t>
  </si>
  <si>
    <t>R And S Engineering India Pvt Ltd</t>
  </si>
  <si>
    <t>Nrtu Foundation</t>
  </si>
  <si>
    <t>Hitachi Plant Technologies India Private Limited</t>
  </si>
  <si>
    <t>King'S Worldwide India Centre</t>
  </si>
  <si>
    <t>April International Marketing Services (India) Private Limited</t>
  </si>
  <si>
    <t>Ritesh Polysters Limited</t>
  </si>
  <si>
    <t>Indo Austrian Business Forum</t>
  </si>
  <si>
    <t>Lampsat Motors Private Limited</t>
  </si>
  <si>
    <t>Zipdial Mobile Solutions Private Limited</t>
  </si>
  <si>
    <t>Tele Dna Communications Private Limited</t>
  </si>
  <si>
    <t>Fomi Foundry &amp; Metallurgy India Private Limited</t>
  </si>
  <si>
    <t>Chainalytics Services Private Limited</t>
  </si>
  <si>
    <t>Evernote Technologies India Private Limited</t>
  </si>
  <si>
    <t>Cfld India Investment Private Limited</t>
  </si>
  <si>
    <t>Bl Engineering Solutions Private Limited</t>
  </si>
  <si>
    <t>Kwh Motors Private Limited</t>
  </si>
  <si>
    <t>Variman Fitness Private Limited</t>
  </si>
  <si>
    <t>Mushin Infrastructure Private Limited</t>
  </si>
  <si>
    <t>Super Tex Labels Private Limite</t>
  </si>
  <si>
    <t>Kknt First Main Private Limited</t>
  </si>
  <si>
    <t>Yogi Dyeing Limited</t>
  </si>
  <si>
    <t>Fircosoft India Private Limited</t>
  </si>
  <si>
    <t>Bf Precision Private Limited</t>
  </si>
  <si>
    <t>Otsuka Foods India Private Limited</t>
  </si>
  <si>
    <t>Skol Beer Manufacturing Company Limited</t>
  </si>
  <si>
    <t>Nan Fang Enterprise (India) Private Limited</t>
  </si>
  <si>
    <t>Greenfield Infotek Limited</t>
  </si>
  <si>
    <t>Fawow Ventures Private Limited</t>
  </si>
  <si>
    <t>Manisha Infotech Private Limited</t>
  </si>
  <si>
    <t>Vsk Holdings Private Limited</t>
  </si>
  <si>
    <t>Statestreet Managed Accounts Services India Private Limited</t>
  </si>
  <si>
    <t>Hibu India Private Limited</t>
  </si>
  <si>
    <t>Newonn Advertising &amp; Media Private Limited</t>
  </si>
  <si>
    <t>Total (April-June, 2025)</t>
  </si>
  <si>
    <t>Corporate Liquidation Account</t>
  </si>
  <si>
    <t>1977.53 </t>
  </si>
  <si>
    <t>755.16 </t>
  </si>
  <si>
    <t>3.16 </t>
  </si>
  <si>
    <t>2729.53 </t>
  </si>
  <si>
    <t>16.11 </t>
  </si>
  <si>
    <t>19.06 </t>
  </si>
  <si>
    <t>Corporate Voluntary Liquidation Account</t>
  </si>
  <si>
    <t>807.01 </t>
  </si>
  <si>
    <t>166.51 </t>
  </si>
  <si>
    <t>17.50 </t>
  </si>
  <si>
    <t>956.02 </t>
  </si>
  <si>
    <t>106.14 </t>
  </si>
  <si>
    <t>2.74 </t>
  </si>
  <si>
    <t>Name of Account</t>
  </si>
  <si>
    <t>Table 24: List of ongoing cases for PPIRP as on June 30, 2025</t>
  </si>
  <si>
    <t>Table 28: Registered IPs and AFAs as on June 30, 2025</t>
  </si>
  <si>
    <t>Table 30: Distribution of IPs as per their eligibility as on June 30, 2025</t>
  </si>
  <si>
    <t>Table 31: Age Profile of IPs (individual) as on June 30, 2025</t>
  </si>
  <si>
    <t>Table 32: Replacement of IRP with RP as on June, 30 2025</t>
  </si>
  <si>
    <t>Table 33: IPEs as on June 30, 2025</t>
  </si>
  <si>
    <t xml:space="preserve">Note: Registration of 5 RVs have since been cancelled.
NA signifies that the RVO is not recognised for that asset class.
*The RVO has merged with IOV Registered Valuers Foundation and the transfer of membership of members is under process. </t>
  </si>
  <si>
    <t>Table 37: Registered Valuers as on June 30, 2025</t>
  </si>
  <si>
    <t>Table 38: Registered Valuers (Entities) as on June 30, 2025</t>
  </si>
  <si>
    <t>Apr-June, 2025</t>
  </si>
  <si>
    <t xml:space="preserve">Table 39: Registration of RVs till June 30, 2025  </t>
  </si>
  <si>
    <t>2024 – 25</t>
  </si>
  <si>
    <t xml:space="preserve">Table 40: Region Wise Registered Valuers as on June 30, 2025                                                    </t>
  </si>
  <si>
    <t>Note: Registration of 5 RVs have since been cancelled.</t>
  </si>
  <si>
    <t>Table 41: Age profile of RVs as on June 30, 2025</t>
  </si>
  <si>
    <t>This E-Newsletter includes the tables, charts, and underlying data from the Quarterly Newsletter of Insolvency and Bankrupty Board of India, April-June, 2025, Vol. 35. When using the data, please refer to the Insolvency and Banruptcy News,April-June, 2025, Vol. 35.</t>
  </si>
  <si>
    <t xml:space="preserve">Table 23: Corporate Liquidation Accounts as on June 30, 2025                              </t>
  </si>
  <si>
    <t>Details of CIRP cases as on June 30, 2025</t>
  </si>
  <si>
    <t>Sectoral Distribution of CIRPs as on June 30, 2025</t>
  </si>
  <si>
    <t>Outcome of CIRPs, initiated Stakeholder-wise, as on June 30, 2025</t>
  </si>
  <si>
    <t>Status of ongoing CIRPs as on June 30, 2025</t>
  </si>
  <si>
    <t>Details of Large Cases as on June 30, 2025</t>
  </si>
  <si>
    <t>Closure of CIRP by Withdrawal till June 30, 2025</t>
  </si>
  <si>
    <t>Status of Liquidation Processes as on June 30, 2025</t>
  </si>
  <si>
    <t>Commencement of Voluntary Liquidations till June 30, 2025</t>
  </si>
  <si>
    <t>Status of Voluntary Liquidations as on June 30, 2025</t>
  </si>
  <si>
    <t>Corporate Liquidation Accounts as on June 30, 2025</t>
  </si>
  <si>
    <t>List of ongoing cases for PPIRP as on June 30, 2025</t>
  </si>
  <si>
    <t>Registered IPs and AFAs as on June 30, 2025</t>
  </si>
  <si>
    <t>Distribution of IPs as per their Eligibility as on June 30, 2025</t>
  </si>
  <si>
    <t>Age Profile of IPs as on June 30, 2025</t>
  </si>
  <si>
    <t>Replacement of IRP with RP as on June 30, 2025</t>
  </si>
  <si>
    <t>IPEs as on June 30, 2025</t>
  </si>
  <si>
    <t>Registered Valuers as on June 30, 2025</t>
  </si>
  <si>
    <t>Registered Valuers (Entities) as on June 30, 2025</t>
  </si>
  <si>
    <t>Registration of RVs till June 30, 2025</t>
  </si>
  <si>
    <t>Region Wise Registered Valuers as on June 30, 2025</t>
  </si>
  <si>
    <t>Age profile of RVs as on June 30, 2025</t>
  </si>
  <si>
    <r>
      <rPr>
        <b/>
        <sz val="10"/>
        <color theme="1"/>
        <rFont val="Times New Roman"/>
        <family val="1"/>
      </rPr>
      <t xml:space="preserve">In case of query, please contact: 
</t>
    </r>
    <r>
      <rPr>
        <sz val="10"/>
        <color theme="1"/>
        <rFont val="Times New Roman"/>
        <family val="1"/>
      </rPr>
      <t xml:space="preserve">
Board Secretariat Division
Insolvency and Bankruptcy Board of India
7th Floor, Mayur Bhawan, Shankar Market, Connaught Circus, New Delhi -110001.
Email: manpreet.k92@ibbi.gov.in</t>
    </r>
  </si>
  <si>
    <t>Note: This excludes five cases wherein applications filed by RBI were admitted u/s 227 of the Code.</t>
  </si>
  <si>
    <t>*Data awaited in 05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</si>
</sst>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14009]dd/mm/yy;@"/>
  </numFmts>
  <fonts count="60"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rgb="FF000000"/>
      <name val="Times New Roman"/>
      <family val="1"/>
    </font>
    <font>
      <sz val="11"/>
      <color rgb="FF000000"/>
      <name val="Times New Roman"/>
      <family val="1"/>
    </font>
    <font>
      <u/>
      <sz val="11"/>
      <color theme="10"/>
      <name val="Times New Roman"/>
      <family val="1"/>
    </font>
    <font>
      <b/>
      <sz val="9"/>
      <color rgb="FF000000"/>
      <name val="Times New Roman"/>
      <family val="1"/>
    </font>
    <font>
      <sz val="8"/>
      <color theme="1"/>
      <name val="Times New Roman"/>
      <family val="1"/>
    </font>
    <font>
      <i/>
      <sz val="9"/>
      <color theme="1"/>
      <name val="Times New Roman"/>
      <family val="1"/>
    </font>
    <font>
      <b/>
      <sz val="10"/>
      <color rgb="FF222222"/>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4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
      <left style="thin">
        <color rgb="FFFFFFFF"/>
      </left>
      <right style="thin">
        <color theme="0"/>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cellStyleXfs>
  <cellXfs count="490">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6" fillId="5" borderId="2" xfId="0" applyFont="1" applyFill="1" applyBorder="1" applyAlignment="1">
      <alignment horizontal="center" vertical="top"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1" fillId="0" borderId="24" xfId="0" applyFont="1" applyBorder="1"/>
    <xf numFmtId="0" fontId="1" fillId="0" borderId="25" xfId="0" applyFont="1" applyBorder="1"/>
    <xf numFmtId="0" fontId="26" fillId="0" borderId="25" xfId="0" applyFont="1" applyBorder="1"/>
    <xf numFmtId="0" fontId="1" fillId="0" borderId="23" xfId="0" applyFont="1" applyBorder="1"/>
    <xf numFmtId="0" fontId="1" fillId="0" borderId="26" xfId="0" applyFont="1" applyBorder="1"/>
    <xf numFmtId="0" fontId="1" fillId="0" borderId="21" xfId="0" applyFont="1" applyBorder="1"/>
    <xf numFmtId="0" fontId="1" fillId="0" borderId="0" xfId="0" applyFont="1" applyAlignment="1">
      <alignment horizontal="center" vertical="center"/>
    </xf>
    <xf numFmtId="0" fontId="1" fillId="0" borderId="26" xfId="0" applyFont="1" applyBorder="1" applyAlignment="1">
      <alignment vertical="center"/>
    </xf>
    <xf numFmtId="0" fontId="1" fillId="0" borderId="21" xfId="0" applyFont="1" applyBorder="1" applyAlignment="1">
      <alignment vertical="center"/>
    </xf>
    <xf numFmtId="0" fontId="1" fillId="0" borderId="0" xfId="0" applyFont="1" applyAlignment="1">
      <alignment vertical="center"/>
    </xf>
    <xf numFmtId="0" fontId="1" fillId="0" borderId="22" xfId="0" applyFont="1" applyBorder="1"/>
    <xf numFmtId="0" fontId="1" fillId="0" borderId="27" xfId="0" applyFont="1" applyBorder="1"/>
    <xf numFmtId="0" fontId="1" fillId="0" borderId="20" xfId="0" applyFont="1" applyBorder="1"/>
    <xf numFmtId="0" fontId="1" fillId="5" borderId="0" xfId="0" applyFont="1" applyFill="1" applyAlignment="1">
      <alignment horizontal="center"/>
    </xf>
    <xf numFmtId="0" fontId="1" fillId="5" borderId="25" xfId="0" applyFont="1" applyFill="1" applyBorder="1"/>
    <xf numFmtId="0" fontId="1" fillId="0" borderId="0" xfId="0" applyFont="1" applyAlignment="1">
      <alignment vertical="center"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7" fillId="0" borderId="0" xfId="0" applyFont="1" applyAlignment="1">
      <alignment vertical="center" wrapText="1"/>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40" fillId="0" borderId="0" xfId="0" applyFont="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0" borderId="27"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3" fillId="0" borderId="0" xfId="0" applyFont="1" applyAlignment="1">
      <alignment horizontal="left" vertical="center" wrapText="1"/>
    </xf>
    <xf numFmtId="0" fontId="3" fillId="0" borderId="0" xfId="0" applyFont="1" applyAlignment="1">
      <alignment horizontal="right" vertical="top"/>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13" xfId="0" applyFont="1" applyFill="1" applyBorder="1" applyAlignment="1">
      <alignment horizontal="center"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11" fillId="0" borderId="6" xfId="0" applyFont="1" applyBorder="1" applyAlignment="1">
      <alignment vertical="top" wrapText="1"/>
    </xf>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19" fillId="0" borderId="0" xfId="0" applyFont="1"/>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center"/>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10" fillId="0" borderId="32" xfId="0" applyFont="1" applyBorder="1" applyAlignment="1">
      <alignment horizontal="left" vertical="top" wrapText="1"/>
    </xf>
    <xf numFmtId="0" fontId="7" fillId="0" borderId="33" xfId="0" applyFont="1" applyBorder="1" applyAlignment="1">
      <alignment horizontal="left" vertical="top" wrapText="1"/>
    </xf>
    <xf numFmtId="0" fontId="7" fillId="0" borderId="17" xfId="0" applyFont="1" applyBorder="1" applyAlignment="1">
      <alignment horizontal="left" vertical="top" wrapText="1"/>
    </xf>
    <xf numFmtId="0" fontId="7" fillId="0" borderId="34"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3" fillId="6" borderId="0" xfId="0" applyFont="1" applyFill="1"/>
    <xf numFmtId="0" fontId="3" fillId="0" borderId="0" xfId="0" applyFont="1" applyAlignment="1">
      <alignment horizontal="left" vertical="center"/>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0" fontId="53" fillId="0" borderId="7" xfId="0" applyFont="1" applyBorder="1" applyAlignment="1">
      <alignment horizontal="left" vertical="top"/>
    </xf>
    <xf numFmtId="0" fontId="4" fillId="0" borderId="0" xfId="0" applyFont="1" applyAlignment="1">
      <alignment horizontal="justify" vertical="top"/>
    </xf>
    <xf numFmtId="0" fontId="8" fillId="0" borderId="0" xfId="0" applyFont="1" applyAlignment="1">
      <alignment horizontal="center"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11" fillId="5" borderId="14" xfId="0" applyFont="1" applyFill="1" applyBorder="1" applyAlignment="1">
      <alignment horizontal="center" vertical="top" wrapText="1"/>
    </xf>
    <xf numFmtId="0" fontId="17" fillId="0" borderId="0" xfId="0" applyFont="1" applyAlignment="1">
      <alignment horizontal="right" vertical="center"/>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0" fontId="8" fillId="0" borderId="7" xfId="0" applyFont="1" applyBorder="1" applyAlignment="1">
      <alignment horizontal="right" vertical="center" wrapText="1"/>
    </xf>
    <xf numFmtId="0" fontId="11" fillId="5" borderId="0" xfId="0" applyFont="1" applyFill="1" applyAlignment="1">
      <alignment horizontal="center" vertical="top" wrapText="1"/>
    </xf>
    <xf numFmtId="0" fontId="10" fillId="5" borderId="0" xfId="0" applyFont="1" applyFill="1" applyAlignment="1">
      <alignment horizontal="right" vertical="center" wrapText="1"/>
    </xf>
    <xf numFmtId="0" fontId="52" fillId="0" borderId="0" xfId="0" applyFont="1" applyAlignment="1">
      <alignment horizontal="center" vertical="top"/>
    </xf>
    <xf numFmtId="0" fontId="52" fillId="0" borderId="0" xfId="0" applyFont="1" applyAlignment="1">
      <alignment vertical="top"/>
    </xf>
    <xf numFmtId="164" fontId="52" fillId="0" borderId="0" xfId="0" applyNumberFormat="1" applyFont="1" applyAlignment="1">
      <alignment vertical="top"/>
    </xf>
    <xf numFmtId="0" fontId="53" fillId="0" borderId="0" xfId="0" applyFont="1" applyAlignment="1">
      <alignment horizontal="left" vertical="top" wrapText="1"/>
    </xf>
    <xf numFmtId="0" fontId="13" fillId="5" borderId="13" xfId="0" applyFont="1" applyFill="1" applyBorder="1" applyAlignment="1">
      <alignment horizontal="center" vertical="top" wrapText="1"/>
    </xf>
    <xf numFmtId="0" fontId="13" fillId="5" borderId="0" xfId="0" applyFont="1" applyFill="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xf>
    <xf numFmtId="0" fontId="13" fillId="0" borderId="7" xfId="0" applyFont="1" applyBorder="1" applyAlignment="1">
      <alignment vertical="top" wrapText="1"/>
    </xf>
    <xf numFmtId="0" fontId="13" fillId="0" borderId="7" xfId="0" applyFont="1" applyBorder="1" applyAlignment="1">
      <alignment horizontal="center" vertical="center" wrapText="1"/>
    </xf>
    <xf numFmtId="0" fontId="54" fillId="0" borderId="0" xfId="0" applyFont="1" applyAlignment="1">
      <alignment horizontal="left" vertical="center" wrapText="1" indent="2"/>
    </xf>
    <xf numFmtId="0" fontId="54" fillId="0" borderId="0" xfId="0" applyFont="1" applyAlignment="1">
      <alignment horizontal="right" vertical="center" wrapText="1"/>
    </xf>
    <xf numFmtId="0" fontId="54" fillId="0" borderId="0" xfId="0" applyFont="1" applyAlignment="1">
      <alignment horizontal="left" vertical="top" wrapText="1" indent="2"/>
    </xf>
    <xf numFmtId="0" fontId="54" fillId="0" borderId="5" xfId="0" applyFont="1" applyBorder="1" applyAlignment="1">
      <alignment horizontal="right" vertical="center" wrapText="1"/>
    </xf>
    <xf numFmtId="0" fontId="13" fillId="0" borderId="6" xfId="0" applyFont="1" applyBorder="1" applyAlignment="1">
      <alignment vertical="center" wrapText="1"/>
    </xf>
    <xf numFmtId="0" fontId="54" fillId="0" borderId="0" xfId="0" applyFont="1" applyAlignment="1">
      <alignment vertical="top" wrapText="1"/>
    </xf>
    <xf numFmtId="0" fontId="1" fillId="0" borderId="7" xfId="0" applyFont="1" applyBorder="1" applyAlignment="1">
      <alignment horizontal="right" vertical="center" wrapText="1"/>
    </xf>
    <xf numFmtId="0" fontId="54" fillId="0" borderId="0" xfId="0" applyFont="1" applyAlignment="1">
      <alignment vertical="center" wrapText="1"/>
    </xf>
    <xf numFmtId="0" fontId="13" fillId="0" borderId="5" xfId="0" applyFont="1" applyBorder="1" applyAlignment="1">
      <alignment horizontal="center" vertical="center"/>
    </xf>
    <xf numFmtId="164" fontId="52" fillId="0" borderId="0" xfId="0" applyNumberFormat="1" applyFont="1" applyAlignment="1">
      <alignment horizontal="center" vertical="top"/>
    </xf>
    <xf numFmtId="0" fontId="52" fillId="5" borderId="0" xfId="0" applyFont="1" applyFill="1" applyAlignment="1">
      <alignment vertical="top"/>
    </xf>
    <xf numFmtId="0" fontId="52" fillId="5" borderId="0" xfId="0" applyFont="1" applyFill="1" applyAlignment="1">
      <alignment horizontal="center" vertical="top"/>
    </xf>
    <xf numFmtId="14" fontId="3" fillId="0" borderId="0" xfId="0" applyNumberFormat="1" applyFont="1" applyAlignment="1">
      <alignment horizontal="center" vertical="top" wrapText="1"/>
    </xf>
    <xf numFmtId="0" fontId="3" fillId="0" borderId="5" xfId="0" applyFont="1" applyBorder="1" applyAlignment="1">
      <alignment vertical="top" wrapText="1"/>
    </xf>
    <xf numFmtId="0" fontId="3" fillId="0" borderId="5" xfId="0" applyFont="1" applyBorder="1" applyAlignment="1">
      <alignment vertical="center"/>
    </xf>
    <xf numFmtId="0" fontId="36" fillId="3" borderId="0" xfId="2" applyFont="1" applyFill="1" applyAlignment="1">
      <alignment horizontal="center" wrapText="1"/>
    </xf>
    <xf numFmtId="0" fontId="10" fillId="0" borderId="6" xfId="0" applyFont="1" applyBorder="1" applyAlignment="1">
      <alignment horizontal="right" vertical="center" wrapText="1"/>
    </xf>
    <xf numFmtId="2" fontId="3" fillId="0" borderId="0" xfId="0" applyNumberFormat="1" applyFont="1"/>
    <xf numFmtId="0" fontId="3" fillId="0" borderId="0" xfId="0" applyFont="1" applyAlignment="1">
      <alignment horizontal="justify" vertical="center"/>
    </xf>
    <xf numFmtId="0" fontId="7" fillId="0" borderId="0" xfId="0" applyFont="1" applyAlignment="1">
      <alignment vertical="center"/>
    </xf>
    <xf numFmtId="0" fontId="30" fillId="5" borderId="3" xfId="0" applyFont="1" applyFill="1" applyBorder="1" applyAlignment="1">
      <alignment horizontal="center" vertical="center" wrapText="1"/>
    </xf>
    <xf numFmtId="0" fontId="30" fillId="5" borderId="3" xfId="0" applyFont="1" applyFill="1" applyBorder="1" applyAlignment="1">
      <alignment horizontal="center" vertical="center"/>
    </xf>
    <xf numFmtId="0" fontId="31" fillId="5" borderId="3" xfId="0" applyFont="1" applyFill="1" applyBorder="1" applyAlignment="1">
      <alignment horizontal="center" vertical="top" wrapText="1"/>
    </xf>
    <xf numFmtId="0" fontId="31" fillId="5" borderId="3" xfId="2" applyFont="1" applyFill="1" applyBorder="1" applyAlignment="1">
      <alignment horizontal="center" vertical="top" wrapText="1"/>
    </xf>
    <xf numFmtId="0" fontId="1" fillId="5" borderId="3" xfId="0" applyFont="1" applyFill="1" applyBorder="1" applyAlignment="1">
      <alignment horizontal="center"/>
    </xf>
    <xf numFmtId="9" fontId="0" fillId="0" borderId="0" xfId="1" applyFont="1"/>
    <xf numFmtId="0" fontId="18" fillId="5" borderId="2"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horizontal="right" vertical="center"/>
    </xf>
    <xf numFmtId="0" fontId="18" fillId="5" borderId="0" xfId="0" applyFont="1" applyFill="1" applyAlignment="1">
      <alignment vertical="center"/>
    </xf>
    <xf numFmtId="0" fontId="56" fillId="5" borderId="0" xfId="0" applyFont="1" applyFill="1" applyAlignment="1">
      <alignment horizontal="right" vertical="center"/>
    </xf>
    <xf numFmtId="0" fontId="3" fillId="0" borderId="7" xfId="0" applyFont="1" applyBorder="1" applyAlignment="1">
      <alignment horizontal="center" vertical="center"/>
    </xf>
    <xf numFmtId="0" fontId="11" fillId="5" borderId="35"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1" fillId="5" borderId="0" xfId="0" applyFont="1" applyFill="1" applyAlignment="1">
      <alignment horizontal="center" vertical="center" wrapText="1"/>
    </xf>
    <xf numFmtId="0" fontId="57" fillId="0" borderId="0" xfId="0" applyFont="1" applyAlignment="1">
      <alignment vertical="center"/>
    </xf>
    <xf numFmtId="2" fontId="10" fillId="5" borderId="0" xfId="0" applyNumberFormat="1" applyFont="1" applyFill="1" applyAlignment="1">
      <alignment horizontal="right" vertical="center" wrapText="1"/>
    </xf>
    <xf numFmtId="0" fontId="11" fillId="5" borderId="6" xfId="0" applyFont="1" applyFill="1" applyBorder="1" applyAlignment="1">
      <alignment vertical="top" wrapText="1"/>
    </xf>
    <xf numFmtId="0" fontId="2" fillId="2" borderId="0" xfId="0" applyFont="1" applyFill="1" applyAlignment="1">
      <alignment horizontal="left" vertical="center"/>
    </xf>
    <xf numFmtId="0" fontId="0" fillId="0" borderId="0" xfId="0" applyAlignment="1">
      <alignment vertical="top" wrapText="1"/>
    </xf>
    <xf numFmtId="0" fontId="10" fillId="5" borderId="37" xfId="0" applyFont="1" applyFill="1" applyBorder="1" applyAlignment="1">
      <alignment vertical="center" wrapText="1"/>
    </xf>
    <xf numFmtId="0" fontId="7" fillId="7" borderId="38" xfId="0" applyFont="1" applyFill="1" applyBorder="1" applyAlignment="1">
      <alignment vertical="center" wrapText="1"/>
    </xf>
    <xf numFmtId="0" fontId="7" fillId="0" borderId="38" xfId="0" applyFont="1" applyBorder="1" applyAlignment="1">
      <alignment horizontal="right" vertical="center" wrapText="1"/>
    </xf>
    <xf numFmtId="0" fontId="7" fillId="7" borderId="38" xfId="0" applyFont="1" applyFill="1" applyBorder="1" applyAlignment="1">
      <alignment horizontal="right" vertical="center" wrapText="1"/>
    </xf>
    <xf numFmtId="0" fontId="10" fillId="5" borderId="38" xfId="0" applyFont="1" applyFill="1" applyBorder="1" applyAlignment="1">
      <alignment vertical="center" wrapText="1"/>
    </xf>
    <xf numFmtId="0" fontId="11" fillId="0" borderId="37" xfId="0" applyFont="1" applyBorder="1" applyAlignment="1">
      <alignment horizontal="center" vertical="center"/>
    </xf>
    <xf numFmtId="0" fontId="0" fillId="5" borderId="0" xfId="0" applyFill="1" applyAlignment="1">
      <alignment vertical="top" wrapText="1"/>
    </xf>
    <xf numFmtId="0" fontId="10" fillId="5" borderId="0" xfId="0" applyFont="1" applyFill="1" applyAlignment="1">
      <alignment horizontal="center" vertical="center" wrapText="1"/>
    </xf>
    <xf numFmtId="14" fontId="7" fillId="0" borderId="0" xfId="0" applyNumberFormat="1" applyFont="1" applyAlignment="1">
      <alignment horizontal="center" vertical="center"/>
    </xf>
    <xf numFmtId="14" fontId="3" fillId="0" borderId="0" xfId="0" applyNumberFormat="1" applyFont="1" applyAlignment="1">
      <alignment horizontal="center" vertical="center"/>
    </xf>
    <xf numFmtId="0" fontId="11" fillId="0" borderId="25" xfId="0" applyFont="1" applyBorder="1" applyAlignment="1">
      <alignment horizontal="center" vertical="center"/>
    </xf>
    <xf numFmtId="0" fontId="54" fillId="0" borderId="27" xfId="0" applyFont="1" applyBorder="1" applyAlignment="1">
      <alignment horizontal="right" vertical="center" wrapText="1"/>
    </xf>
    <xf numFmtId="0" fontId="20" fillId="0" borderId="0" xfId="0" applyFont="1" applyAlignment="1">
      <alignment horizontal="center" vertical="center"/>
    </xf>
    <xf numFmtId="0" fontId="20" fillId="0" borderId="0" xfId="0" applyFont="1" applyAlignment="1">
      <alignment vertical="center"/>
    </xf>
    <xf numFmtId="14" fontId="20" fillId="0" borderId="0" xfId="0" applyNumberFormat="1" applyFont="1" applyAlignment="1">
      <alignment horizontal="center" vertical="center"/>
    </xf>
    <xf numFmtId="0" fontId="10" fillId="5" borderId="39" xfId="0" applyFont="1" applyFill="1" applyBorder="1" applyAlignment="1">
      <alignment horizontal="right" vertical="center" wrapText="1"/>
    </xf>
    <xf numFmtId="0" fontId="54" fillId="0" borderId="0" xfId="0" applyFont="1" applyAlignment="1">
      <alignment horizontal="right" vertical="center"/>
    </xf>
    <xf numFmtId="0" fontId="13" fillId="5" borderId="0" xfId="0" applyFont="1" applyFill="1" applyAlignment="1">
      <alignment vertical="center" wrapText="1"/>
    </xf>
    <xf numFmtId="0" fontId="13" fillId="5" borderId="0" xfId="0" applyFont="1" applyFill="1" applyAlignment="1">
      <alignment horizontal="right" vertical="center" wrapText="1"/>
    </xf>
    <xf numFmtId="0" fontId="5" fillId="0" borderId="0" xfId="0" applyFont="1" applyAlignment="1">
      <alignment horizontal="center" vertical="center" wrapText="1"/>
    </xf>
    <xf numFmtId="0" fontId="7" fillId="0" borderId="0" xfId="0" applyFont="1" applyAlignment="1">
      <alignment horizontal="center" vertical="center" wrapText="1"/>
    </xf>
    <xf numFmtId="0" fontId="10" fillId="5" borderId="40" xfId="0" applyFont="1" applyFill="1" applyBorder="1" applyAlignment="1">
      <alignment horizontal="right" vertical="center" wrapText="1"/>
    </xf>
    <xf numFmtId="0" fontId="10" fillId="5" borderId="4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10" fillId="5" borderId="39" xfId="0" applyFont="1" applyFill="1" applyBorder="1" applyAlignment="1">
      <alignment horizontal="center" vertical="center" wrapText="1"/>
    </xf>
    <xf numFmtId="0" fontId="7" fillId="7" borderId="0" xfId="0" applyFont="1" applyFill="1" applyAlignment="1">
      <alignment vertical="center"/>
    </xf>
    <xf numFmtId="14" fontId="7" fillId="7" borderId="0" xfId="0" applyNumberFormat="1" applyFont="1" applyFill="1" applyAlignment="1">
      <alignment horizontal="center" vertical="center" wrapText="1"/>
    </xf>
    <xf numFmtId="0" fontId="7" fillId="7" borderId="0" xfId="0" applyFont="1" applyFill="1" applyAlignment="1">
      <alignment horizontal="right" vertical="center"/>
    </xf>
    <xf numFmtId="0" fontId="7" fillId="7" borderId="0" xfId="0" applyFont="1" applyFill="1" applyAlignment="1">
      <alignment horizontal="center" vertical="center" wrapText="1"/>
    </xf>
    <xf numFmtId="14" fontId="7" fillId="0" borderId="0" xfId="0" applyNumberFormat="1" applyFont="1" applyAlignment="1">
      <alignment horizontal="center" vertical="center" wrapText="1"/>
    </xf>
    <xf numFmtId="0" fontId="13" fillId="5" borderId="25" xfId="0" applyFont="1" applyFill="1" applyBorder="1" applyAlignment="1">
      <alignment horizontal="right" vertical="center"/>
    </xf>
    <xf numFmtId="0" fontId="13" fillId="5" borderId="37" xfId="0" applyFont="1" applyFill="1" applyBorder="1" applyAlignment="1">
      <alignment horizontal="right" vertical="center"/>
    </xf>
    <xf numFmtId="0" fontId="7" fillId="0" borderId="0" xfId="0" applyFont="1" applyAlignment="1">
      <alignment horizontal="justify" vertical="center" wrapText="1"/>
    </xf>
    <xf numFmtId="0" fontId="10" fillId="5" borderId="0" xfId="0" applyFont="1" applyFill="1" applyAlignment="1">
      <alignment horizontal="justify" vertical="center" wrapText="1"/>
    </xf>
    <xf numFmtId="0" fontId="11" fillId="0" borderId="0" xfId="0" applyFont="1" applyAlignment="1">
      <alignment horizontal="right" vertical="center"/>
    </xf>
    <xf numFmtId="0" fontId="10" fillId="0" borderId="0" xfId="0" applyFont="1" applyAlignment="1">
      <alignment vertical="center" wrapText="1"/>
    </xf>
    <xf numFmtId="0" fontId="10" fillId="0" borderId="0" xfId="0" applyFont="1" applyAlignment="1">
      <alignment vertical="center"/>
    </xf>
    <xf numFmtId="0" fontId="7" fillId="0" borderId="38" xfId="0" applyFont="1" applyBorder="1" applyAlignment="1">
      <alignment vertical="center" wrapText="1"/>
    </xf>
    <xf numFmtId="0" fontId="7" fillId="0" borderId="38" xfId="0" applyFont="1" applyBorder="1" applyAlignment="1">
      <alignment vertical="center"/>
    </xf>
    <xf numFmtId="0" fontId="10" fillId="0" borderId="38" xfId="0" applyFont="1" applyBorder="1" applyAlignment="1">
      <alignment vertical="center" wrapText="1"/>
    </xf>
    <xf numFmtId="0" fontId="10" fillId="0" borderId="38" xfId="0" applyFont="1" applyBorder="1" applyAlignment="1">
      <alignment vertical="center"/>
    </xf>
    <xf numFmtId="0" fontId="59" fillId="5" borderId="0" xfId="0" applyFont="1" applyFill="1" applyAlignment="1">
      <alignment horizontal="right" vertical="center" wrapText="1"/>
    </xf>
    <xf numFmtId="0" fontId="19" fillId="0" borderId="38" xfId="0" applyFont="1" applyBorder="1" applyAlignment="1">
      <alignment horizontal="left" vertical="top" wrapText="1"/>
    </xf>
    <xf numFmtId="0" fontId="19" fillId="0" borderId="38" xfId="0" applyFont="1" applyBorder="1" applyAlignment="1">
      <alignment vertical="top" wrapText="1"/>
    </xf>
    <xf numFmtId="0" fontId="7" fillId="0" borderId="38" xfId="0" applyFont="1" applyBorder="1" applyAlignment="1">
      <alignment horizontal="center" vertical="top" wrapText="1"/>
    </xf>
    <xf numFmtId="0" fontId="19" fillId="0" borderId="30" xfId="0" applyFont="1" applyBorder="1" applyAlignment="1">
      <alignment vertical="top" wrapText="1"/>
    </xf>
    <xf numFmtId="0" fontId="7" fillId="0" borderId="42" xfId="0" applyFont="1" applyBorder="1" applyAlignment="1">
      <alignment horizontal="right" vertical="top" wrapText="1"/>
    </xf>
    <xf numFmtId="10" fontId="7" fillId="0" borderId="42" xfId="0" applyNumberFormat="1" applyFont="1" applyBorder="1" applyAlignment="1">
      <alignment horizontal="right" vertical="top" wrapText="1"/>
    </xf>
    <xf numFmtId="0" fontId="7" fillId="0" borderId="43" xfId="0" applyFont="1" applyBorder="1" applyAlignment="1">
      <alignment horizontal="right" vertical="top" wrapText="1"/>
    </xf>
    <xf numFmtId="10" fontId="7" fillId="0" borderId="43" xfId="1" applyNumberFormat="1" applyFont="1" applyBorder="1" applyAlignment="1">
      <alignment horizontal="right" vertical="top" wrapText="1"/>
    </xf>
    <xf numFmtId="0" fontId="7" fillId="0" borderId="44" xfId="0" applyFont="1" applyBorder="1" applyAlignment="1">
      <alignment horizontal="right" vertical="top" wrapText="1"/>
    </xf>
    <xf numFmtId="0" fontId="7" fillId="0" borderId="7" xfId="0" applyFont="1" applyBorder="1" applyAlignment="1">
      <alignment horizontal="right" vertical="top" wrapText="1"/>
    </xf>
    <xf numFmtId="10" fontId="7" fillId="0" borderId="7" xfId="1" applyNumberFormat="1" applyFont="1" applyBorder="1" applyAlignment="1">
      <alignment horizontal="right" vertical="top" wrapText="1"/>
    </xf>
    <xf numFmtId="10" fontId="7" fillId="0" borderId="45" xfId="1" applyNumberFormat="1" applyFont="1" applyBorder="1" applyAlignment="1">
      <alignment horizontal="right" vertical="top" wrapText="1"/>
    </xf>
    <xf numFmtId="0" fontId="7" fillId="0" borderId="46" xfId="0" applyFont="1" applyBorder="1" applyAlignment="1">
      <alignment horizontal="right" vertical="top" wrapText="1"/>
    </xf>
    <xf numFmtId="10" fontId="7" fillId="0" borderId="5" xfId="1" applyNumberFormat="1" applyFont="1" applyBorder="1" applyAlignment="1">
      <alignment horizontal="right" vertical="top" wrapText="1"/>
    </xf>
    <xf numFmtId="10" fontId="7" fillId="0" borderId="47" xfId="1" applyNumberFormat="1" applyFont="1" applyBorder="1" applyAlignment="1">
      <alignment horizontal="right" vertical="top" wrapText="1"/>
    </xf>
    <xf numFmtId="0" fontId="8" fillId="3" borderId="28"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29" xfId="3" applyFont="1" applyFill="1" applyBorder="1" applyAlignment="1">
      <alignment horizontal="justify" vertical="center" wrapText="1"/>
    </xf>
    <xf numFmtId="0" fontId="8" fillId="3" borderId="30"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1" xfId="3" applyFont="1" applyFill="1" applyBorder="1" applyAlignment="1">
      <alignment horizontal="justify" vertical="top" wrapText="1"/>
    </xf>
    <xf numFmtId="0" fontId="3" fillId="10" borderId="30"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1" xfId="4" applyFont="1" applyFill="1" applyBorder="1" applyAlignment="1" applyProtection="1">
      <alignment horizontal="left" vertical="center"/>
    </xf>
    <xf numFmtId="0" fontId="55" fillId="0" borderId="14" xfId="2" applyFont="1" applyBorder="1" applyAlignment="1">
      <alignment horizontal="left"/>
    </xf>
    <xf numFmtId="0" fontId="55" fillId="0" borderId="15" xfId="2" applyFont="1" applyBorder="1" applyAlignment="1">
      <alignment horizontal="left"/>
    </xf>
    <xf numFmtId="0" fontId="55" fillId="0" borderId="16" xfId="2" applyFont="1" applyBorder="1" applyAlignment="1">
      <alignment horizontal="left"/>
    </xf>
    <xf numFmtId="0" fontId="55" fillId="0" borderId="3" xfId="2" applyFont="1" applyFill="1" applyBorder="1"/>
    <xf numFmtId="0" fontId="55" fillId="0" borderId="3" xfId="2" applyFont="1" applyBorder="1"/>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5" borderId="3" xfId="0" applyFont="1" applyFill="1" applyBorder="1" applyAlignment="1">
      <alignment horizontal="center" vertical="center"/>
    </xf>
    <xf numFmtId="0" fontId="55" fillId="0" borderId="14" xfId="2" applyFont="1" applyFill="1" applyBorder="1" applyAlignment="1">
      <alignment horizontal="left"/>
    </xf>
    <xf numFmtId="0" fontId="55" fillId="0" borderId="15" xfId="2" applyFont="1" applyFill="1" applyBorder="1" applyAlignment="1">
      <alignment horizontal="left"/>
    </xf>
    <xf numFmtId="0" fontId="55" fillId="0" borderId="16" xfId="2" applyFont="1" applyFill="1" applyBorder="1" applyAlignment="1">
      <alignment horizontal="left"/>
    </xf>
    <xf numFmtId="0" fontId="37" fillId="5" borderId="3" xfId="2" applyFont="1" applyFill="1" applyBorder="1" applyAlignment="1">
      <alignment horizontal="left"/>
    </xf>
    <xf numFmtId="0" fontId="31" fillId="0" borderId="0" xfId="2" applyFont="1" applyFill="1" applyBorder="1" applyAlignment="1">
      <alignment horizontal="left"/>
    </xf>
    <xf numFmtId="0" fontId="2" fillId="5" borderId="0" xfId="0" applyFont="1" applyFill="1" applyAlignment="1">
      <alignment horizontal="left" vertical="center"/>
    </xf>
    <xf numFmtId="0" fontId="36" fillId="9" borderId="0" xfId="2" applyFont="1" applyFill="1" applyAlignment="1">
      <alignment horizontal="center" vertical="center"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19" fillId="0" borderId="0" xfId="0" applyFont="1" applyAlignment="1">
      <alignment horizontal="left" vertical="top" wrapText="1"/>
    </xf>
    <xf numFmtId="0" fontId="5" fillId="4" borderId="4" xfId="0" applyFont="1" applyFill="1" applyBorder="1" applyAlignment="1">
      <alignment horizontal="center" vertical="top" wrapText="1"/>
    </xf>
    <xf numFmtId="0" fontId="5" fillId="5" borderId="36" xfId="0" applyFont="1" applyFill="1" applyBorder="1" applyAlignment="1">
      <alignment horizontal="center"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12" fillId="0" borderId="0" xfId="0" applyFont="1" applyAlignment="1">
      <alignment horizontal="left"/>
    </xf>
    <xf numFmtId="0" fontId="8" fillId="0" borderId="0" xfId="0" applyFont="1" applyAlignment="1">
      <alignment horizontal="left" vertical="center"/>
    </xf>
    <xf numFmtId="0" fontId="9" fillId="2" borderId="0" xfId="0" applyFont="1" applyFill="1" applyAlignment="1">
      <alignment horizontal="left"/>
    </xf>
    <xf numFmtId="0" fontId="5" fillId="5" borderId="1"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2"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0" fontId="36" fillId="9" borderId="0" xfId="2" applyFont="1" applyFill="1" applyAlignment="1">
      <alignment horizontal="center" wrapText="1"/>
    </xf>
    <xf numFmtId="0" fontId="12" fillId="2" borderId="0" xfId="0" applyFont="1" applyFill="1" applyAlignment="1">
      <alignment horizontal="left" vertical="center" wrapText="1"/>
    </xf>
    <xf numFmtId="0" fontId="45" fillId="3" borderId="0" xfId="0" applyFont="1" applyFill="1" applyAlignment="1">
      <alignment horizontal="center" vertical="top" wrapText="1"/>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11" fillId="0" borderId="0" xfId="0" applyFont="1" applyAlignment="1">
      <alignment horizontal="center" vertical="center" wrapText="1"/>
    </xf>
    <xf numFmtId="0" fontId="10" fillId="0" borderId="12" xfId="0" applyFont="1" applyBorder="1" applyAlignment="1">
      <alignment horizontal="center" vertical="center" wrapText="1"/>
    </xf>
    <xf numFmtId="0" fontId="32" fillId="9" borderId="0" xfId="2" applyFont="1" applyFill="1" applyAlignment="1">
      <alignment horizontal="center" wrapText="1"/>
    </xf>
    <xf numFmtId="0" fontId="13" fillId="6" borderId="0" xfId="0" applyFont="1" applyFill="1" applyAlignment="1">
      <alignment horizontal="left" vertical="center" wrapText="1"/>
    </xf>
    <xf numFmtId="0" fontId="11" fillId="5" borderId="0" xfId="0" applyFont="1" applyFill="1" applyAlignment="1">
      <alignment vertical="top" wrapText="1"/>
    </xf>
    <xf numFmtId="0" fontId="11" fillId="5" borderId="0" xfId="0" applyFont="1" applyFill="1" applyAlignment="1">
      <alignment horizontal="center" vertical="center"/>
    </xf>
    <xf numFmtId="0" fontId="11" fillId="5" borderId="0" xfId="0" applyFont="1" applyFill="1" applyAlignment="1">
      <alignment horizontal="center" vertical="center" wrapText="1"/>
    </xf>
    <xf numFmtId="0" fontId="12" fillId="0" borderId="0" xfId="0" applyFont="1" applyAlignment="1">
      <alignment horizontal="center"/>
    </xf>
    <xf numFmtId="0" fontId="32" fillId="9" borderId="0" xfId="2" applyFont="1" applyFill="1" applyAlignment="1">
      <alignment horizontal="center" vertical="center" wrapText="1"/>
    </xf>
    <xf numFmtId="0" fontId="45" fillId="9" borderId="0" xfId="2" applyFont="1" applyFill="1" applyAlignment="1">
      <alignment horizontal="center" vertical="top" wrapText="1"/>
    </xf>
    <xf numFmtId="0" fontId="11" fillId="6" borderId="0" xfId="0" applyFont="1" applyFill="1" applyAlignment="1">
      <alignment horizontal="left" vertical="top" wrapText="1"/>
    </xf>
    <xf numFmtId="0" fontId="4" fillId="0" borderId="0" xfId="0" applyFont="1" applyAlignment="1">
      <alignment horizontal="right" vertical="top"/>
    </xf>
    <xf numFmtId="0" fontId="3" fillId="0" borderId="0" xfId="0" applyFont="1" applyAlignment="1">
      <alignment horizontal="left" vertical="top" wrapText="1"/>
    </xf>
    <xf numFmtId="0" fontId="10" fillId="0" borderId="37" xfId="0" applyFont="1" applyBorder="1" applyAlignment="1">
      <alignment horizontal="center" vertical="center"/>
    </xf>
    <xf numFmtId="0" fontId="10" fillId="0" borderId="0" xfId="0" applyFont="1" applyAlignment="1">
      <alignment horizontal="center" vertical="center"/>
    </xf>
    <xf numFmtId="0" fontId="10" fillId="0" borderId="37" xfId="0" applyFont="1" applyBorder="1" applyAlignment="1">
      <alignment vertical="center"/>
    </xf>
    <xf numFmtId="0" fontId="10" fillId="5" borderId="0" xfId="0" applyFont="1" applyFill="1" applyAlignment="1">
      <alignment horizontal="center" vertical="center" wrapText="1"/>
    </xf>
    <xf numFmtId="0" fontId="10" fillId="5" borderId="27" xfId="0" applyFont="1" applyFill="1" applyBorder="1" applyAlignment="1">
      <alignment horizontal="center" vertical="center" wrapText="1"/>
    </xf>
    <xf numFmtId="0" fontId="10" fillId="5" borderId="0" xfId="0" applyFont="1" applyFill="1" applyAlignment="1">
      <alignment horizontal="center" vertical="center"/>
    </xf>
    <xf numFmtId="0" fontId="14" fillId="0" borderId="0" xfId="0" applyFont="1" applyAlignment="1">
      <alignment horizontal="right" vertical="center"/>
    </xf>
    <xf numFmtId="0" fontId="13" fillId="2" borderId="0" xfId="0" applyFont="1" applyFill="1" applyAlignment="1">
      <alignment horizontal="left" vertical="center" wrapText="1"/>
    </xf>
    <xf numFmtId="0" fontId="7" fillId="0" borderId="31" xfId="0" applyFont="1" applyBorder="1" applyAlignment="1">
      <alignment horizontal="center" vertical="top" wrapText="1"/>
    </xf>
    <xf numFmtId="0" fontId="17" fillId="0" borderId="0" xfId="0" applyFont="1" applyAlignment="1">
      <alignment horizontal="right" vertical="center"/>
    </xf>
    <xf numFmtId="0" fontId="11" fillId="5" borderId="18"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9"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Alignment="1">
      <alignment horizontal="center" vertical="top" wrapText="1"/>
    </xf>
    <xf numFmtId="0" fontId="13" fillId="6" borderId="0" xfId="0" applyFont="1" applyFill="1" applyAlignment="1">
      <alignment horizontal="left" vertical="center"/>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10" fillId="5" borderId="0" xfId="0" applyFont="1" applyFill="1" applyAlignment="1">
      <alignment horizontal="left" vertical="top" wrapText="1"/>
    </xf>
    <xf numFmtId="0" fontId="56" fillId="0" borderId="37" xfId="0" applyFont="1" applyBorder="1" applyAlignment="1">
      <alignment horizontal="center" vertical="center" wrapText="1"/>
    </xf>
    <xf numFmtId="0" fontId="14" fillId="0" borderId="0" xfId="0" applyFont="1" applyAlignment="1">
      <alignment horizontal="right" vertical="top"/>
    </xf>
    <xf numFmtId="0" fontId="56" fillId="0" borderId="37" xfId="0" applyFont="1" applyBorder="1" applyAlignment="1">
      <alignment horizontal="center" vertical="center"/>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39" fillId="0" borderId="0" xfId="0" applyFont="1" applyAlignment="1">
      <alignment horizontal="left" vertical="center" wrapText="1"/>
    </xf>
    <xf numFmtId="0" fontId="54" fillId="0" borderId="0" xfId="0" applyFont="1" applyAlignment="1">
      <alignment horizontal="center" vertical="center" wrapText="1"/>
    </xf>
    <xf numFmtId="0" fontId="13" fillId="0" borderId="0" xfId="0" applyFont="1" applyAlignment="1">
      <alignment horizontal="center" vertical="center" wrapText="1"/>
    </xf>
    <xf numFmtId="0" fontId="54" fillId="0" borderId="0" xfId="0" applyFont="1" applyAlignment="1">
      <alignment horizontal="right" vertical="center" wrapText="1"/>
    </xf>
    <xf numFmtId="0" fontId="54" fillId="0" borderId="0" xfId="0" applyFont="1" applyAlignment="1">
      <alignment horizontal="right" vertical="center"/>
    </xf>
    <xf numFmtId="0" fontId="3" fillId="0" borderId="0" xfId="0" applyFont="1" applyAlignment="1">
      <alignment horizontal="justify" vertical="center" wrapText="1"/>
    </xf>
    <xf numFmtId="0" fontId="4" fillId="0" borderId="0" xfId="0" applyFont="1" applyAlignment="1">
      <alignment horizontal="right" vertical="center"/>
    </xf>
    <xf numFmtId="0" fontId="9" fillId="2" borderId="0" xfId="0" applyFont="1" applyFill="1" applyAlignment="1">
      <alignment horizontal="left" wrapText="1"/>
    </xf>
    <xf numFmtId="0" fontId="11" fillId="5" borderId="9" xfId="0" applyFont="1" applyFill="1" applyBorder="1" applyAlignment="1">
      <alignment vertical="center" wrapText="1"/>
    </xf>
    <xf numFmtId="0" fontId="11" fillId="5" borderId="11" xfId="0" applyFont="1" applyFill="1" applyBorder="1" applyAlignment="1">
      <alignment vertical="center" wrapText="1"/>
    </xf>
    <xf numFmtId="0" fontId="3" fillId="0" borderId="0" xfId="0" applyFont="1" applyAlignment="1">
      <alignment horizontal="left" vertical="top"/>
    </xf>
    <xf numFmtId="0" fontId="19" fillId="0" borderId="0" xfId="0" applyFont="1" applyAlignment="1">
      <alignment horizontal="left" vertical="center" wrapText="1"/>
    </xf>
    <xf numFmtId="0" fontId="3" fillId="0" borderId="0" xfId="0" applyFont="1" applyAlignment="1">
      <alignment horizontal="left" vertical="center" wrapText="1"/>
    </xf>
    <xf numFmtId="0" fontId="10" fillId="5" borderId="37" xfId="0" applyFont="1" applyFill="1" applyBorder="1" applyAlignment="1">
      <alignment vertical="center"/>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37" xfId="0" applyFont="1" applyBorder="1" applyAlignment="1">
      <alignment horizontal="center" vertical="center" wrapText="1"/>
    </xf>
    <xf numFmtId="0" fontId="12" fillId="6" borderId="0" xfId="0" applyFont="1" applyFill="1" applyAlignment="1">
      <alignment horizontal="left" wrapText="1"/>
    </xf>
    <xf numFmtId="0" fontId="10" fillId="0" borderId="0" xfId="0" applyFont="1" applyAlignment="1">
      <alignment horizontal="center" vertical="center" wrapText="1"/>
    </xf>
    <xf numFmtId="0" fontId="36" fillId="9" borderId="0" xfId="2" applyFont="1" applyFill="1" applyBorder="1" applyAlignment="1">
      <alignment horizontal="center" wrapText="1"/>
    </xf>
    <xf numFmtId="0" fontId="11" fillId="0" borderId="0" xfId="0" applyFont="1" applyAlignment="1">
      <alignment vertical="center"/>
    </xf>
    <xf numFmtId="0" fontId="51" fillId="0" borderId="10" xfId="0" applyFont="1" applyBorder="1" applyAlignment="1">
      <alignment horizontal="right" vertical="center" wrapText="1"/>
    </xf>
    <xf numFmtId="0" fontId="11" fillId="5" borderId="14"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1" fillId="5" borderId="1"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58" fillId="0" borderId="0" xfId="0" applyFont="1" applyAlignment="1">
      <alignment horizontal="left" vertical="top" wrapText="1"/>
    </xf>
    <xf numFmtId="0" fontId="58" fillId="0" borderId="0" xfId="0" applyFont="1" applyAlignment="1">
      <alignment horizontal="left" vertical="top"/>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8" fillId="5" borderId="2" xfId="0" applyFont="1" applyFill="1" applyBorder="1" applyAlignment="1">
      <alignment vertical="center" wrapText="1"/>
    </xf>
    <xf numFmtId="0" fontId="18" fillId="5" borderId="8" xfId="0" applyFont="1" applyFill="1" applyBorder="1" applyAlignment="1">
      <alignment vertical="center" wrapText="1"/>
    </xf>
    <xf numFmtId="0" fontId="18" fillId="5" borderId="14"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6" fillId="0" borderId="0" xfId="0" applyFont="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6">
    <cellStyle name="Comma 2" xfId="5" xr:uid="{07A83B42-63EE-46F3-ADE6-3551A1C5342C}"/>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57150</xdr:colOff>
      <xdr:row>0</xdr:row>
      <xdr:rowOff>38100</xdr:rowOff>
    </xdr:from>
    <xdr:to>
      <xdr:col>11</xdr:col>
      <xdr:colOff>9524</xdr:colOff>
      <xdr:row>41</xdr:row>
      <xdr:rowOff>171298</xdr:rowOff>
    </xdr:to>
    <xdr:pic>
      <xdr:nvPicPr>
        <xdr:cNvPr id="5" name="Picture 4">
          <a:extLst>
            <a:ext uri="{FF2B5EF4-FFF2-40B4-BE49-F238E27FC236}">
              <a16:creationId xmlns:a16="http://schemas.microsoft.com/office/drawing/2014/main" id="{B2A46F04-4D76-849A-A1BB-39750C561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7150" y="38100"/>
          <a:ext cx="6724649" cy="7867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126999</xdr:colOff>
      <xdr:row>1</xdr:row>
      <xdr:rowOff>10584</xdr:rowOff>
    </xdr:from>
    <xdr:to>
      <xdr:col>9</xdr:col>
      <xdr:colOff>601131</xdr:colOff>
      <xdr:row>18</xdr:row>
      <xdr:rowOff>148167</xdr:rowOff>
    </xdr:to>
    <xdr:pic>
      <xdr:nvPicPr>
        <xdr:cNvPr id="3" name="Picture 2">
          <a:extLst>
            <a:ext uri="{FF2B5EF4-FFF2-40B4-BE49-F238E27FC236}">
              <a16:creationId xmlns:a16="http://schemas.microsoft.com/office/drawing/2014/main" id="{C8E70740-4264-FE91-1C86-0A6F605835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999" y="158751"/>
          <a:ext cx="5511799" cy="33866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0</xdr:row>
      <xdr:rowOff>123824</xdr:rowOff>
    </xdr:from>
    <xdr:to>
      <xdr:col>9</xdr:col>
      <xdr:colOff>156287</xdr:colOff>
      <xdr:row>14</xdr:row>
      <xdr:rowOff>161924</xdr:rowOff>
    </xdr:to>
    <xdr:pic>
      <xdr:nvPicPr>
        <xdr:cNvPr id="3" name="Picture 2">
          <a:extLst>
            <a:ext uri="{FF2B5EF4-FFF2-40B4-BE49-F238E27FC236}">
              <a16:creationId xmlns:a16="http://schemas.microsoft.com/office/drawing/2014/main" id="{B5F8771F-8223-812C-65C9-504D2C2DB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123824"/>
          <a:ext cx="4956887" cy="2981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173180</xdr:colOff>
      <xdr:row>1</xdr:row>
      <xdr:rowOff>103909</xdr:rowOff>
    </xdr:from>
    <xdr:to>
      <xdr:col>9</xdr:col>
      <xdr:colOff>692309</xdr:colOff>
      <xdr:row>16</xdr:row>
      <xdr:rowOff>95250</xdr:rowOff>
    </xdr:to>
    <xdr:pic>
      <xdr:nvPicPr>
        <xdr:cNvPr id="3" name="Picture 2">
          <a:extLst>
            <a:ext uri="{FF2B5EF4-FFF2-40B4-BE49-F238E27FC236}">
              <a16:creationId xmlns:a16="http://schemas.microsoft.com/office/drawing/2014/main" id="{8A2D0F3C-DB03-ECB0-6E0E-B46A7F9034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4407" y="251114"/>
          <a:ext cx="5134425" cy="31692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8</xdr:col>
      <xdr:colOff>476997</xdr:colOff>
      <xdr:row>15</xdr:row>
      <xdr:rowOff>171947</xdr:rowOff>
    </xdr:to>
    <xdr:pic>
      <xdr:nvPicPr>
        <xdr:cNvPr id="3" name="Picture 2">
          <a:extLst>
            <a:ext uri="{FF2B5EF4-FFF2-40B4-BE49-F238E27FC236}">
              <a16:creationId xmlns:a16="http://schemas.microsoft.com/office/drawing/2014/main" id="{35A4C348-FDE6-2F05-F969-BCDE022FD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7150"/>
          <a:ext cx="5353797" cy="35628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8504</xdr:rowOff>
    </xdr:from>
    <xdr:to>
      <xdr:col>12</xdr:col>
      <xdr:colOff>9525</xdr:colOff>
      <xdr:row>9</xdr:row>
      <xdr:rowOff>170089</xdr:rowOff>
    </xdr:to>
    <xdr:pic>
      <xdr:nvPicPr>
        <xdr:cNvPr id="3" name="Picture 2">
          <a:extLst>
            <a:ext uri="{FF2B5EF4-FFF2-40B4-BE49-F238E27FC236}">
              <a16:creationId xmlns:a16="http://schemas.microsoft.com/office/drawing/2014/main" id="{39A5F1F0-5A7A-18A5-B55A-A5C34A5EB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00050" y="208529"/>
          <a:ext cx="7343775" cy="1876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314325</xdr:colOff>
      <xdr:row>1</xdr:row>
      <xdr:rowOff>123825</xdr:rowOff>
    </xdr:from>
    <xdr:to>
      <xdr:col>5</xdr:col>
      <xdr:colOff>114300</xdr:colOff>
      <xdr:row>14</xdr:row>
      <xdr:rowOff>161976</xdr:rowOff>
    </xdr:to>
    <xdr:pic>
      <xdr:nvPicPr>
        <xdr:cNvPr id="3" name="Picture 2">
          <a:extLst>
            <a:ext uri="{FF2B5EF4-FFF2-40B4-BE49-F238E27FC236}">
              <a16:creationId xmlns:a16="http://schemas.microsoft.com/office/drawing/2014/main" id="{AAF4957E-4E56-1DAC-A797-16FFB57AD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5" y="276225"/>
          <a:ext cx="4562475" cy="2905176"/>
        </a:xfrm>
        <a:prstGeom prst="rect">
          <a:avLst/>
        </a:prstGeom>
      </xdr:spPr>
    </xdr:pic>
    <xdr:clientData/>
  </xdr:twoCellAnchor>
  <xdr:twoCellAnchor editAs="oneCell">
    <xdr:from>
      <xdr:col>1</xdr:col>
      <xdr:colOff>285750</xdr:colOff>
      <xdr:row>15</xdr:row>
      <xdr:rowOff>150464</xdr:rowOff>
    </xdr:from>
    <xdr:to>
      <xdr:col>5</xdr:col>
      <xdr:colOff>209549</xdr:colOff>
      <xdr:row>27</xdr:row>
      <xdr:rowOff>57149</xdr:rowOff>
    </xdr:to>
    <xdr:pic>
      <xdr:nvPicPr>
        <xdr:cNvPr id="4" name="Picture 3">
          <a:extLst>
            <a:ext uri="{FF2B5EF4-FFF2-40B4-BE49-F238E27FC236}">
              <a16:creationId xmlns:a16="http://schemas.microsoft.com/office/drawing/2014/main" id="{FEE3468B-9A86-4310-A079-0341E3BA8B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 y="3360389"/>
          <a:ext cx="4686299" cy="266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19050</xdr:colOff>
      <xdr:row>1</xdr:row>
      <xdr:rowOff>123824</xdr:rowOff>
    </xdr:from>
    <xdr:to>
      <xdr:col>12</xdr:col>
      <xdr:colOff>179255</xdr:colOff>
      <xdr:row>13</xdr:row>
      <xdr:rowOff>95250</xdr:rowOff>
    </xdr:to>
    <xdr:pic>
      <xdr:nvPicPr>
        <xdr:cNvPr id="13" name="Picture 12">
          <a:extLst>
            <a:ext uri="{FF2B5EF4-FFF2-40B4-BE49-F238E27FC236}">
              <a16:creationId xmlns:a16="http://schemas.microsoft.com/office/drawing/2014/main" id="{BFDC96C0-A778-086C-C523-6BF79B31DE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0850" y="276224"/>
          <a:ext cx="4284530" cy="3009901"/>
        </a:xfrm>
        <a:prstGeom prst="rect">
          <a:avLst/>
        </a:prstGeom>
      </xdr:spPr>
    </xdr:pic>
    <xdr:clientData/>
  </xdr:twoCellAnchor>
  <xdr:twoCellAnchor editAs="oneCell">
    <xdr:from>
      <xdr:col>12</xdr:col>
      <xdr:colOff>161924</xdr:colOff>
      <xdr:row>1</xdr:row>
      <xdr:rowOff>180974</xdr:rowOff>
    </xdr:from>
    <xdr:to>
      <xdr:col>14</xdr:col>
      <xdr:colOff>3123595</xdr:colOff>
      <xdr:row>13</xdr:row>
      <xdr:rowOff>66675</xdr:rowOff>
    </xdr:to>
    <xdr:pic>
      <xdr:nvPicPr>
        <xdr:cNvPr id="15" name="Picture 14">
          <a:extLst>
            <a:ext uri="{FF2B5EF4-FFF2-40B4-BE49-F238E27FC236}">
              <a16:creationId xmlns:a16="http://schemas.microsoft.com/office/drawing/2014/main" id="{652B2BC7-CA09-FEB9-1781-77D36E5B22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96174" y="333374"/>
          <a:ext cx="4180871" cy="2924176"/>
        </a:xfrm>
        <a:prstGeom prst="rect">
          <a:avLst/>
        </a:prstGeom>
      </xdr:spPr>
    </xdr:pic>
    <xdr:clientData/>
  </xdr:twoCellAnchor>
  <xdr:twoCellAnchor editAs="oneCell">
    <xdr:from>
      <xdr:col>4</xdr:col>
      <xdr:colOff>981074</xdr:colOff>
      <xdr:row>14</xdr:row>
      <xdr:rowOff>152399</xdr:rowOff>
    </xdr:from>
    <xdr:to>
      <xdr:col>12</xdr:col>
      <xdr:colOff>190500</xdr:colOff>
      <xdr:row>29</xdr:row>
      <xdr:rowOff>117966</xdr:rowOff>
    </xdr:to>
    <xdr:pic>
      <xdr:nvPicPr>
        <xdr:cNvPr id="17" name="Picture 16">
          <a:extLst>
            <a:ext uri="{FF2B5EF4-FFF2-40B4-BE49-F238E27FC236}">
              <a16:creationId xmlns:a16="http://schemas.microsoft.com/office/drawing/2014/main" id="{B62D95F4-5D50-B38C-1950-FD148FB787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699" y="3543299"/>
          <a:ext cx="4314825" cy="2861167"/>
        </a:xfrm>
        <a:prstGeom prst="rect">
          <a:avLst/>
        </a:prstGeom>
      </xdr:spPr>
    </xdr:pic>
    <xdr:clientData/>
  </xdr:twoCellAnchor>
  <xdr:twoCellAnchor editAs="oneCell">
    <xdr:from>
      <xdr:col>12</xdr:col>
      <xdr:colOff>104775</xdr:colOff>
      <xdr:row>14</xdr:row>
      <xdr:rowOff>95249</xdr:rowOff>
    </xdr:from>
    <xdr:to>
      <xdr:col>14</xdr:col>
      <xdr:colOff>3230001</xdr:colOff>
      <xdr:row>29</xdr:row>
      <xdr:rowOff>66674</xdr:rowOff>
    </xdr:to>
    <xdr:pic>
      <xdr:nvPicPr>
        <xdr:cNvPr id="19" name="Picture 18">
          <a:extLst>
            <a:ext uri="{FF2B5EF4-FFF2-40B4-BE49-F238E27FC236}">
              <a16:creationId xmlns:a16="http://schemas.microsoft.com/office/drawing/2014/main" id="{BD6BEAA3-20EC-78B3-706F-6105A0043E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39025" y="3486149"/>
          <a:ext cx="4344426" cy="2867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1</xdr:row>
      <xdr:rowOff>95250</xdr:rowOff>
    </xdr:from>
    <xdr:to>
      <xdr:col>8</xdr:col>
      <xdr:colOff>474719</xdr:colOff>
      <xdr:row>16</xdr:row>
      <xdr:rowOff>104775</xdr:rowOff>
    </xdr:to>
    <xdr:pic>
      <xdr:nvPicPr>
        <xdr:cNvPr id="3" name="Picture 2">
          <a:extLst>
            <a:ext uri="{FF2B5EF4-FFF2-40B4-BE49-F238E27FC236}">
              <a16:creationId xmlns:a16="http://schemas.microsoft.com/office/drawing/2014/main" id="{C24DF567-2D7D-05E4-B6EA-49EDE8DADE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285750"/>
          <a:ext cx="4751444" cy="2876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1250527</xdr:colOff>
      <xdr:row>18</xdr:row>
      <xdr:rowOff>95250</xdr:rowOff>
    </xdr:to>
    <xdr:pic>
      <xdr:nvPicPr>
        <xdr:cNvPr id="3" name="Picture 2">
          <a:extLst>
            <a:ext uri="{FF2B5EF4-FFF2-40B4-BE49-F238E27FC236}">
              <a16:creationId xmlns:a16="http://schemas.microsoft.com/office/drawing/2014/main" id="{9BC229CF-93FA-05D7-754E-E982F66328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533400"/>
          <a:ext cx="4908127" cy="2952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133350</xdr:colOff>
      <xdr:row>0</xdr:row>
      <xdr:rowOff>85726</xdr:rowOff>
    </xdr:from>
    <xdr:to>
      <xdr:col>11</xdr:col>
      <xdr:colOff>428625</xdr:colOff>
      <xdr:row>15</xdr:row>
      <xdr:rowOff>121205</xdr:rowOff>
    </xdr:to>
    <xdr:pic>
      <xdr:nvPicPr>
        <xdr:cNvPr id="3" name="Picture 2">
          <a:extLst>
            <a:ext uri="{FF2B5EF4-FFF2-40B4-BE49-F238E27FC236}">
              <a16:creationId xmlns:a16="http://schemas.microsoft.com/office/drawing/2014/main" id="{77F18F7C-C6F5-7EDC-694B-551088E65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 y="85726"/>
          <a:ext cx="4914900" cy="2959654"/>
        </a:xfrm>
        <a:prstGeom prst="rect">
          <a:avLst/>
        </a:prstGeom>
      </xdr:spPr>
    </xdr:pic>
    <xdr:clientData/>
  </xdr:twoCellAnchor>
  <xdr:twoCellAnchor editAs="oneCell">
    <xdr:from>
      <xdr:col>2</xdr:col>
      <xdr:colOff>238124</xdr:colOff>
      <xdr:row>15</xdr:row>
      <xdr:rowOff>161925</xdr:rowOff>
    </xdr:from>
    <xdr:to>
      <xdr:col>11</xdr:col>
      <xdr:colOff>247650</xdr:colOff>
      <xdr:row>34</xdr:row>
      <xdr:rowOff>103252</xdr:rowOff>
    </xdr:to>
    <xdr:pic>
      <xdr:nvPicPr>
        <xdr:cNvPr id="5" name="Picture 4">
          <a:extLst>
            <a:ext uri="{FF2B5EF4-FFF2-40B4-BE49-F238E27FC236}">
              <a16:creationId xmlns:a16="http://schemas.microsoft.com/office/drawing/2014/main" id="{08CF78FE-5EF9-B59D-0A42-15C79B72A7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8699" y="3086100"/>
          <a:ext cx="4629151" cy="35798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190500</xdr:colOff>
      <xdr:row>1</xdr:row>
      <xdr:rowOff>57150</xdr:rowOff>
    </xdr:from>
    <xdr:to>
      <xdr:col>9</xdr:col>
      <xdr:colOff>504825</xdr:colOff>
      <xdr:row>17</xdr:row>
      <xdr:rowOff>64472</xdr:rowOff>
    </xdr:to>
    <xdr:pic>
      <xdr:nvPicPr>
        <xdr:cNvPr id="3" name="Picture 2">
          <a:extLst>
            <a:ext uri="{FF2B5EF4-FFF2-40B4-BE49-F238E27FC236}">
              <a16:creationId xmlns:a16="http://schemas.microsoft.com/office/drawing/2014/main" id="{78F4EB1F-B1EA-2211-7D97-19EF4D2C0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09550"/>
          <a:ext cx="4581525" cy="32267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2</xdr:row>
      <xdr:rowOff>19050</xdr:rowOff>
    </xdr:from>
    <xdr:to>
      <xdr:col>8</xdr:col>
      <xdr:colOff>355653</xdr:colOff>
      <xdr:row>14</xdr:row>
      <xdr:rowOff>257175</xdr:rowOff>
    </xdr:to>
    <xdr:pic>
      <xdr:nvPicPr>
        <xdr:cNvPr id="3" name="Picture 2">
          <a:extLst>
            <a:ext uri="{FF2B5EF4-FFF2-40B4-BE49-F238E27FC236}">
              <a16:creationId xmlns:a16="http://schemas.microsoft.com/office/drawing/2014/main" id="{6E025879-A8C6-253A-8457-C79F4AF34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371475"/>
          <a:ext cx="4613328" cy="28956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topLeftCell="A22" zoomScale="80" zoomScaleNormal="80" workbookViewId="0">
      <selection activeCell="F49" sqref="F49"/>
    </sheetView>
  </sheetViews>
  <sheetFormatPr defaultRowHeight="15" x14ac:dyDescent="0.25"/>
  <cols>
    <col min="1" max="1" width="9.140625" customWidth="1"/>
    <col min="11" max="11" width="10.140625" customWidth="1"/>
  </cols>
  <sheetData>
    <row r="23" ht="9" customHeight="1" x14ac:dyDescent="0.25"/>
    <row r="43" spans="1:11" x14ac:dyDescent="0.25">
      <c r="A43" s="338" t="s">
        <v>776</v>
      </c>
      <c r="B43" s="339"/>
      <c r="C43" s="339"/>
      <c r="D43" s="339"/>
      <c r="E43" s="339"/>
      <c r="F43" s="339"/>
      <c r="G43" s="339"/>
      <c r="H43" s="339"/>
      <c r="I43" s="339"/>
      <c r="J43" s="339"/>
      <c r="K43" s="340"/>
    </row>
    <row r="44" spans="1:11" x14ac:dyDescent="0.25">
      <c r="A44" s="338"/>
      <c r="B44" s="339"/>
      <c r="C44" s="339"/>
      <c r="D44" s="339"/>
      <c r="E44" s="339"/>
      <c r="F44" s="339"/>
      <c r="G44" s="339"/>
      <c r="H44" s="339"/>
      <c r="I44" s="339"/>
      <c r="J44" s="339"/>
      <c r="K44" s="340"/>
    </row>
    <row r="45" spans="1:11" ht="12" customHeight="1" x14ac:dyDescent="0.25">
      <c r="A45" s="338"/>
      <c r="B45" s="339"/>
      <c r="C45" s="339"/>
      <c r="D45" s="339"/>
      <c r="E45" s="339"/>
      <c r="F45" s="339"/>
      <c r="G45" s="339"/>
      <c r="H45" s="339"/>
      <c r="I45" s="339"/>
      <c r="J45" s="339"/>
      <c r="K45" s="340"/>
    </row>
    <row r="46" spans="1:11" ht="42.75" customHeight="1" x14ac:dyDescent="0.25">
      <c r="A46" s="341" t="s">
        <v>313</v>
      </c>
      <c r="B46" s="342"/>
      <c r="C46" s="342"/>
      <c r="D46" s="342"/>
      <c r="E46" s="342"/>
      <c r="F46" s="342"/>
      <c r="G46" s="342"/>
      <c r="H46" s="342"/>
      <c r="I46" s="342"/>
      <c r="J46" s="342"/>
      <c r="K46" s="343"/>
    </row>
    <row r="47" spans="1:11" ht="85.5" customHeight="1" x14ac:dyDescent="0.25">
      <c r="A47" s="344" t="s">
        <v>799</v>
      </c>
      <c r="B47" s="345"/>
      <c r="C47" s="345"/>
      <c r="D47" s="345"/>
      <c r="E47" s="345"/>
      <c r="F47" s="345"/>
      <c r="G47" s="345"/>
      <c r="H47" s="345"/>
      <c r="I47" s="345"/>
      <c r="J47" s="345"/>
      <c r="K47" s="346"/>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x14ac:dyDescent="0.25"/>
  <cols>
    <col min="1" max="1" width="1.85546875" customWidth="1"/>
    <col min="2" max="2" width="9.140625" customWidth="1"/>
    <col min="6" max="7" width="9.140625" customWidth="1"/>
    <col min="8" max="8" width="23" customWidth="1"/>
    <col min="9" max="9" width="2.42578125" customWidth="1"/>
    <col min="10" max="10" width="1.85546875" style="40" customWidth="1"/>
    <col min="11" max="11" width="4" customWidth="1"/>
    <col min="12" max="12" width="36.140625" style="13" customWidth="1"/>
    <col min="13" max="13" width="28.28515625" customWidth="1"/>
    <col min="14" max="14" width="7.42578125" customWidth="1"/>
    <col min="15" max="16" width="6" customWidth="1"/>
  </cols>
  <sheetData>
    <row r="1" spans="2:17" ht="12" customHeight="1" x14ac:dyDescent="0.25"/>
    <row r="2" spans="2:17" x14ac:dyDescent="0.25">
      <c r="B2" s="401"/>
      <c r="C2" s="401"/>
      <c r="D2" s="401"/>
      <c r="E2" s="401"/>
      <c r="F2" s="401"/>
      <c r="G2" s="401"/>
      <c r="H2" s="401"/>
      <c r="L2" s="390" t="s">
        <v>543</v>
      </c>
      <c r="M2" s="390"/>
      <c r="O2" s="402" t="s">
        <v>311</v>
      </c>
      <c r="P2" s="402"/>
    </row>
    <row r="3" spans="2:17" x14ac:dyDescent="0.25">
      <c r="L3" s="6"/>
      <c r="M3" s="6"/>
      <c r="O3" s="402"/>
      <c r="P3" s="402"/>
    </row>
    <row r="4" spans="2:17" x14ac:dyDescent="0.25">
      <c r="L4" s="11" t="s">
        <v>48</v>
      </c>
      <c r="M4" s="8" t="s">
        <v>15</v>
      </c>
    </row>
    <row r="5" spans="2:17" x14ac:dyDescent="0.25">
      <c r="L5" s="12" t="s">
        <v>3</v>
      </c>
      <c r="M5" s="187">
        <v>8492</v>
      </c>
    </row>
    <row r="6" spans="2:17" x14ac:dyDescent="0.25">
      <c r="L6" s="45" t="s">
        <v>58</v>
      </c>
      <c r="M6" s="187">
        <v>1314</v>
      </c>
      <c r="O6" s="1"/>
    </row>
    <row r="7" spans="2:17" x14ac:dyDescent="0.25">
      <c r="L7" s="12" t="s">
        <v>59</v>
      </c>
      <c r="M7" s="187">
        <v>1191</v>
      </c>
    </row>
    <row r="8" spans="2:17" x14ac:dyDescent="0.25">
      <c r="L8" s="45" t="s">
        <v>60</v>
      </c>
      <c r="M8" s="187">
        <v>1258</v>
      </c>
    </row>
    <row r="9" spans="2:17" x14ac:dyDescent="0.25">
      <c r="L9" s="12" t="s">
        <v>61</v>
      </c>
      <c r="M9" s="187">
        <v>2824</v>
      </c>
    </row>
    <row r="10" spans="2:17" x14ac:dyDescent="0.25">
      <c r="L10" s="145" t="s">
        <v>62</v>
      </c>
      <c r="M10" s="188">
        <v>1905</v>
      </c>
    </row>
    <row r="11" spans="2:17" x14ac:dyDescent="0.25">
      <c r="L11" s="12" t="s">
        <v>63</v>
      </c>
      <c r="M11" s="67">
        <v>1484</v>
      </c>
    </row>
    <row r="12" spans="2:17" x14ac:dyDescent="0.25">
      <c r="L12" s="45" t="s">
        <v>64</v>
      </c>
      <c r="M12" s="67">
        <v>123</v>
      </c>
    </row>
    <row r="13" spans="2:17" x14ac:dyDescent="0.25">
      <c r="L13" s="12" t="s">
        <v>93</v>
      </c>
      <c r="M13" s="67">
        <v>126</v>
      </c>
    </row>
    <row r="14" spans="2:17" x14ac:dyDescent="0.25">
      <c r="L14" s="254" t="s">
        <v>94</v>
      </c>
      <c r="M14" s="91">
        <v>172</v>
      </c>
    </row>
    <row r="16" spans="2:17" x14ac:dyDescent="0.25">
      <c r="L16" s="122"/>
      <c r="M16" s="123"/>
      <c r="N16" s="123"/>
      <c r="O16" s="123"/>
      <c r="P16" s="123"/>
      <c r="Q16" s="123"/>
    </row>
    <row r="17" spans="12:17" x14ac:dyDescent="0.25">
      <c r="L17" s="139" t="s">
        <v>62</v>
      </c>
      <c r="M17" s="126" t="s">
        <v>280</v>
      </c>
      <c r="N17" s="140" t="s">
        <v>281</v>
      </c>
      <c r="O17" s="123"/>
      <c r="P17" s="123"/>
      <c r="Q17" s="123"/>
    </row>
    <row r="18" spans="12:17" x14ac:dyDescent="0.25">
      <c r="L18" s="141" t="s">
        <v>63</v>
      </c>
      <c r="M18" s="129">
        <f>M11</f>
        <v>1484</v>
      </c>
      <c r="N18" s="142">
        <f>M18/M22</f>
        <v>0.77900262467191606</v>
      </c>
      <c r="O18" s="123"/>
      <c r="P18" s="123"/>
      <c r="Q18" s="123"/>
    </row>
    <row r="19" spans="12:17" x14ac:dyDescent="0.25">
      <c r="L19" s="141" t="s">
        <v>64</v>
      </c>
      <c r="M19" s="129">
        <f>M12</f>
        <v>123</v>
      </c>
      <c r="N19" s="142">
        <f>M19/M22</f>
        <v>6.4566929133858267E-2</v>
      </c>
      <c r="O19" s="123"/>
      <c r="P19" s="123"/>
      <c r="Q19" s="123"/>
    </row>
    <row r="20" spans="12:17" x14ac:dyDescent="0.25">
      <c r="L20" s="141" t="s">
        <v>65</v>
      </c>
      <c r="M20" s="129">
        <f>M13</f>
        <v>126</v>
      </c>
      <c r="N20" s="142">
        <f>M20/M22</f>
        <v>6.6141732283464566E-2</v>
      </c>
      <c r="O20" s="123"/>
      <c r="P20" s="123"/>
      <c r="Q20" s="123"/>
    </row>
    <row r="21" spans="12:17" x14ac:dyDescent="0.25">
      <c r="L21" s="141" t="s">
        <v>66</v>
      </c>
      <c r="M21" s="129">
        <f>M14</f>
        <v>172</v>
      </c>
      <c r="N21" s="142">
        <f>M21/M22</f>
        <v>9.0288713910761154E-2</v>
      </c>
      <c r="O21" s="123"/>
      <c r="P21" s="123"/>
      <c r="Q21" s="123"/>
    </row>
    <row r="22" spans="12:17" x14ac:dyDescent="0.25">
      <c r="L22" s="143" t="s">
        <v>19</v>
      </c>
      <c r="M22" s="143">
        <f>SUM(M18:M21)</f>
        <v>1905</v>
      </c>
      <c r="N22" s="144">
        <f>M22/M22%</f>
        <v>100</v>
      </c>
      <c r="O22" s="123"/>
      <c r="P22" s="123"/>
      <c r="Q22" s="123"/>
    </row>
    <row r="23" spans="12:17" x14ac:dyDescent="0.25">
      <c r="L23" s="122"/>
      <c r="M23" s="123"/>
      <c r="N23" s="123"/>
      <c r="O23" s="123"/>
      <c r="P23" s="123"/>
      <c r="Q23" s="123"/>
    </row>
    <row r="24" spans="12:17" x14ac:dyDescent="0.25">
      <c r="L24" s="122"/>
      <c r="M24" s="123"/>
      <c r="N24" s="123"/>
      <c r="O24" s="123"/>
      <c r="P24" s="123"/>
      <c r="Q24" s="123"/>
    </row>
    <row r="25" spans="12:17" x14ac:dyDescent="0.25">
      <c r="L25" s="122"/>
      <c r="M25" s="123"/>
      <c r="N25" s="123"/>
      <c r="O25" s="123"/>
      <c r="P25" s="123"/>
      <c r="Q25" s="123"/>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77"/>
  <sheetViews>
    <sheetView showGridLines="0" workbookViewId="0">
      <selection activeCell="O2" sqref="O2:P3"/>
    </sheetView>
  </sheetViews>
  <sheetFormatPr defaultRowHeight="12.75" x14ac:dyDescent="0.25"/>
  <cols>
    <col min="1" max="1" width="2.5703125" style="232" customWidth="1"/>
    <col min="2" max="2" width="9.140625" style="231"/>
    <col min="3" max="3" width="44.42578125" style="232" customWidth="1"/>
    <col min="4" max="4" width="9.140625" style="232"/>
    <col min="5" max="6" width="14.42578125" style="233" customWidth="1"/>
    <col min="7" max="7" width="10.42578125" style="232" customWidth="1"/>
    <col min="8" max="8" width="13.140625" style="232" customWidth="1"/>
    <col min="9" max="10" width="11.5703125" style="232" customWidth="1"/>
    <col min="11" max="11" width="14" style="232" bestFit="1" customWidth="1"/>
    <col min="12" max="12" width="11.5703125" style="232" customWidth="1"/>
    <col min="13" max="13" width="12.5703125" style="232" customWidth="1"/>
    <col min="14" max="14" width="13.140625" style="232" bestFit="1" customWidth="1"/>
    <col min="15" max="16" width="6.5703125" style="232" customWidth="1"/>
    <col min="17" max="16384" width="9.140625" style="232"/>
  </cols>
  <sheetData>
    <row r="1" spans="2:16" ht="12" customHeight="1" x14ac:dyDescent="0.25"/>
    <row r="2" spans="2:16" ht="15" customHeight="1" x14ac:dyDescent="0.25">
      <c r="B2" s="404" t="s">
        <v>508</v>
      </c>
      <c r="C2" s="404"/>
      <c r="D2" s="404"/>
      <c r="E2" s="404"/>
      <c r="F2" s="404"/>
      <c r="G2" s="404"/>
      <c r="H2" s="404"/>
      <c r="I2" s="404"/>
      <c r="J2" s="404"/>
      <c r="K2" s="404"/>
      <c r="L2" s="404"/>
      <c r="M2" s="404"/>
      <c r="N2" s="404"/>
      <c r="O2" s="403" t="s">
        <v>311</v>
      </c>
      <c r="P2" s="403"/>
    </row>
    <row r="3" spans="2:16" ht="23.25" customHeight="1" x14ac:dyDescent="0.25">
      <c r="B3" s="405" t="s">
        <v>77</v>
      </c>
      <c r="C3" s="405"/>
      <c r="D3" s="405"/>
      <c r="E3" s="405"/>
      <c r="F3" s="405"/>
      <c r="G3" s="405"/>
      <c r="H3" s="405"/>
      <c r="I3" s="405"/>
      <c r="J3" s="405"/>
      <c r="K3" s="405"/>
      <c r="L3" s="405"/>
      <c r="M3" s="405"/>
      <c r="N3" s="405"/>
      <c r="O3" s="403"/>
      <c r="P3" s="403"/>
    </row>
    <row r="4" spans="2:16" x14ac:dyDescent="0.25">
      <c r="B4" s="406"/>
      <c r="C4" s="406"/>
      <c r="D4" s="406"/>
      <c r="E4" s="406"/>
      <c r="F4" s="406"/>
      <c r="G4" s="406"/>
      <c r="H4" s="406"/>
      <c r="I4" s="406"/>
      <c r="J4" s="406"/>
      <c r="K4" s="406"/>
      <c r="L4" s="406"/>
      <c r="M4" s="406"/>
      <c r="N4" s="406"/>
    </row>
    <row r="6" spans="2:16" ht="12.75" customHeight="1" x14ac:dyDescent="0.25">
      <c r="B6" s="410" t="s">
        <v>442</v>
      </c>
      <c r="C6" s="410" t="s">
        <v>443</v>
      </c>
      <c r="D6" s="410" t="s">
        <v>444</v>
      </c>
      <c r="E6" s="410" t="s">
        <v>80</v>
      </c>
      <c r="F6" s="410" t="s">
        <v>81</v>
      </c>
      <c r="G6" s="410" t="s">
        <v>82</v>
      </c>
      <c r="H6" s="412" t="s">
        <v>370</v>
      </c>
      <c r="I6" s="412"/>
      <c r="J6" s="412"/>
      <c r="K6" s="412"/>
      <c r="L6" s="412" t="s">
        <v>445</v>
      </c>
      <c r="M6" s="412"/>
      <c r="N6" s="412"/>
    </row>
    <row r="7" spans="2:16" ht="39" thickBot="1" x14ac:dyDescent="0.3">
      <c r="B7" s="411"/>
      <c r="C7" s="411"/>
      <c r="D7" s="411"/>
      <c r="E7" s="411"/>
      <c r="F7" s="411"/>
      <c r="G7" s="411"/>
      <c r="H7" s="288" t="s">
        <v>358</v>
      </c>
      <c r="I7" s="288" t="s">
        <v>83</v>
      </c>
      <c r="J7" s="288" t="s">
        <v>372</v>
      </c>
      <c r="K7" s="288" t="s">
        <v>446</v>
      </c>
      <c r="L7" s="288" t="s">
        <v>371</v>
      </c>
      <c r="M7" s="288" t="s">
        <v>83</v>
      </c>
      <c r="N7" s="288" t="s">
        <v>372</v>
      </c>
    </row>
    <row r="8" spans="2:16" ht="13.5" thickBot="1" x14ac:dyDescent="0.3">
      <c r="B8" s="407" t="s">
        <v>544</v>
      </c>
      <c r="C8" s="407"/>
      <c r="D8" s="407"/>
      <c r="E8" s="407"/>
      <c r="F8" s="407"/>
      <c r="G8" s="407"/>
      <c r="H8" s="407"/>
      <c r="I8" s="407"/>
      <c r="J8" s="407"/>
      <c r="K8" s="407"/>
      <c r="L8" s="407"/>
      <c r="M8" s="407"/>
      <c r="N8" s="407"/>
    </row>
    <row r="9" spans="2:16" x14ac:dyDescent="0.25">
      <c r="B9" s="88">
        <v>1</v>
      </c>
      <c r="C9" s="260" t="s">
        <v>545</v>
      </c>
      <c r="D9" s="88" t="s">
        <v>85</v>
      </c>
      <c r="E9" s="289">
        <v>43006</v>
      </c>
      <c r="F9" s="289">
        <v>45734</v>
      </c>
      <c r="G9" s="88" t="s">
        <v>74</v>
      </c>
      <c r="H9" s="88">
        <v>568.05999999999995</v>
      </c>
      <c r="I9" s="88">
        <v>5.85</v>
      </c>
      <c r="J9" s="88">
        <v>427.86</v>
      </c>
      <c r="K9" s="88">
        <v>568.05999999999995</v>
      </c>
      <c r="L9" s="88">
        <v>100</v>
      </c>
      <c r="M9" s="88">
        <v>9718.5400000000009</v>
      </c>
      <c r="N9" s="88">
        <v>132.77000000000001</v>
      </c>
    </row>
    <row r="10" spans="2:16" x14ac:dyDescent="0.25">
      <c r="B10" s="88">
        <v>2</v>
      </c>
      <c r="C10" s="260" t="s">
        <v>546</v>
      </c>
      <c r="D10" s="88" t="s">
        <v>85</v>
      </c>
      <c r="E10" s="289">
        <v>43511</v>
      </c>
      <c r="F10" s="289">
        <v>44832</v>
      </c>
      <c r="G10" s="88" t="s">
        <v>75</v>
      </c>
      <c r="H10" s="88">
        <v>222.19</v>
      </c>
      <c r="I10" s="88">
        <v>25.37</v>
      </c>
      <c r="J10" s="88">
        <v>34.049999999999997</v>
      </c>
      <c r="K10" s="88">
        <v>20.71</v>
      </c>
      <c r="L10" s="88">
        <v>9.32</v>
      </c>
      <c r="M10" s="88">
        <v>81.63</v>
      </c>
      <c r="N10" s="88">
        <v>60.81</v>
      </c>
    </row>
    <row r="11" spans="2:16" x14ac:dyDescent="0.25">
      <c r="B11" s="88">
        <v>3</v>
      </c>
      <c r="C11" s="260" t="s">
        <v>547</v>
      </c>
      <c r="D11" s="88" t="s">
        <v>84</v>
      </c>
      <c r="E11" s="289">
        <v>45320</v>
      </c>
      <c r="F11" s="289">
        <v>45734</v>
      </c>
      <c r="G11" s="88" t="s">
        <v>75</v>
      </c>
      <c r="H11" s="88">
        <v>3.43</v>
      </c>
      <c r="I11" s="88">
        <v>0.26</v>
      </c>
      <c r="J11" s="88">
        <v>0.53</v>
      </c>
      <c r="K11" s="88">
        <v>1.5</v>
      </c>
      <c r="L11" s="88">
        <v>43.77</v>
      </c>
      <c r="M11" s="88">
        <v>567.29</v>
      </c>
      <c r="N11" s="88">
        <v>283.7</v>
      </c>
    </row>
    <row r="12" spans="2:16" x14ac:dyDescent="0.25">
      <c r="B12" s="88">
        <v>4</v>
      </c>
      <c r="C12" s="260" t="s">
        <v>548</v>
      </c>
      <c r="D12" s="88" t="s">
        <v>84</v>
      </c>
      <c r="E12" s="289">
        <v>45399</v>
      </c>
      <c r="F12" s="289">
        <v>45684</v>
      </c>
      <c r="G12" s="88" t="s">
        <v>74</v>
      </c>
      <c r="H12" s="88">
        <v>15.29</v>
      </c>
      <c r="I12" s="88">
        <v>5.39</v>
      </c>
      <c r="J12" s="88">
        <v>6.74</v>
      </c>
      <c r="K12" s="88">
        <v>6.69</v>
      </c>
      <c r="L12" s="88">
        <v>43.79</v>
      </c>
      <c r="M12" s="88">
        <v>124.09</v>
      </c>
      <c r="N12" s="88">
        <v>99.27</v>
      </c>
    </row>
    <row r="13" spans="2:16" x14ac:dyDescent="0.25">
      <c r="B13" s="88">
        <v>5</v>
      </c>
      <c r="C13" s="260" t="s">
        <v>549</v>
      </c>
      <c r="D13" s="88" t="s">
        <v>13</v>
      </c>
      <c r="E13" s="289">
        <v>42963</v>
      </c>
      <c r="F13" s="289">
        <v>45504</v>
      </c>
      <c r="G13" s="88" t="s">
        <v>76</v>
      </c>
      <c r="H13" s="88">
        <v>0</v>
      </c>
      <c r="I13" s="88" t="s">
        <v>348</v>
      </c>
      <c r="J13" s="88" t="s">
        <v>348</v>
      </c>
      <c r="K13" s="88">
        <v>0</v>
      </c>
      <c r="L13" s="88" t="s">
        <v>348</v>
      </c>
      <c r="M13" s="88" t="s">
        <v>348</v>
      </c>
      <c r="N13" s="88" t="s">
        <v>348</v>
      </c>
    </row>
    <row r="14" spans="2:16" x14ac:dyDescent="0.25">
      <c r="B14" s="88">
        <v>6</v>
      </c>
      <c r="C14" s="260" t="s">
        <v>550</v>
      </c>
      <c r="D14" s="88" t="s">
        <v>13</v>
      </c>
      <c r="E14" s="289">
        <v>43654</v>
      </c>
      <c r="F14" s="289">
        <v>45712</v>
      </c>
      <c r="G14" s="88" t="s">
        <v>74</v>
      </c>
      <c r="H14" s="88">
        <v>0</v>
      </c>
      <c r="I14" s="88" t="s">
        <v>348</v>
      </c>
      <c r="J14" s="88" t="s">
        <v>348</v>
      </c>
      <c r="K14" s="88">
        <v>0</v>
      </c>
      <c r="L14" s="88" t="s">
        <v>348</v>
      </c>
      <c r="M14" s="88" t="s">
        <v>348</v>
      </c>
      <c r="N14" s="88" t="s">
        <v>348</v>
      </c>
    </row>
    <row r="15" spans="2:16" x14ac:dyDescent="0.25">
      <c r="B15" s="408" t="s">
        <v>551</v>
      </c>
      <c r="C15" s="408"/>
      <c r="D15" s="408"/>
      <c r="E15" s="408"/>
      <c r="F15" s="408"/>
      <c r="G15" s="408"/>
      <c r="H15" s="408"/>
      <c r="I15" s="408"/>
      <c r="J15" s="408"/>
      <c r="K15" s="408"/>
      <c r="L15" s="408"/>
      <c r="M15" s="408"/>
      <c r="N15" s="408"/>
    </row>
    <row r="16" spans="2:16" x14ac:dyDescent="0.25">
      <c r="B16" s="87">
        <v>1</v>
      </c>
      <c r="C16" s="260" t="s">
        <v>552</v>
      </c>
      <c r="D16" s="87" t="s">
        <v>84</v>
      </c>
      <c r="E16" s="290">
        <v>45324</v>
      </c>
      <c r="F16" s="290">
        <v>45748</v>
      </c>
      <c r="G16" s="88" t="s">
        <v>74</v>
      </c>
      <c r="H16" s="87">
        <v>9633.9500000000007</v>
      </c>
      <c r="I16" s="88">
        <v>1080</v>
      </c>
      <c r="J16" s="88">
        <v>1668</v>
      </c>
      <c r="K16" s="87">
        <v>1756.52</v>
      </c>
      <c r="L16" s="87">
        <v>18.23</v>
      </c>
      <c r="M16" s="87">
        <v>162.63999999999999</v>
      </c>
      <c r="N16" s="87">
        <v>105.31</v>
      </c>
    </row>
    <row r="17" spans="2:14" x14ac:dyDescent="0.25">
      <c r="B17" s="87">
        <v>2</v>
      </c>
      <c r="C17" s="260" t="s">
        <v>553</v>
      </c>
      <c r="D17" s="87" t="s">
        <v>84</v>
      </c>
      <c r="E17" s="290">
        <v>44833</v>
      </c>
      <c r="F17" s="290">
        <v>45751</v>
      </c>
      <c r="G17" s="88" t="s">
        <v>75</v>
      </c>
      <c r="H17" s="87">
        <v>46.09</v>
      </c>
      <c r="I17" s="88">
        <v>3.86</v>
      </c>
      <c r="J17" s="88">
        <v>4.6399999999999997</v>
      </c>
      <c r="K17" s="87">
        <v>5.2</v>
      </c>
      <c r="L17" s="87">
        <v>11.28</v>
      </c>
      <c r="M17" s="87">
        <v>134.6</v>
      </c>
      <c r="N17" s="87">
        <v>111.96</v>
      </c>
    </row>
    <row r="18" spans="2:14" x14ac:dyDescent="0.25">
      <c r="B18" s="87">
        <v>3</v>
      </c>
      <c r="C18" s="260" t="s">
        <v>554</v>
      </c>
      <c r="D18" s="87" t="s">
        <v>85</v>
      </c>
      <c r="E18" s="290">
        <v>45183</v>
      </c>
      <c r="F18" s="290">
        <v>45751</v>
      </c>
      <c r="G18" s="88" t="s">
        <v>74</v>
      </c>
      <c r="H18" s="87">
        <v>112.62</v>
      </c>
      <c r="I18" s="87">
        <v>54.19</v>
      </c>
      <c r="J18" s="87">
        <v>86.51</v>
      </c>
      <c r="K18" s="87">
        <v>65.45</v>
      </c>
      <c r="L18" s="87">
        <v>58.12</v>
      </c>
      <c r="M18" s="87">
        <v>120.79</v>
      </c>
      <c r="N18" s="87">
        <v>75.66</v>
      </c>
    </row>
    <row r="19" spans="2:14" x14ac:dyDescent="0.25">
      <c r="B19" s="87">
        <v>4</v>
      </c>
      <c r="C19" s="260" t="s">
        <v>605</v>
      </c>
      <c r="D19" s="87" t="s">
        <v>85</v>
      </c>
      <c r="E19" s="290">
        <v>44539</v>
      </c>
      <c r="F19" s="290">
        <v>45754</v>
      </c>
      <c r="G19" s="88" t="s">
        <v>74</v>
      </c>
      <c r="H19" s="87">
        <v>559.44000000000005</v>
      </c>
      <c r="I19" s="88">
        <v>15.83</v>
      </c>
      <c r="J19" s="88">
        <v>21.84</v>
      </c>
      <c r="K19" s="87">
        <v>30.7</v>
      </c>
      <c r="L19" s="87">
        <v>5.49</v>
      </c>
      <c r="M19" s="87">
        <v>193.96</v>
      </c>
      <c r="N19" s="87">
        <v>140.58000000000001</v>
      </c>
    </row>
    <row r="20" spans="2:14" x14ac:dyDescent="0.25">
      <c r="B20" s="87">
        <v>5</v>
      </c>
      <c r="C20" s="260" t="s">
        <v>606</v>
      </c>
      <c r="D20" s="87" t="s">
        <v>85</v>
      </c>
      <c r="E20" s="290">
        <v>45138</v>
      </c>
      <c r="F20" s="290">
        <v>45754</v>
      </c>
      <c r="G20" s="88" t="s">
        <v>75</v>
      </c>
      <c r="H20" s="87">
        <v>1.36</v>
      </c>
      <c r="I20" s="88">
        <v>11.03</v>
      </c>
      <c r="J20" s="88">
        <v>13.79</v>
      </c>
      <c r="K20" s="87">
        <v>2.36</v>
      </c>
      <c r="L20" s="87">
        <v>173.78</v>
      </c>
      <c r="M20" s="87">
        <v>21.36</v>
      </c>
      <c r="N20" s="87">
        <v>17.079999999999998</v>
      </c>
    </row>
    <row r="21" spans="2:14" x14ac:dyDescent="0.25">
      <c r="B21" s="87">
        <v>6</v>
      </c>
      <c r="C21" s="260" t="s">
        <v>555</v>
      </c>
      <c r="D21" s="87" t="s">
        <v>84</v>
      </c>
      <c r="E21" s="290">
        <v>45352</v>
      </c>
      <c r="F21" s="290">
        <v>45755</v>
      </c>
      <c r="G21" s="88" t="s">
        <v>75</v>
      </c>
      <c r="H21" s="87">
        <v>16.52</v>
      </c>
      <c r="I21" s="88">
        <v>0.43</v>
      </c>
      <c r="J21" s="88">
        <v>0.56999999999999995</v>
      </c>
      <c r="K21" s="87">
        <v>1.58</v>
      </c>
      <c r="L21" s="87">
        <v>9.57</v>
      </c>
      <c r="M21" s="87">
        <v>371.75</v>
      </c>
      <c r="N21" s="87">
        <v>275.45</v>
      </c>
    </row>
    <row r="22" spans="2:14" x14ac:dyDescent="0.25">
      <c r="B22" s="87">
        <v>7</v>
      </c>
      <c r="C22" s="260" t="s">
        <v>556</v>
      </c>
      <c r="D22" s="87" t="s">
        <v>85</v>
      </c>
      <c r="E22" s="290">
        <v>44764</v>
      </c>
      <c r="F22" s="290">
        <v>45755</v>
      </c>
      <c r="G22" s="88" t="s">
        <v>75</v>
      </c>
      <c r="H22" s="87">
        <v>10.16</v>
      </c>
      <c r="I22" s="88">
        <v>3.39</v>
      </c>
      <c r="J22" s="88">
        <v>3.54</v>
      </c>
      <c r="K22" s="87">
        <v>5.26</v>
      </c>
      <c r="L22" s="87">
        <v>51.78</v>
      </c>
      <c r="M22" s="87">
        <v>155.16999999999999</v>
      </c>
      <c r="N22" s="87">
        <v>148.71</v>
      </c>
    </row>
    <row r="23" spans="2:14" x14ac:dyDescent="0.25">
      <c r="B23" s="87">
        <v>8</v>
      </c>
      <c r="C23" s="260" t="s">
        <v>557</v>
      </c>
      <c r="D23" s="87" t="s">
        <v>85</v>
      </c>
      <c r="E23" s="290">
        <v>43308</v>
      </c>
      <c r="F23" s="290">
        <v>45770</v>
      </c>
      <c r="G23" s="88" t="s">
        <v>74</v>
      </c>
      <c r="H23" s="87">
        <v>320.32</v>
      </c>
      <c r="I23" s="88">
        <v>20.3</v>
      </c>
      <c r="J23" s="88">
        <v>34.89</v>
      </c>
      <c r="K23" s="87">
        <v>32.1</v>
      </c>
      <c r="L23" s="87">
        <v>10.02</v>
      </c>
      <c r="M23" s="87">
        <v>158.12</v>
      </c>
      <c r="N23" s="87">
        <v>92</v>
      </c>
    </row>
    <row r="24" spans="2:14" x14ac:dyDescent="0.25">
      <c r="B24" s="87">
        <v>9</v>
      </c>
      <c r="C24" s="260" t="s">
        <v>558</v>
      </c>
      <c r="D24" s="87" t="s">
        <v>84</v>
      </c>
      <c r="E24" s="290">
        <v>45378</v>
      </c>
      <c r="F24" s="290">
        <v>45771</v>
      </c>
      <c r="G24" s="88" t="s">
        <v>75</v>
      </c>
      <c r="H24" s="87">
        <v>377.68</v>
      </c>
      <c r="I24" s="88">
        <v>0</v>
      </c>
      <c r="J24" s="88">
        <v>0</v>
      </c>
      <c r="K24" s="87">
        <v>10.99</v>
      </c>
      <c r="L24" s="87">
        <v>2.91</v>
      </c>
      <c r="M24" s="87" t="s">
        <v>348</v>
      </c>
      <c r="N24" s="87" t="s">
        <v>348</v>
      </c>
    </row>
    <row r="25" spans="2:14" x14ac:dyDescent="0.25">
      <c r="B25" s="87">
        <v>10</v>
      </c>
      <c r="C25" s="260" t="s">
        <v>559</v>
      </c>
      <c r="D25" s="87" t="s">
        <v>85</v>
      </c>
      <c r="E25" s="290">
        <v>44281</v>
      </c>
      <c r="F25" s="290">
        <v>45772</v>
      </c>
      <c r="G25" s="88" t="s">
        <v>75</v>
      </c>
      <c r="H25" s="87">
        <v>36.76</v>
      </c>
      <c r="I25" s="88">
        <v>12.26</v>
      </c>
      <c r="J25" s="88">
        <v>15.44</v>
      </c>
      <c r="K25" s="87">
        <v>9.75</v>
      </c>
      <c r="L25" s="87">
        <v>26.51</v>
      </c>
      <c r="M25" s="87">
        <v>79.459999999999994</v>
      </c>
      <c r="N25" s="87">
        <v>63.13</v>
      </c>
    </row>
    <row r="26" spans="2:14" x14ac:dyDescent="0.25">
      <c r="B26" s="87">
        <v>11</v>
      </c>
      <c r="C26" s="260" t="s">
        <v>607</v>
      </c>
      <c r="D26" s="87" t="s">
        <v>84</v>
      </c>
      <c r="E26" s="290">
        <v>43753</v>
      </c>
      <c r="F26" s="290">
        <v>45775</v>
      </c>
      <c r="G26" s="88" t="s">
        <v>74</v>
      </c>
      <c r="H26" s="87">
        <v>54.12</v>
      </c>
      <c r="I26" s="88">
        <v>2.17</v>
      </c>
      <c r="J26" s="88">
        <v>2.44</v>
      </c>
      <c r="K26" s="87">
        <v>1.43</v>
      </c>
      <c r="L26" s="87">
        <v>2.64</v>
      </c>
      <c r="M26" s="87">
        <v>66</v>
      </c>
      <c r="N26" s="87">
        <v>58.62</v>
      </c>
    </row>
    <row r="27" spans="2:14" x14ac:dyDescent="0.25">
      <c r="B27" s="87">
        <v>12</v>
      </c>
      <c r="C27" s="260" t="s">
        <v>560</v>
      </c>
      <c r="D27" s="87" t="s">
        <v>84</v>
      </c>
      <c r="E27" s="290">
        <v>45489</v>
      </c>
      <c r="F27" s="290">
        <v>45776</v>
      </c>
      <c r="G27" s="88" t="s">
        <v>74</v>
      </c>
      <c r="H27" s="87">
        <v>19.510000000000002</v>
      </c>
      <c r="I27" s="88">
        <v>0.13</v>
      </c>
      <c r="J27" s="88">
        <v>0.13</v>
      </c>
      <c r="K27" s="87">
        <v>0.25</v>
      </c>
      <c r="L27" s="87">
        <v>1.28</v>
      </c>
      <c r="M27" s="87">
        <v>190.19</v>
      </c>
      <c r="N27" s="87">
        <v>190.19</v>
      </c>
    </row>
    <row r="28" spans="2:14" x14ac:dyDescent="0.25">
      <c r="B28" s="87">
        <v>13</v>
      </c>
      <c r="C28" s="260" t="s">
        <v>561</v>
      </c>
      <c r="D28" s="87" t="s">
        <v>84</v>
      </c>
      <c r="E28" s="290">
        <v>43599</v>
      </c>
      <c r="F28" s="290">
        <v>45777</v>
      </c>
      <c r="G28" s="88" t="s">
        <v>75</v>
      </c>
      <c r="H28" s="87">
        <v>2.2999999999999998</v>
      </c>
      <c r="I28" s="88">
        <v>0</v>
      </c>
      <c r="J28" s="88">
        <v>0</v>
      </c>
      <c r="K28" s="87">
        <v>2.04</v>
      </c>
      <c r="L28" s="87">
        <v>89.02</v>
      </c>
      <c r="M28" s="87" t="s">
        <v>348</v>
      </c>
      <c r="N28" s="87" t="s">
        <v>348</v>
      </c>
    </row>
    <row r="29" spans="2:14" x14ac:dyDescent="0.25">
      <c r="B29" s="87">
        <v>14</v>
      </c>
      <c r="C29" s="260" t="s">
        <v>608</v>
      </c>
      <c r="D29" s="87" t="s">
        <v>84</v>
      </c>
      <c r="E29" s="290">
        <v>45149</v>
      </c>
      <c r="F29" s="290">
        <v>45777</v>
      </c>
      <c r="G29" s="88" t="s">
        <v>75</v>
      </c>
      <c r="H29" s="87">
        <v>36.729999999999997</v>
      </c>
      <c r="I29" s="88">
        <v>0</v>
      </c>
      <c r="J29" s="88">
        <v>0</v>
      </c>
      <c r="K29" s="87">
        <v>0.3</v>
      </c>
      <c r="L29" s="87">
        <v>0.82</v>
      </c>
      <c r="M29" s="87" t="s">
        <v>348</v>
      </c>
      <c r="N29" s="87" t="s">
        <v>348</v>
      </c>
    </row>
    <row r="30" spans="2:14" x14ac:dyDescent="0.25">
      <c r="B30" s="87">
        <v>15</v>
      </c>
      <c r="C30" s="260" t="s">
        <v>562</v>
      </c>
      <c r="D30" s="87" t="s">
        <v>85</v>
      </c>
      <c r="E30" s="290">
        <v>45229</v>
      </c>
      <c r="F30" s="290">
        <v>45777</v>
      </c>
      <c r="G30" s="88" t="s">
        <v>75</v>
      </c>
      <c r="H30" s="87">
        <v>133.06</v>
      </c>
      <c r="I30" s="88">
        <v>17.420000000000002</v>
      </c>
      <c r="J30" s="88">
        <v>22.86</v>
      </c>
      <c r="K30" s="87">
        <v>22.83</v>
      </c>
      <c r="L30" s="87">
        <v>17.16</v>
      </c>
      <c r="M30" s="87">
        <v>131.06</v>
      </c>
      <c r="N30" s="87">
        <v>99.87</v>
      </c>
    </row>
    <row r="31" spans="2:14" x14ac:dyDescent="0.25">
      <c r="B31" s="87">
        <v>16</v>
      </c>
      <c r="C31" s="260" t="s">
        <v>563</v>
      </c>
      <c r="D31" s="87" t="s">
        <v>84</v>
      </c>
      <c r="E31" s="290">
        <v>44111</v>
      </c>
      <c r="F31" s="290">
        <v>45779</v>
      </c>
      <c r="G31" s="88" t="s">
        <v>75</v>
      </c>
      <c r="H31" s="87">
        <v>9.41</v>
      </c>
      <c r="I31" s="88">
        <v>0.14000000000000001</v>
      </c>
      <c r="J31" s="88">
        <v>0.96</v>
      </c>
      <c r="K31" s="87">
        <v>0.84</v>
      </c>
      <c r="L31" s="87">
        <v>8.92</v>
      </c>
      <c r="M31" s="87">
        <v>585.16999999999996</v>
      </c>
      <c r="N31" s="87">
        <v>87.92</v>
      </c>
    </row>
    <row r="32" spans="2:14" x14ac:dyDescent="0.25">
      <c r="B32" s="87">
        <v>17</v>
      </c>
      <c r="C32" s="260" t="s">
        <v>564</v>
      </c>
      <c r="D32" s="87" t="s">
        <v>85</v>
      </c>
      <c r="E32" s="290">
        <v>45195</v>
      </c>
      <c r="F32" s="290">
        <v>45782</v>
      </c>
      <c r="G32" s="88" t="s">
        <v>74</v>
      </c>
      <c r="H32" s="87">
        <v>105.81</v>
      </c>
      <c r="I32" s="88">
        <v>17.09</v>
      </c>
      <c r="J32" s="88">
        <v>44.85</v>
      </c>
      <c r="K32" s="87">
        <v>19.079999999999998</v>
      </c>
      <c r="L32" s="87">
        <v>18.03</v>
      </c>
      <c r="M32" s="87">
        <v>111.67</v>
      </c>
      <c r="N32" s="87">
        <v>42.54</v>
      </c>
    </row>
    <row r="33" spans="2:14" x14ac:dyDescent="0.25">
      <c r="B33" s="87">
        <v>18</v>
      </c>
      <c r="C33" s="260" t="s">
        <v>565</v>
      </c>
      <c r="D33" s="87" t="s">
        <v>84</v>
      </c>
      <c r="E33" s="290">
        <v>45163</v>
      </c>
      <c r="F33" s="290">
        <v>45783</v>
      </c>
      <c r="G33" s="88" t="s">
        <v>76</v>
      </c>
      <c r="H33" s="87">
        <v>8.27</v>
      </c>
      <c r="I33" s="88">
        <v>2.93</v>
      </c>
      <c r="J33" s="88">
        <v>4.18</v>
      </c>
      <c r="K33" s="87">
        <v>2.75</v>
      </c>
      <c r="L33" s="87">
        <v>33.299999999999997</v>
      </c>
      <c r="M33" s="87">
        <v>93.92</v>
      </c>
      <c r="N33" s="87">
        <v>65.91</v>
      </c>
    </row>
    <row r="34" spans="2:14" x14ac:dyDescent="0.25">
      <c r="B34" s="87">
        <v>19</v>
      </c>
      <c r="C34" s="260" t="s">
        <v>566</v>
      </c>
      <c r="D34" s="87" t="s">
        <v>84</v>
      </c>
      <c r="E34" s="290">
        <v>45330</v>
      </c>
      <c r="F34" s="290">
        <v>45783</v>
      </c>
      <c r="G34" s="88" t="s">
        <v>74</v>
      </c>
      <c r="H34" s="87">
        <v>63.6</v>
      </c>
      <c r="I34" s="88">
        <v>0.35</v>
      </c>
      <c r="J34" s="88">
        <v>0.43</v>
      </c>
      <c r="K34" s="87">
        <v>7.99</v>
      </c>
      <c r="L34" s="87">
        <v>12.56</v>
      </c>
      <c r="M34" s="87">
        <v>2311.69</v>
      </c>
      <c r="N34" s="87">
        <v>1868.41</v>
      </c>
    </row>
    <row r="35" spans="2:14" x14ac:dyDescent="0.25">
      <c r="B35" s="87">
        <v>20</v>
      </c>
      <c r="C35" s="260" t="s">
        <v>567</v>
      </c>
      <c r="D35" s="87" t="s">
        <v>85</v>
      </c>
      <c r="E35" s="290">
        <v>44687</v>
      </c>
      <c r="F35" s="290">
        <v>45784</v>
      </c>
      <c r="G35" s="88" t="s">
        <v>74</v>
      </c>
      <c r="H35" s="87">
        <v>453.19</v>
      </c>
      <c r="I35" s="88">
        <v>65.77</v>
      </c>
      <c r="J35" s="88">
        <v>108.32</v>
      </c>
      <c r="K35" s="87">
        <v>127.07</v>
      </c>
      <c r="L35" s="87">
        <v>28.04</v>
      </c>
      <c r="M35" s="87">
        <v>193.2</v>
      </c>
      <c r="N35" s="87">
        <v>117.31</v>
      </c>
    </row>
    <row r="36" spans="2:14" x14ac:dyDescent="0.25">
      <c r="B36" s="87">
        <v>21</v>
      </c>
      <c r="C36" s="260" t="s">
        <v>568</v>
      </c>
      <c r="D36" s="87" t="s">
        <v>13</v>
      </c>
      <c r="E36" s="290">
        <v>45065</v>
      </c>
      <c r="F36" s="290">
        <v>45784</v>
      </c>
      <c r="G36" s="88" t="s">
        <v>76</v>
      </c>
      <c r="H36" s="88">
        <v>0</v>
      </c>
      <c r="I36" s="88" t="s">
        <v>348</v>
      </c>
      <c r="J36" s="88" t="s">
        <v>348</v>
      </c>
      <c r="K36" s="88">
        <v>0</v>
      </c>
      <c r="L36" s="88" t="s">
        <v>348</v>
      </c>
      <c r="M36" s="88" t="s">
        <v>348</v>
      </c>
      <c r="N36" s="88" t="s">
        <v>348</v>
      </c>
    </row>
    <row r="37" spans="2:14" x14ac:dyDescent="0.25">
      <c r="B37" s="87">
        <v>22</v>
      </c>
      <c r="C37" s="260" t="s">
        <v>569</v>
      </c>
      <c r="D37" s="87" t="s">
        <v>84</v>
      </c>
      <c r="E37" s="290">
        <v>44874</v>
      </c>
      <c r="F37" s="290">
        <v>45785</v>
      </c>
      <c r="G37" s="88" t="s">
        <v>75</v>
      </c>
      <c r="H37" s="87">
        <v>19.77</v>
      </c>
      <c r="I37" s="88">
        <v>6.86</v>
      </c>
      <c r="J37" s="88">
        <v>9.8000000000000007</v>
      </c>
      <c r="K37" s="87">
        <v>4.17</v>
      </c>
      <c r="L37" s="87">
        <v>21.09</v>
      </c>
      <c r="M37" s="87">
        <v>60.83</v>
      </c>
      <c r="N37" s="87">
        <v>42.57</v>
      </c>
    </row>
    <row r="38" spans="2:14" x14ac:dyDescent="0.25">
      <c r="B38" s="87">
        <v>23</v>
      </c>
      <c r="C38" s="260" t="s">
        <v>609</v>
      </c>
      <c r="D38" s="87" t="s">
        <v>84</v>
      </c>
      <c r="E38" s="290">
        <v>45517</v>
      </c>
      <c r="F38" s="290">
        <v>45790</v>
      </c>
      <c r="G38" s="88" t="s">
        <v>74</v>
      </c>
      <c r="H38" s="87">
        <v>26.48</v>
      </c>
      <c r="I38" s="88">
        <v>20.92</v>
      </c>
      <c r="J38" s="88">
        <v>27</v>
      </c>
      <c r="K38" s="87">
        <v>25</v>
      </c>
      <c r="L38" s="87">
        <v>94.4</v>
      </c>
      <c r="M38" s="87">
        <v>119.5</v>
      </c>
      <c r="N38" s="87">
        <v>92.6</v>
      </c>
    </row>
    <row r="39" spans="2:14" x14ac:dyDescent="0.25">
      <c r="B39" s="87">
        <v>24</v>
      </c>
      <c r="C39" s="260" t="s">
        <v>570</v>
      </c>
      <c r="D39" s="87" t="s">
        <v>84</v>
      </c>
      <c r="E39" s="290">
        <v>44614</v>
      </c>
      <c r="F39" s="290">
        <v>45791</v>
      </c>
      <c r="G39" s="88" t="s">
        <v>75</v>
      </c>
      <c r="H39" s="87">
        <v>32.130000000000003</v>
      </c>
      <c r="I39" s="88">
        <v>0.2</v>
      </c>
      <c r="J39" s="88">
        <v>0.24</v>
      </c>
      <c r="K39" s="87">
        <v>0.13</v>
      </c>
      <c r="L39" s="87">
        <v>0.4</v>
      </c>
      <c r="M39" s="87">
        <v>63.97</v>
      </c>
      <c r="N39" s="87">
        <v>52.85</v>
      </c>
    </row>
    <row r="40" spans="2:14" x14ac:dyDescent="0.25">
      <c r="B40" s="87">
        <v>25</v>
      </c>
      <c r="C40" s="260" t="s">
        <v>571</v>
      </c>
      <c r="D40" s="87" t="s">
        <v>13</v>
      </c>
      <c r="E40" s="290">
        <v>44974</v>
      </c>
      <c r="F40" s="290">
        <v>45791</v>
      </c>
      <c r="G40" s="88" t="s">
        <v>74</v>
      </c>
      <c r="H40" s="88">
        <v>0</v>
      </c>
      <c r="I40" s="88" t="s">
        <v>348</v>
      </c>
      <c r="J40" s="88" t="s">
        <v>348</v>
      </c>
      <c r="K40" s="88">
        <v>0</v>
      </c>
      <c r="L40" s="88" t="s">
        <v>348</v>
      </c>
      <c r="M40" s="88" t="s">
        <v>348</v>
      </c>
      <c r="N40" s="88" t="s">
        <v>348</v>
      </c>
    </row>
    <row r="41" spans="2:14" x14ac:dyDescent="0.25">
      <c r="B41" s="87">
        <v>26</v>
      </c>
      <c r="C41" s="260" t="s">
        <v>572</v>
      </c>
      <c r="D41" s="87" t="s">
        <v>85</v>
      </c>
      <c r="E41" s="290">
        <v>45383</v>
      </c>
      <c r="F41" s="290">
        <v>45799</v>
      </c>
      <c r="G41" s="88" t="s">
        <v>74</v>
      </c>
      <c r="H41" s="87">
        <v>61.26</v>
      </c>
      <c r="I41" s="88">
        <v>5.8</v>
      </c>
      <c r="J41" s="88">
        <v>7.53</v>
      </c>
      <c r="K41" s="87">
        <v>5.86</v>
      </c>
      <c r="L41" s="87">
        <v>9.57</v>
      </c>
      <c r="M41" s="87">
        <v>101.04</v>
      </c>
      <c r="N41" s="87">
        <v>77.84</v>
      </c>
    </row>
    <row r="42" spans="2:14" x14ac:dyDescent="0.25">
      <c r="B42" s="87">
        <v>27</v>
      </c>
      <c r="C42" s="260" t="s">
        <v>573</v>
      </c>
      <c r="D42" s="87" t="s">
        <v>13</v>
      </c>
      <c r="E42" s="290">
        <v>44785</v>
      </c>
      <c r="F42" s="290">
        <v>45803</v>
      </c>
      <c r="G42" s="88" t="s">
        <v>74</v>
      </c>
      <c r="H42" s="88">
        <v>0</v>
      </c>
      <c r="I42" s="88" t="s">
        <v>348</v>
      </c>
      <c r="J42" s="88" t="s">
        <v>348</v>
      </c>
      <c r="K42" s="88">
        <v>0</v>
      </c>
      <c r="L42" s="88" t="s">
        <v>348</v>
      </c>
      <c r="M42" s="88" t="s">
        <v>348</v>
      </c>
      <c r="N42" s="88" t="s">
        <v>348</v>
      </c>
    </row>
    <row r="43" spans="2:14" x14ac:dyDescent="0.25">
      <c r="B43" s="87">
        <v>28</v>
      </c>
      <c r="C43" s="260" t="s">
        <v>610</v>
      </c>
      <c r="D43" s="87" t="s">
        <v>85</v>
      </c>
      <c r="E43" s="290">
        <v>43118</v>
      </c>
      <c r="F43" s="290">
        <v>45804</v>
      </c>
      <c r="G43" s="88" t="s">
        <v>76</v>
      </c>
      <c r="H43" s="87">
        <v>258.44</v>
      </c>
      <c r="I43" s="88">
        <v>15.83</v>
      </c>
      <c r="J43" s="88">
        <v>74.430000000000007</v>
      </c>
      <c r="K43" s="87">
        <v>170.76</v>
      </c>
      <c r="L43" s="87">
        <v>66.069999999999993</v>
      </c>
      <c r="M43" s="87">
        <v>1078.73</v>
      </c>
      <c r="N43" s="87">
        <v>229.41</v>
      </c>
    </row>
    <row r="44" spans="2:14" x14ac:dyDescent="0.25">
      <c r="B44" s="87">
        <v>29</v>
      </c>
      <c r="C44" s="260" t="s">
        <v>574</v>
      </c>
      <c r="D44" s="87" t="s">
        <v>85</v>
      </c>
      <c r="E44" s="290">
        <v>45427</v>
      </c>
      <c r="F44" s="290">
        <v>45807</v>
      </c>
      <c r="G44" s="88" t="s">
        <v>74</v>
      </c>
      <c r="H44" s="87">
        <v>138.38</v>
      </c>
      <c r="I44" s="88">
        <v>3.87</v>
      </c>
      <c r="J44" s="88">
        <v>4.08</v>
      </c>
      <c r="K44" s="87">
        <v>5.64</v>
      </c>
      <c r="L44" s="87">
        <v>4.08</v>
      </c>
      <c r="M44" s="87">
        <v>145.69</v>
      </c>
      <c r="N44" s="87">
        <v>138.41</v>
      </c>
    </row>
    <row r="45" spans="2:14" x14ac:dyDescent="0.25">
      <c r="B45" s="87">
        <v>30</v>
      </c>
      <c r="C45" s="260" t="s">
        <v>575</v>
      </c>
      <c r="D45" s="87" t="s">
        <v>13</v>
      </c>
      <c r="E45" s="290">
        <v>43990</v>
      </c>
      <c r="F45" s="290">
        <v>45811</v>
      </c>
      <c r="G45" s="88" t="s">
        <v>75</v>
      </c>
      <c r="H45" s="88">
        <v>0</v>
      </c>
      <c r="I45" s="88" t="s">
        <v>348</v>
      </c>
      <c r="J45" s="88" t="s">
        <v>348</v>
      </c>
      <c r="K45" s="88">
        <v>0</v>
      </c>
      <c r="L45" s="88" t="s">
        <v>348</v>
      </c>
      <c r="M45" s="88" t="s">
        <v>348</v>
      </c>
      <c r="N45" s="88" t="s">
        <v>348</v>
      </c>
    </row>
    <row r="46" spans="2:14" x14ac:dyDescent="0.25">
      <c r="B46" s="87">
        <v>31</v>
      </c>
      <c r="C46" s="260" t="s">
        <v>576</v>
      </c>
      <c r="D46" s="87" t="s">
        <v>13</v>
      </c>
      <c r="E46" s="290">
        <v>45482</v>
      </c>
      <c r="F46" s="290">
        <v>45812</v>
      </c>
      <c r="G46" s="88" t="s">
        <v>74</v>
      </c>
      <c r="H46" s="88">
        <v>0</v>
      </c>
      <c r="I46" s="88" t="s">
        <v>348</v>
      </c>
      <c r="J46" s="88" t="s">
        <v>348</v>
      </c>
      <c r="K46" s="88">
        <v>0</v>
      </c>
      <c r="L46" s="88" t="s">
        <v>348</v>
      </c>
      <c r="M46" s="88" t="s">
        <v>348</v>
      </c>
      <c r="N46" s="88" t="s">
        <v>348</v>
      </c>
    </row>
    <row r="47" spans="2:14" x14ac:dyDescent="0.25">
      <c r="B47" s="87">
        <v>32</v>
      </c>
      <c r="C47" s="260" t="s">
        <v>577</v>
      </c>
      <c r="D47" s="87" t="s">
        <v>13</v>
      </c>
      <c r="E47" s="290">
        <v>45453</v>
      </c>
      <c r="F47" s="290">
        <v>45813</v>
      </c>
      <c r="G47" s="88" t="s">
        <v>75</v>
      </c>
      <c r="H47" s="88">
        <v>0</v>
      </c>
      <c r="I47" s="88" t="s">
        <v>348</v>
      </c>
      <c r="J47" s="88" t="s">
        <v>348</v>
      </c>
      <c r="K47" s="88">
        <v>0</v>
      </c>
      <c r="L47" s="88" t="s">
        <v>348</v>
      </c>
      <c r="M47" s="88" t="s">
        <v>348</v>
      </c>
      <c r="N47" s="88" t="s">
        <v>348</v>
      </c>
    </row>
    <row r="48" spans="2:14" x14ac:dyDescent="0.25">
      <c r="B48" s="87">
        <v>33</v>
      </c>
      <c r="C48" s="260" t="s">
        <v>578</v>
      </c>
      <c r="D48" s="87" t="s">
        <v>85</v>
      </c>
      <c r="E48" s="290">
        <v>45463</v>
      </c>
      <c r="F48" s="290">
        <v>45813</v>
      </c>
      <c r="G48" s="88" t="s">
        <v>74</v>
      </c>
      <c r="H48" s="87">
        <v>56.36</v>
      </c>
      <c r="I48" s="88">
        <v>14.97</v>
      </c>
      <c r="J48" s="88">
        <v>21.38</v>
      </c>
      <c r="K48" s="87">
        <v>16.7</v>
      </c>
      <c r="L48" s="87">
        <v>29.63</v>
      </c>
      <c r="M48" s="87">
        <v>111.59</v>
      </c>
      <c r="N48" s="87">
        <v>78.13</v>
      </c>
    </row>
    <row r="49" spans="2:14" x14ac:dyDescent="0.25">
      <c r="B49" s="87">
        <v>34</v>
      </c>
      <c r="C49" s="260" t="s">
        <v>579</v>
      </c>
      <c r="D49" s="87" t="s">
        <v>85</v>
      </c>
      <c r="E49" s="290">
        <v>44245</v>
      </c>
      <c r="F49" s="290">
        <v>45814</v>
      </c>
      <c r="G49" s="88" t="s">
        <v>74</v>
      </c>
      <c r="H49" s="87">
        <v>107.1</v>
      </c>
      <c r="I49" s="88">
        <v>56.8</v>
      </c>
      <c r="J49" s="88">
        <v>79.34</v>
      </c>
      <c r="K49" s="87">
        <v>61.93</v>
      </c>
      <c r="L49" s="87">
        <v>57.82</v>
      </c>
      <c r="M49" s="87">
        <v>109.02</v>
      </c>
      <c r="N49" s="87">
        <v>78.05</v>
      </c>
    </row>
    <row r="50" spans="2:14" x14ac:dyDescent="0.25">
      <c r="B50" s="87">
        <v>35</v>
      </c>
      <c r="C50" s="260" t="s">
        <v>580</v>
      </c>
      <c r="D50" s="87" t="s">
        <v>85</v>
      </c>
      <c r="E50" s="290">
        <v>44881</v>
      </c>
      <c r="F50" s="290">
        <v>45820</v>
      </c>
      <c r="G50" s="88" t="s">
        <v>74</v>
      </c>
      <c r="H50" s="87">
        <v>375.39</v>
      </c>
      <c r="I50" s="88">
        <v>25.59</v>
      </c>
      <c r="J50" s="88">
        <v>38.619999999999997</v>
      </c>
      <c r="K50" s="87">
        <v>24.22</v>
      </c>
      <c r="L50" s="87">
        <v>6.45</v>
      </c>
      <c r="M50" s="87">
        <v>94.65</v>
      </c>
      <c r="N50" s="87">
        <v>62.71</v>
      </c>
    </row>
    <row r="51" spans="2:14" x14ac:dyDescent="0.25">
      <c r="B51" s="87">
        <v>36</v>
      </c>
      <c r="C51" s="260" t="s">
        <v>581</v>
      </c>
      <c r="D51" s="87" t="s">
        <v>84</v>
      </c>
      <c r="E51" s="290">
        <v>45072</v>
      </c>
      <c r="F51" s="290">
        <v>45820</v>
      </c>
      <c r="G51" s="88" t="s">
        <v>74</v>
      </c>
      <c r="H51" s="87">
        <v>145.31</v>
      </c>
      <c r="I51" s="88">
        <v>47.37</v>
      </c>
      <c r="J51" s="88">
        <v>72.209999999999994</v>
      </c>
      <c r="K51" s="87">
        <v>89.53</v>
      </c>
      <c r="L51" s="87">
        <v>61.61</v>
      </c>
      <c r="M51" s="87">
        <v>189</v>
      </c>
      <c r="N51" s="87">
        <v>123.99</v>
      </c>
    </row>
    <row r="52" spans="2:14" x14ac:dyDescent="0.25">
      <c r="B52" s="87">
        <v>37</v>
      </c>
      <c r="C52" s="260" t="s">
        <v>582</v>
      </c>
      <c r="D52" s="87" t="s">
        <v>84</v>
      </c>
      <c r="E52" s="290">
        <v>45566</v>
      </c>
      <c r="F52" s="290">
        <v>45820</v>
      </c>
      <c r="G52" s="88" t="s">
        <v>74</v>
      </c>
      <c r="H52" s="87">
        <v>6.02</v>
      </c>
      <c r="I52" s="88">
        <v>0</v>
      </c>
      <c r="J52" s="88">
        <v>0</v>
      </c>
      <c r="K52" s="87">
        <v>6.02</v>
      </c>
      <c r="L52" s="87">
        <v>100</v>
      </c>
      <c r="M52" s="87">
        <f>-S55</f>
        <v>0</v>
      </c>
      <c r="N52" s="87">
        <f>-R46</f>
        <v>0</v>
      </c>
    </row>
    <row r="53" spans="2:14" x14ac:dyDescent="0.25">
      <c r="B53" s="87">
        <v>38</v>
      </c>
      <c r="C53" s="260" t="s">
        <v>583</v>
      </c>
      <c r="D53" s="87" t="s">
        <v>85</v>
      </c>
      <c r="E53" s="290">
        <v>44896</v>
      </c>
      <c r="F53" s="290">
        <v>45820</v>
      </c>
      <c r="G53" s="88" t="s">
        <v>74</v>
      </c>
      <c r="H53" s="87">
        <v>271.76</v>
      </c>
      <c r="I53" s="88">
        <v>11.51</v>
      </c>
      <c r="J53" s="88">
        <v>13.68</v>
      </c>
      <c r="K53" s="87">
        <v>11.5</v>
      </c>
      <c r="L53" s="87">
        <v>4.2300000000000004</v>
      </c>
      <c r="M53" s="87">
        <v>99.95</v>
      </c>
      <c r="N53" s="87">
        <v>84.04</v>
      </c>
    </row>
    <row r="54" spans="2:14" x14ac:dyDescent="0.25">
      <c r="B54" s="87">
        <v>39</v>
      </c>
      <c r="C54" s="260" t="s">
        <v>584</v>
      </c>
      <c r="D54" s="87" t="s">
        <v>13</v>
      </c>
      <c r="E54" s="290">
        <v>44901</v>
      </c>
      <c r="F54" s="290">
        <v>45820</v>
      </c>
      <c r="G54" s="88" t="s">
        <v>74</v>
      </c>
      <c r="H54" s="88">
        <v>0</v>
      </c>
      <c r="I54" s="88" t="s">
        <v>348</v>
      </c>
      <c r="J54" s="88" t="s">
        <v>348</v>
      </c>
      <c r="K54" s="88">
        <v>0</v>
      </c>
      <c r="L54" s="88" t="s">
        <v>348</v>
      </c>
      <c r="M54" s="88" t="s">
        <v>348</v>
      </c>
      <c r="N54" s="88" t="s">
        <v>348</v>
      </c>
    </row>
    <row r="55" spans="2:14" x14ac:dyDescent="0.25">
      <c r="B55" s="87">
        <v>40</v>
      </c>
      <c r="C55" s="260" t="s">
        <v>611</v>
      </c>
      <c r="D55" s="87" t="s">
        <v>13</v>
      </c>
      <c r="E55" s="290">
        <v>45282</v>
      </c>
      <c r="F55" s="290">
        <v>45820</v>
      </c>
      <c r="G55" s="88" t="s">
        <v>74</v>
      </c>
      <c r="H55" s="88">
        <v>0</v>
      </c>
      <c r="I55" s="88" t="s">
        <v>348</v>
      </c>
      <c r="J55" s="88" t="s">
        <v>348</v>
      </c>
      <c r="K55" s="88">
        <v>0</v>
      </c>
      <c r="L55" s="88" t="s">
        <v>348</v>
      </c>
      <c r="M55" s="88" t="s">
        <v>348</v>
      </c>
      <c r="N55" s="88" t="s">
        <v>348</v>
      </c>
    </row>
    <row r="56" spans="2:14" x14ac:dyDescent="0.25">
      <c r="B56" s="87">
        <v>41</v>
      </c>
      <c r="C56" s="260" t="s">
        <v>585</v>
      </c>
      <c r="D56" s="87" t="s">
        <v>85</v>
      </c>
      <c r="E56" s="290">
        <v>45610</v>
      </c>
      <c r="F56" s="290">
        <v>45821</v>
      </c>
      <c r="G56" s="88" t="s">
        <v>74</v>
      </c>
      <c r="H56" s="87">
        <v>2.79</v>
      </c>
      <c r="I56" s="88">
        <v>2.11</v>
      </c>
      <c r="J56" s="88">
        <v>2.87</v>
      </c>
      <c r="K56" s="87">
        <v>2.38</v>
      </c>
      <c r="L56" s="87">
        <v>85.03</v>
      </c>
      <c r="M56" s="87">
        <v>112.76</v>
      </c>
      <c r="N56" s="87">
        <v>82.85</v>
      </c>
    </row>
    <row r="57" spans="2:14" x14ac:dyDescent="0.25">
      <c r="B57" s="87">
        <v>42</v>
      </c>
      <c r="C57" s="260" t="s">
        <v>612</v>
      </c>
      <c r="D57" s="87" t="s">
        <v>13</v>
      </c>
      <c r="E57" s="290">
        <v>44881</v>
      </c>
      <c r="F57" s="290">
        <v>45821</v>
      </c>
      <c r="G57" s="88" t="s">
        <v>74</v>
      </c>
      <c r="H57" s="88">
        <v>0</v>
      </c>
      <c r="I57" s="88" t="s">
        <v>348</v>
      </c>
      <c r="J57" s="88" t="s">
        <v>348</v>
      </c>
      <c r="K57" s="88">
        <v>0</v>
      </c>
      <c r="L57" s="88" t="s">
        <v>348</v>
      </c>
      <c r="M57" s="88" t="s">
        <v>348</v>
      </c>
      <c r="N57" s="88" t="s">
        <v>348</v>
      </c>
    </row>
    <row r="58" spans="2:14" x14ac:dyDescent="0.25">
      <c r="B58" s="87">
        <v>43</v>
      </c>
      <c r="C58" s="260" t="s">
        <v>586</v>
      </c>
      <c r="D58" s="87" t="s">
        <v>84</v>
      </c>
      <c r="E58" s="290">
        <v>45300</v>
      </c>
      <c r="F58" s="290">
        <v>45825</v>
      </c>
      <c r="G58" s="88" t="s">
        <v>76</v>
      </c>
      <c r="H58" s="87">
        <v>17.329999999999998</v>
      </c>
      <c r="I58" s="88">
        <v>0</v>
      </c>
      <c r="J58" s="88">
        <v>0</v>
      </c>
      <c r="K58" s="87">
        <v>0.11</v>
      </c>
      <c r="L58" s="87">
        <v>0.63</v>
      </c>
      <c r="M58" s="87"/>
      <c r="N58" s="87"/>
    </row>
    <row r="59" spans="2:14" x14ac:dyDescent="0.25">
      <c r="B59" s="87">
        <v>44</v>
      </c>
      <c r="C59" s="260" t="s">
        <v>587</v>
      </c>
      <c r="D59" s="87" t="s">
        <v>13</v>
      </c>
      <c r="E59" s="290">
        <v>45434</v>
      </c>
      <c r="F59" s="290">
        <v>45825</v>
      </c>
      <c r="G59" s="88" t="s">
        <v>74</v>
      </c>
      <c r="H59" s="88">
        <v>0</v>
      </c>
      <c r="I59" s="88" t="s">
        <v>348</v>
      </c>
      <c r="J59" s="88" t="s">
        <v>348</v>
      </c>
      <c r="K59" s="88">
        <v>0</v>
      </c>
      <c r="L59" s="88" t="s">
        <v>348</v>
      </c>
      <c r="M59" s="88" t="s">
        <v>348</v>
      </c>
      <c r="N59" s="88" t="s">
        <v>348</v>
      </c>
    </row>
    <row r="60" spans="2:14" x14ac:dyDescent="0.25">
      <c r="B60" s="87">
        <v>45</v>
      </c>
      <c r="C60" s="260" t="s">
        <v>588</v>
      </c>
      <c r="D60" s="87" t="s">
        <v>84</v>
      </c>
      <c r="E60" s="290">
        <v>44988</v>
      </c>
      <c r="F60" s="290">
        <v>45826</v>
      </c>
      <c r="G60" s="88" t="s">
        <v>74</v>
      </c>
      <c r="H60" s="87">
        <v>588.28</v>
      </c>
      <c r="I60" s="88">
        <v>13.63</v>
      </c>
      <c r="J60" s="88">
        <v>19.09</v>
      </c>
      <c r="K60" s="87">
        <v>21.76</v>
      </c>
      <c r="L60" s="87">
        <v>3.7</v>
      </c>
      <c r="M60" s="87">
        <v>159.63999999999999</v>
      </c>
      <c r="N60" s="87">
        <v>113.94</v>
      </c>
    </row>
    <row r="61" spans="2:14" x14ac:dyDescent="0.25">
      <c r="B61" s="87">
        <v>46</v>
      </c>
      <c r="C61" s="260" t="s">
        <v>589</v>
      </c>
      <c r="D61" s="87" t="s">
        <v>85</v>
      </c>
      <c r="E61" s="290">
        <v>45565</v>
      </c>
      <c r="F61" s="290">
        <v>45826</v>
      </c>
      <c r="G61" s="88" t="s">
        <v>74</v>
      </c>
      <c r="H61" s="87">
        <v>6753.92</v>
      </c>
      <c r="I61" s="88">
        <v>1263.5</v>
      </c>
      <c r="J61" s="88">
        <v>1718.89</v>
      </c>
      <c r="K61" s="87">
        <v>3585.45</v>
      </c>
      <c r="L61" s="87">
        <v>53.09</v>
      </c>
      <c r="M61" s="87">
        <v>283.77</v>
      </c>
      <c r="N61" s="87">
        <v>208.59</v>
      </c>
    </row>
    <row r="62" spans="2:14" x14ac:dyDescent="0.25">
      <c r="B62" s="87">
        <v>47</v>
      </c>
      <c r="C62" s="260" t="s">
        <v>613</v>
      </c>
      <c r="D62" s="87" t="s">
        <v>13</v>
      </c>
      <c r="E62" s="290">
        <v>45071</v>
      </c>
      <c r="F62" s="290">
        <v>45828</v>
      </c>
      <c r="G62" s="88" t="s">
        <v>74</v>
      </c>
      <c r="H62" s="88">
        <v>0</v>
      </c>
      <c r="I62" s="88" t="s">
        <v>348</v>
      </c>
      <c r="J62" s="88" t="s">
        <v>348</v>
      </c>
      <c r="K62" s="88">
        <v>0</v>
      </c>
      <c r="L62" s="88" t="s">
        <v>348</v>
      </c>
      <c r="M62" s="88" t="s">
        <v>348</v>
      </c>
      <c r="N62" s="88" t="s">
        <v>348</v>
      </c>
    </row>
    <row r="63" spans="2:14" x14ac:dyDescent="0.25">
      <c r="B63" s="87">
        <v>48</v>
      </c>
      <c r="C63" s="260" t="s">
        <v>590</v>
      </c>
      <c r="D63" s="87" t="s">
        <v>84</v>
      </c>
      <c r="E63" s="290">
        <v>45065</v>
      </c>
      <c r="F63" s="290">
        <v>45833</v>
      </c>
      <c r="G63" s="88" t="s">
        <v>74</v>
      </c>
      <c r="H63" s="87">
        <v>99.27</v>
      </c>
      <c r="I63" s="88">
        <v>57.34</v>
      </c>
      <c r="J63" s="88">
        <v>73.77</v>
      </c>
      <c r="K63" s="87">
        <v>68.95</v>
      </c>
      <c r="L63" s="87">
        <v>69.45</v>
      </c>
      <c r="M63" s="87">
        <v>120.24</v>
      </c>
      <c r="N63" s="87">
        <v>93.46</v>
      </c>
    </row>
    <row r="64" spans="2:14" x14ac:dyDescent="0.25">
      <c r="B64" s="87">
        <v>49</v>
      </c>
      <c r="C64" s="260" t="s">
        <v>591</v>
      </c>
      <c r="D64" s="87" t="s">
        <v>13</v>
      </c>
      <c r="E64" s="290">
        <v>44403</v>
      </c>
      <c r="F64" s="290">
        <v>45835</v>
      </c>
      <c r="G64" s="88" t="s">
        <v>75</v>
      </c>
      <c r="H64" s="88">
        <v>0</v>
      </c>
      <c r="I64" s="88" t="s">
        <v>348</v>
      </c>
      <c r="J64" s="88" t="s">
        <v>348</v>
      </c>
      <c r="K64" s="88">
        <v>0</v>
      </c>
      <c r="L64" s="88" t="s">
        <v>348</v>
      </c>
      <c r="M64" s="88" t="s">
        <v>348</v>
      </c>
      <c r="N64" s="88" t="s">
        <v>348</v>
      </c>
    </row>
    <row r="65" spans="2:14" x14ac:dyDescent="0.25">
      <c r="B65" s="87">
        <v>50</v>
      </c>
      <c r="C65" s="260" t="s">
        <v>592</v>
      </c>
      <c r="D65" s="87" t="s">
        <v>13</v>
      </c>
      <c r="E65" s="290">
        <v>44810</v>
      </c>
      <c r="F65" s="290">
        <v>45835</v>
      </c>
      <c r="G65" s="88" t="s">
        <v>74</v>
      </c>
      <c r="H65" s="88">
        <v>0</v>
      </c>
      <c r="I65" s="88" t="s">
        <v>348</v>
      </c>
      <c r="J65" s="88" t="s">
        <v>348</v>
      </c>
      <c r="K65" s="88">
        <v>0</v>
      </c>
      <c r="L65" s="88" t="s">
        <v>348</v>
      </c>
      <c r="M65" s="88" t="s">
        <v>348</v>
      </c>
      <c r="N65" s="88" t="s">
        <v>348</v>
      </c>
    </row>
    <row r="66" spans="2:14" x14ac:dyDescent="0.25">
      <c r="B66" s="87">
        <v>51</v>
      </c>
      <c r="C66" s="260" t="s">
        <v>593</v>
      </c>
      <c r="D66" s="87" t="s">
        <v>13</v>
      </c>
      <c r="E66" s="290">
        <v>44937</v>
      </c>
      <c r="F66" s="290">
        <v>45835</v>
      </c>
      <c r="G66" s="88" t="s">
        <v>74</v>
      </c>
      <c r="H66" s="88">
        <v>0</v>
      </c>
      <c r="I66" s="88" t="s">
        <v>348</v>
      </c>
      <c r="J66" s="88" t="s">
        <v>348</v>
      </c>
      <c r="K66" s="88">
        <v>0</v>
      </c>
      <c r="L66" s="88" t="s">
        <v>348</v>
      </c>
      <c r="M66" s="88" t="s">
        <v>348</v>
      </c>
      <c r="N66" s="88" t="s">
        <v>348</v>
      </c>
    </row>
    <row r="67" spans="2:14" x14ac:dyDescent="0.25">
      <c r="B67" s="87">
        <v>52</v>
      </c>
      <c r="C67" s="260" t="s">
        <v>594</v>
      </c>
      <c r="D67" s="87" t="s">
        <v>13</v>
      </c>
      <c r="E67" s="290">
        <v>44988</v>
      </c>
      <c r="F67" s="290">
        <v>45835</v>
      </c>
      <c r="G67" s="88" t="s">
        <v>74</v>
      </c>
      <c r="H67" s="88">
        <v>0</v>
      </c>
      <c r="I67" s="88" t="s">
        <v>348</v>
      </c>
      <c r="J67" s="88" t="s">
        <v>348</v>
      </c>
      <c r="K67" s="88">
        <v>0</v>
      </c>
      <c r="L67" s="88" t="s">
        <v>348</v>
      </c>
      <c r="M67" s="88" t="s">
        <v>348</v>
      </c>
      <c r="N67" s="88" t="s">
        <v>348</v>
      </c>
    </row>
    <row r="68" spans="2:14" x14ac:dyDescent="0.25">
      <c r="B68" s="87">
        <v>53</v>
      </c>
      <c r="C68" s="260" t="s">
        <v>595</v>
      </c>
      <c r="D68" s="87" t="s">
        <v>13</v>
      </c>
      <c r="E68" s="290">
        <v>44988</v>
      </c>
      <c r="F68" s="290">
        <v>45835</v>
      </c>
      <c r="G68" s="88" t="s">
        <v>74</v>
      </c>
      <c r="H68" s="88">
        <v>0</v>
      </c>
      <c r="I68" s="88" t="s">
        <v>348</v>
      </c>
      <c r="J68" s="88" t="s">
        <v>348</v>
      </c>
      <c r="K68" s="88">
        <v>0</v>
      </c>
      <c r="L68" s="88" t="s">
        <v>348</v>
      </c>
      <c r="M68" s="88" t="s">
        <v>348</v>
      </c>
      <c r="N68" s="88" t="s">
        <v>348</v>
      </c>
    </row>
    <row r="69" spans="2:14" x14ac:dyDescent="0.25">
      <c r="B69" s="87">
        <v>54</v>
      </c>
      <c r="C69" s="260" t="s">
        <v>596</v>
      </c>
      <c r="D69" s="87" t="s">
        <v>13</v>
      </c>
      <c r="E69" s="290">
        <v>44988</v>
      </c>
      <c r="F69" s="290">
        <v>45835</v>
      </c>
      <c r="G69" s="88" t="s">
        <v>74</v>
      </c>
      <c r="H69" s="88">
        <v>0</v>
      </c>
      <c r="I69" s="88" t="s">
        <v>348</v>
      </c>
      <c r="J69" s="88" t="s">
        <v>348</v>
      </c>
      <c r="K69" s="88">
        <v>0</v>
      </c>
      <c r="L69" s="88" t="s">
        <v>348</v>
      </c>
      <c r="M69" s="88" t="s">
        <v>348</v>
      </c>
      <c r="N69" s="88" t="s">
        <v>348</v>
      </c>
    </row>
    <row r="70" spans="2:14" x14ac:dyDescent="0.25">
      <c r="B70" s="87">
        <v>55</v>
      </c>
      <c r="C70" s="260" t="s">
        <v>597</v>
      </c>
      <c r="D70" s="87" t="s">
        <v>13</v>
      </c>
      <c r="E70" s="290">
        <v>44988</v>
      </c>
      <c r="F70" s="290">
        <v>45835</v>
      </c>
      <c r="G70" s="88" t="s">
        <v>74</v>
      </c>
      <c r="H70" s="88">
        <v>0</v>
      </c>
      <c r="I70" s="88" t="s">
        <v>348</v>
      </c>
      <c r="J70" s="88" t="s">
        <v>348</v>
      </c>
      <c r="K70" s="88">
        <v>0</v>
      </c>
      <c r="L70" s="88" t="s">
        <v>348</v>
      </c>
      <c r="M70" s="88" t="s">
        <v>348</v>
      </c>
      <c r="N70" s="88" t="s">
        <v>348</v>
      </c>
    </row>
    <row r="71" spans="2:14" x14ac:dyDescent="0.25">
      <c r="B71" s="87">
        <v>56</v>
      </c>
      <c r="C71" s="260" t="s">
        <v>598</v>
      </c>
      <c r="D71" s="87" t="s">
        <v>13</v>
      </c>
      <c r="E71" s="290">
        <v>44988</v>
      </c>
      <c r="F71" s="290">
        <v>45835</v>
      </c>
      <c r="G71" s="88" t="s">
        <v>74</v>
      </c>
      <c r="H71" s="88">
        <v>0</v>
      </c>
      <c r="I71" s="88" t="s">
        <v>348</v>
      </c>
      <c r="J71" s="88" t="s">
        <v>348</v>
      </c>
      <c r="K71" s="88">
        <v>0</v>
      </c>
      <c r="L71" s="88" t="s">
        <v>348</v>
      </c>
      <c r="M71" s="88" t="s">
        <v>348</v>
      </c>
      <c r="N71" s="88" t="s">
        <v>348</v>
      </c>
    </row>
    <row r="72" spans="2:14" x14ac:dyDescent="0.25">
      <c r="B72" s="87">
        <v>57</v>
      </c>
      <c r="C72" s="260" t="s">
        <v>599</v>
      </c>
      <c r="D72" s="87" t="s">
        <v>13</v>
      </c>
      <c r="E72" s="290">
        <v>44988</v>
      </c>
      <c r="F72" s="290">
        <v>45835</v>
      </c>
      <c r="G72" s="88" t="s">
        <v>74</v>
      </c>
      <c r="H72" s="88">
        <v>0</v>
      </c>
      <c r="I72" s="88" t="s">
        <v>348</v>
      </c>
      <c r="J72" s="88" t="s">
        <v>348</v>
      </c>
      <c r="K72" s="88">
        <v>0</v>
      </c>
      <c r="L72" s="88" t="s">
        <v>348</v>
      </c>
      <c r="M72" s="88" t="s">
        <v>348</v>
      </c>
      <c r="N72" s="88" t="s">
        <v>348</v>
      </c>
    </row>
    <row r="73" spans="2:14" x14ac:dyDescent="0.25">
      <c r="B73" s="87">
        <v>58</v>
      </c>
      <c r="C73" s="260" t="s">
        <v>600</v>
      </c>
      <c r="D73" s="87" t="s">
        <v>13</v>
      </c>
      <c r="E73" s="290">
        <v>44988</v>
      </c>
      <c r="F73" s="290">
        <v>45835</v>
      </c>
      <c r="G73" s="88" t="s">
        <v>74</v>
      </c>
      <c r="H73" s="88">
        <v>0</v>
      </c>
      <c r="I73" s="88" t="s">
        <v>348</v>
      </c>
      <c r="J73" s="88" t="s">
        <v>348</v>
      </c>
      <c r="K73" s="88">
        <v>0</v>
      </c>
      <c r="L73" s="88" t="s">
        <v>348</v>
      </c>
      <c r="M73" s="88" t="s">
        <v>348</v>
      </c>
      <c r="N73" s="88" t="s">
        <v>348</v>
      </c>
    </row>
    <row r="74" spans="2:14" x14ac:dyDescent="0.25">
      <c r="B74" s="87">
        <v>59</v>
      </c>
      <c r="C74" s="260" t="s">
        <v>601</v>
      </c>
      <c r="D74" s="87" t="s">
        <v>13</v>
      </c>
      <c r="E74" s="290">
        <v>44988</v>
      </c>
      <c r="F74" s="290">
        <v>45835</v>
      </c>
      <c r="G74" s="88" t="s">
        <v>74</v>
      </c>
      <c r="H74" s="88">
        <v>0</v>
      </c>
      <c r="I74" s="88" t="s">
        <v>348</v>
      </c>
      <c r="J74" s="88" t="s">
        <v>348</v>
      </c>
      <c r="K74" s="88">
        <v>0</v>
      </c>
      <c r="L74" s="88" t="s">
        <v>348</v>
      </c>
      <c r="M74" s="88" t="s">
        <v>348</v>
      </c>
      <c r="N74" s="88" t="s">
        <v>348</v>
      </c>
    </row>
    <row r="75" spans="2:14" ht="13.5" thickBot="1" x14ac:dyDescent="0.3">
      <c r="B75" s="87">
        <v>60</v>
      </c>
      <c r="C75" s="260" t="s">
        <v>602</v>
      </c>
      <c r="D75" s="87" t="s">
        <v>13</v>
      </c>
      <c r="E75" s="290">
        <v>45495</v>
      </c>
      <c r="F75" s="290">
        <v>45838</v>
      </c>
      <c r="G75" s="88" t="s">
        <v>74</v>
      </c>
      <c r="H75" s="88">
        <v>0</v>
      </c>
      <c r="I75" s="88" t="s">
        <v>348</v>
      </c>
      <c r="J75" s="88" t="s">
        <v>348</v>
      </c>
      <c r="K75" s="88">
        <v>0</v>
      </c>
      <c r="L75" s="88" t="s">
        <v>348</v>
      </c>
      <c r="M75" s="88" t="s">
        <v>348</v>
      </c>
      <c r="N75" s="88" t="s">
        <v>348</v>
      </c>
    </row>
    <row r="76" spans="2:14" ht="13.5" thickBot="1" x14ac:dyDescent="0.3">
      <c r="B76" s="409" t="s">
        <v>603</v>
      </c>
      <c r="C76" s="409"/>
      <c r="D76" s="409"/>
      <c r="E76" s="409"/>
      <c r="F76" s="409"/>
      <c r="G76" s="409"/>
      <c r="H76" s="291">
        <v>20960.900000000001</v>
      </c>
      <c r="I76" s="291">
        <v>2853.58</v>
      </c>
      <c r="J76" s="291">
        <v>4196.32</v>
      </c>
      <c r="K76" s="291">
        <v>6204.6</v>
      </c>
      <c r="L76" s="291">
        <v>29.6</v>
      </c>
      <c r="M76" s="291">
        <v>217.43</v>
      </c>
      <c r="N76" s="291">
        <v>147.86000000000001</v>
      </c>
    </row>
    <row r="77" spans="2:14" ht="13.5" thickBot="1" x14ac:dyDescent="0.3">
      <c r="B77" s="409" t="s">
        <v>604</v>
      </c>
      <c r="C77" s="409"/>
      <c r="D77" s="409"/>
      <c r="E77" s="409"/>
      <c r="F77" s="409"/>
      <c r="G77" s="409"/>
      <c r="H77" s="286">
        <v>1215445.1200000001</v>
      </c>
      <c r="I77" s="286">
        <v>231717.03</v>
      </c>
      <c r="J77" s="286">
        <v>350070.93</v>
      </c>
      <c r="K77" s="286">
        <v>395874.45</v>
      </c>
      <c r="L77" s="286">
        <v>32.57</v>
      </c>
      <c r="M77" s="286">
        <v>170.84</v>
      </c>
      <c r="N77" s="286" t="s">
        <v>614</v>
      </c>
    </row>
  </sheetData>
  <mergeCells count="16">
    <mergeCell ref="B15:N15"/>
    <mergeCell ref="B76:G76"/>
    <mergeCell ref="B77:G77"/>
    <mergeCell ref="E6:E7"/>
    <mergeCell ref="F6:F7"/>
    <mergeCell ref="G6:G7"/>
    <mergeCell ref="H6:K6"/>
    <mergeCell ref="L6:N6"/>
    <mergeCell ref="B6:B7"/>
    <mergeCell ref="C6:C7"/>
    <mergeCell ref="D6:D7"/>
    <mergeCell ref="O2:P3"/>
    <mergeCell ref="B2:N2"/>
    <mergeCell ref="B3:N3"/>
    <mergeCell ref="B4:N4"/>
    <mergeCell ref="B8:N8"/>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x14ac:dyDescent="0.25"/>
  <cols>
    <col min="1" max="1" width="1.85546875" style="40" customWidth="1"/>
    <col min="2" max="2" width="1.85546875" customWidth="1"/>
    <col min="3" max="4" width="35.140625" style="13" customWidth="1"/>
    <col min="5" max="5" width="13.140625" style="13" customWidth="1"/>
    <col min="6" max="6" width="9.140625" style="13"/>
    <col min="7" max="7" width="13.42578125" style="13" customWidth="1"/>
    <col min="8" max="8" width="3.7109375" customWidth="1"/>
    <col min="9" max="10" width="7.140625" customWidth="1"/>
  </cols>
  <sheetData>
    <row r="1" spans="3:10" ht="12" customHeight="1" x14ac:dyDescent="0.25"/>
    <row r="2" spans="3:10" ht="15.75" customHeight="1" x14ac:dyDescent="0.25">
      <c r="C2" s="414" t="s">
        <v>618</v>
      </c>
      <c r="D2" s="414"/>
      <c r="E2" s="414"/>
      <c r="F2" s="414"/>
      <c r="G2" s="414"/>
      <c r="I2" s="362" t="s">
        <v>311</v>
      </c>
      <c r="J2" s="362"/>
    </row>
    <row r="3" spans="3:10" x14ac:dyDescent="0.25">
      <c r="C3" s="413" t="s">
        <v>387</v>
      </c>
      <c r="D3" s="413"/>
      <c r="E3" s="413"/>
      <c r="F3" s="413"/>
      <c r="G3" s="413"/>
      <c r="I3" s="362"/>
      <c r="J3" s="362"/>
    </row>
    <row r="4" spans="3:10" ht="50.25" customHeight="1" x14ac:dyDescent="0.25">
      <c r="C4" s="274" t="s">
        <v>492</v>
      </c>
      <c r="D4" s="273"/>
      <c r="E4" s="16" t="s">
        <v>615</v>
      </c>
      <c r="F4" s="16" t="s">
        <v>616</v>
      </c>
      <c r="G4" s="16" t="s">
        <v>617</v>
      </c>
    </row>
    <row r="5" spans="3:10" x14ac:dyDescent="0.25">
      <c r="C5" s="272" t="s">
        <v>386</v>
      </c>
      <c r="D5" s="106" t="s">
        <v>385</v>
      </c>
      <c r="E5" s="107">
        <v>172</v>
      </c>
      <c r="F5" s="107">
        <v>5</v>
      </c>
      <c r="G5" s="107">
        <v>177</v>
      </c>
    </row>
    <row r="6" spans="3:10" x14ac:dyDescent="0.25">
      <c r="C6" s="87"/>
      <c r="D6" s="9" t="s">
        <v>371</v>
      </c>
      <c r="E6" s="71">
        <v>10.24</v>
      </c>
      <c r="F6" s="71">
        <v>0.22</v>
      </c>
      <c r="G6" s="179">
        <v>10.46</v>
      </c>
    </row>
    <row r="7" spans="3:10" x14ac:dyDescent="0.25">
      <c r="C7" s="87"/>
      <c r="D7" s="9" t="s">
        <v>83</v>
      </c>
      <c r="E7" s="71">
        <v>1.95</v>
      </c>
      <c r="F7" s="71">
        <v>0.03</v>
      </c>
      <c r="G7" s="71">
        <v>1.98</v>
      </c>
    </row>
    <row r="8" spans="3:10" x14ac:dyDescent="0.25">
      <c r="C8" s="87"/>
      <c r="D8" s="9" t="s">
        <v>493</v>
      </c>
      <c r="E8" s="71">
        <v>3.47</v>
      </c>
      <c r="F8" s="71">
        <v>0.06</v>
      </c>
      <c r="G8" s="71">
        <v>3.53</v>
      </c>
    </row>
    <row r="9" spans="3:10" ht="14.25" customHeight="1" x14ac:dyDescent="0.25">
      <c r="C9" s="87"/>
      <c r="D9" s="17" t="s">
        <v>494</v>
      </c>
      <c r="E9" s="104">
        <v>33.89</v>
      </c>
      <c r="F9" s="104">
        <v>27.27</v>
      </c>
      <c r="G9" s="104">
        <v>33.700000000000003</v>
      </c>
    </row>
    <row r="10" spans="3:10" x14ac:dyDescent="0.25">
      <c r="C10" s="165"/>
      <c r="D10" s="255" t="s">
        <v>356</v>
      </c>
      <c r="E10" s="108">
        <v>177.61</v>
      </c>
      <c r="F10" s="108">
        <v>193.1</v>
      </c>
      <c r="G10" s="108">
        <v>178.17</v>
      </c>
    </row>
    <row r="11" spans="3:10" x14ac:dyDescent="0.25">
      <c r="C11" s="9"/>
      <c r="D11" s="9"/>
    </row>
    <row r="12" spans="3:10" x14ac:dyDescent="0.25">
      <c r="C12" s="9"/>
      <c r="D12" s="9"/>
    </row>
    <row r="13" spans="3:10" x14ac:dyDescent="0.25">
      <c r="C13" s="122"/>
      <c r="D13" s="122"/>
      <c r="E13" s="122"/>
      <c r="F13" s="122"/>
    </row>
    <row r="14" spans="3:10" x14ac:dyDescent="0.25">
      <c r="C14" s="122"/>
      <c r="D14" s="122"/>
      <c r="E14" s="122"/>
      <c r="F14" s="122"/>
    </row>
    <row r="15" spans="3:10" ht="63.75" x14ac:dyDescent="0.25">
      <c r="C15" s="150" t="s">
        <v>79</v>
      </c>
      <c r="D15" s="150"/>
      <c r="E15" s="150" t="s">
        <v>120</v>
      </c>
      <c r="F15" s="122"/>
    </row>
    <row r="16" spans="3:10" x14ac:dyDescent="0.25">
      <c r="C16" s="154" t="s">
        <v>287</v>
      </c>
      <c r="D16" s="154"/>
      <c r="E16" s="155">
        <v>3.8744000000000001</v>
      </c>
      <c r="F16" s="122"/>
    </row>
    <row r="17" spans="3:6" x14ac:dyDescent="0.25">
      <c r="C17" s="154" t="s">
        <v>285</v>
      </c>
      <c r="D17" s="154"/>
      <c r="E17" s="155">
        <v>2.6664999999999996</v>
      </c>
      <c r="F17" s="122"/>
    </row>
    <row r="18" spans="3:6" x14ac:dyDescent="0.25">
      <c r="C18" s="154" t="s">
        <v>283</v>
      </c>
      <c r="D18" s="154"/>
      <c r="E18" s="155">
        <v>2.5287999999999999</v>
      </c>
      <c r="F18" s="122"/>
    </row>
    <row r="19" spans="3:6" x14ac:dyDescent="0.25">
      <c r="C19" s="154" t="s">
        <v>288</v>
      </c>
      <c r="D19" s="154"/>
      <c r="E19" s="155">
        <v>2.0912000000000002</v>
      </c>
      <c r="F19" s="122"/>
    </row>
    <row r="20" spans="3:6" x14ac:dyDescent="0.25">
      <c r="C20" s="154" t="s">
        <v>282</v>
      </c>
      <c r="D20" s="154"/>
      <c r="E20" s="155">
        <v>1.8345</v>
      </c>
      <c r="F20" s="122"/>
    </row>
    <row r="21" spans="3:6" x14ac:dyDescent="0.25">
      <c r="C21" s="154" t="s">
        <v>289</v>
      </c>
      <c r="D21" s="154"/>
      <c r="E21" s="155">
        <v>1.6965000000000001</v>
      </c>
      <c r="F21" s="122"/>
    </row>
    <row r="22" spans="3:6" x14ac:dyDescent="0.25">
      <c r="C22" s="154" t="s">
        <v>284</v>
      </c>
      <c r="D22" s="154"/>
      <c r="E22" s="155">
        <v>1.2335</v>
      </c>
      <c r="F22" s="122"/>
    </row>
    <row r="23" spans="3:6" x14ac:dyDescent="0.25">
      <c r="C23" s="154" t="s">
        <v>286</v>
      </c>
      <c r="D23" s="154"/>
      <c r="E23" s="155">
        <v>1.1538999999999999</v>
      </c>
      <c r="F23" s="122"/>
    </row>
    <row r="24" spans="3:6" x14ac:dyDescent="0.25">
      <c r="C24" s="122"/>
      <c r="D24" s="122"/>
      <c r="E24" s="122"/>
      <c r="F24" s="122"/>
    </row>
    <row r="25" spans="3:6" x14ac:dyDescent="0.25">
      <c r="C25" s="122"/>
      <c r="D25" s="122"/>
      <c r="E25" s="122"/>
      <c r="F25" s="122"/>
    </row>
  </sheetData>
  <sortState xmlns:xlrd2="http://schemas.microsoft.com/office/spreadsheetml/2017/richdata2" ref="C16:E23">
    <sortCondition descending="1" ref="E16:E23"/>
  </sortState>
  <mergeCells count="3">
    <mergeCell ref="I2:J3"/>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G9" sqref="G9"/>
    </sheetView>
  </sheetViews>
  <sheetFormatPr defaultRowHeight="15" x14ac:dyDescent="0.25"/>
  <cols>
    <col min="1" max="1" width="1.85546875" customWidth="1"/>
    <col min="2" max="2" width="8.7109375" customWidth="1"/>
    <col min="3" max="3" width="35.7109375" style="13"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x14ac:dyDescent="0.25"/>
    <row r="2" spans="2:11" ht="15" customHeight="1" x14ac:dyDescent="0.25">
      <c r="B2" s="422" t="s">
        <v>509</v>
      </c>
      <c r="C2" s="422"/>
      <c r="D2" s="422"/>
      <c r="E2" s="422"/>
      <c r="F2" s="422"/>
      <c r="G2" s="422"/>
      <c r="H2" s="422"/>
      <c r="J2" s="389" t="s">
        <v>311</v>
      </c>
      <c r="K2" s="389"/>
    </row>
    <row r="3" spans="2:11" x14ac:dyDescent="0.25">
      <c r="C3" s="416"/>
      <c r="D3" s="416"/>
      <c r="E3" s="416"/>
      <c r="F3" s="416"/>
      <c r="G3" s="225"/>
      <c r="H3" s="225"/>
      <c r="J3" s="389"/>
      <c r="K3" s="389"/>
    </row>
    <row r="4" spans="2:11" ht="25.5" customHeight="1" x14ac:dyDescent="0.25">
      <c r="B4" s="417" t="s">
        <v>410</v>
      </c>
      <c r="C4" s="419" t="s">
        <v>406</v>
      </c>
      <c r="D4" s="420"/>
      <c r="E4" s="420"/>
      <c r="F4" s="420"/>
      <c r="G4" s="417"/>
      <c r="H4" s="421" t="s">
        <v>401</v>
      </c>
      <c r="J4" s="256"/>
      <c r="K4" s="256"/>
    </row>
    <row r="5" spans="2:11" ht="42.75" customHeight="1" x14ac:dyDescent="0.25">
      <c r="B5" s="418"/>
      <c r="C5" s="16" t="s">
        <v>405</v>
      </c>
      <c r="D5" s="16" t="s">
        <v>402</v>
      </c>
      <c r="E5" s="16" t="s">
        <v>403</v>
      </c>
      <c r="F5" s="16" t="s">
        <v>411</v>
      </c>
      <c r="G5" s="16" t="s">
        <v>404</v>
      </c>
      <c r="H5" s="421"/>
    </row>
    <row r="6" spans="2:11" ht="38.25" x14ac:dyDescent="0.25">
      <c r="B6" s="323">
        <v>1</v>
      </c>
      <c r="C6" s="324" t="s">
        <v>407</v>
      </c>
      <c r="D6" s="327">
        <v>87247.679999999993</v>
      </c>
      <c r="E6" s="327">
        <v>37167</v>
      </c>
      <c r="F6" s="328">
        <v>0.42599999999999999</v>
      </c>
      <c r="G6" s="328">
        <v>1.3842000000000001</v>
      </c>
      <c r="H6" s="325" t="s">
        <v>408</v>
      </c>
    </row>
    <row r="7" spans="2:11" ht="38.25" customHeight="1" x14ac:dyDescent="0.25">
      <c r="B7" s="323">
        <v>2</v>
      </c>
      <c r="C7" s="326" t="s">
        <v>389</v>
      </c>
      <c r="D7" s="331">
        <v>33050.43</v>
      </c>
      <c r="E7" s="332">
        <v>13784.76</v>
      </c>
      <c r="F7" s="333">
        <v>0.42120000000000002</v>
      </c>
      <c r="G7" s="334">
        <v>2.8073999999999999</v>
      </c>
      <c r="H7" s="415" t="s">
        <v>409</v>
      </c>
    </row>
    <row r="8" spans="2:11" ht="23.25" customHeight="1" x14ac:dyDescent="0.25">
      <c r="B8" s="323">
        <v>3</v>
      </c>
      <c r="C8" s="326" t="s">
        <v>390</v>
      </c>
      <c r="D8" s="335"/>
      <c r="E8" s="168"/>
      <c r="F8" s="336"/>
      <c r="G8" s="337"/>
      <c r="H8" s="415"/>
    </row>
    <row r="9" spans="2:11" ht="38.25" x14ac:dyDescent="0.25">
      <c r="B9" s="323">
        <v>4</v>
      </c>
      <c r="C9" s="324" t="s">
        <v>426</v>
      </c>
      <c r="D9" s="329">
        <v>26088.97</v>
      </c>
      <c r="E9" s="329">
        <v>9661</v>
      </c>
      <c r="F9" s="330">
        <v>0.37030000000000002</v>
      </c>
      <c r="G9" s="330">
        <v>0.73419999999999996</v>
      </c>
      <c r="H9" s="325" t="s">
        <v>428</v>
      </c>
    </row>
  </sheetData>
  <mergeCells count="7">
    <mergeCell ref="H7:H8"/>
    <mergeCell ref="J2:K3"/>
    <mergeCell ref="C3:F3"/>
    <mergeCell ref="B4:B5"/>
    <mergeCell ref="C4:G4"/>
    <mergeCell ref="H4:H5"/>
    <mergeCell ref="B2:H2"/>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O18" sqref="O18"/>
    </sheetView>
  </sheetViews>
  <sheetFormatPr defaultRowHeight="15" x14ac:dyDescent="0.25"/>
  <cols>
    <col min="1" max="1" width="2.7109375" customWidth="1"/>
    <col min="10" max="10" width="5" customWidth="1"/>
    <col min="11" max="11" width="0.28515625" customWidth="1"/>
    <col min="12" max="12" width="11.85546875" customWidth="1"/>
    <col min="13" max="13" width="1.85546875" style="40" customWidth="1"/>
    <col min="14" max="14" width="1.85546875" customWidth="1"/>
    <col min="15" max="15" width="41.7109375" style="13" customWidth="1"/>
    <col min="16" max="16" width="26.140625" style="13" customWidth="1"/>
    <col min="17" max="17" width="2.7109375" customWidth="1"/>
    <col min="18" max="20" width="6.85546875" customWidth="1"/>
  </cols>
  <sheetData>
    <row r="1" spans="1:19" ht="12" customHeight="1" x14ac:dyDescent="0.25"/>
    <row r="2" spans="1:19" ht="15.75" x14ac:dyDescent="0.25">
      <c r="A2" s="44"/>
      <c r="B2" s="365"/>
      <c r="C2" s="365"/>
      <c r="D2" s="365"/>
      <c r="E2" s="365"/>
      <c r="F2" s="365"/>
      <c r="G2" s="365"/>
      <c r="H2" s="365"/>
      <c r="I2" s="365"/>
      <c r="J2" s="365"/>
      <c r="O2" s="414" t="s">
        <v>619</v>
      </c>
      <c r="P2" s="414"/>
      <c r="R2" s="362" t="s">
        <v>311</v>
      </c>
      <c r="S2" s="362"/>
    </row>
    <row r="3" spans="1:19" x14ac:dyDescent="0.25">
      <c r="O3" s="204"/>
      <c r="P3" s="204"/>
      <c r="R3" s="362"/>
      <c r="S3" s="362"/>
    </row>
    <row r="4" spans="1:19" ht="21.75" customHeight="1" x14ac:dyDescent="0.25">
      <c r="O4" s="205" t="s">
        <v>379</v>
      </c>
      <c r="P4" s="206" t="s">
        <v>15</v>
      </c>
    </row>
    <row r="5" spans="1:19" x14ac:dyDescent="0.25">
      <c r="O5" s="207" t="s">
        <v>68</v>
      </c>
      <c r="P5" s="242">
        <v>646</v>
      </c>
    </row>
    <row r="6" spans="1:19" x14ac:dyDescent="0.25">
      <c r="O6" s="207" t="s">
        <v>69</v>
      </c>
      <c r="P6" s="242">
        <v>290</v>
      </c>
    </row>
    <row r="7" spans="1:19" x14ac:dyDescent="0.25">
      <c r="O7" s="207" t="s">
        <v>70</v>
      </c>
      <c r="P7" s="242">
        <v>140</v>
      </c>
    </row>
    <row r="8" spans="1:19" x14ac:dyDescent="0.25">
      <c r="O8" s="207" t="s">
        <v>71</v>
      </c>
      <c r="P8" s="242">
        <v>42</v>
      </c>
    </row>
    <row r="9" spans="1:19" x14ac:dyDescent="0.25">
      <c r="O9" s="207" t="s">
        <v>72</v>
      </c>
      <c r="P9" s="242">
        <v>57</v>
      </c>
    </row>
    <row r="10" spans="1:19" x14ac:dyDescent="0.25">
      <c r="O10" s="207" t="s">
        <v>73</v>
      </c>
      <c r="P10" s="242">
        <v>11</v>
      </c>
    </row>
    <row r="11" spans="1:19" ht="17.45" customHeight="1" x14ac:dyDescent="0.25">
      <c r="O11" s="208" t="s">
        <v>471</v>
      </c>
      <c r="P11" s="208"/>
    </row>
    <row r="12" spans="1:19" ht="15.75" customHeight="1" x14ac:dyDescent="0.25">
      <c r="O12" s="207" t="s">
        <v>472</v>
      </c>
      <c r="P12" s="242">
        <v>405</v>
      </c>
    </row>
    <row r="13" spans="1:19" ht="14.25" customHeight="1" x14ac:dyDescent="0.25">
      <c r="O13" s="207" t="s">
        <v>473</v>
      </c>
      <c r="P13" s="242">
        <v>60</v>
      </c>
    </row>
    <row r="14" spans="1:19" ht="12.75" customHeight="1" x14ac:dyDescent="0.25">
      <c r="O14" s="207" t="s">
        <v>474</v>
      </c>
      <c r="P14" s="242">
        <v>54</v>
      </c>
    </row>
    <row r="15" spans="1:19" ht="15.75" customHeight="1" x14ac:dyDescent="0.25">
      <c r="O15" s="207" t="s">
        <v>475</v>
      </c>
      <c r="P15" s="242">
        <v>396</v>
      </c>
    </row>
    <row r="16" spans="1:19" ht="15.75" customHeight="1" thickBot="1" x14ac:dyDescent="0.3">
      <c r="B16" s="169"/>
      <c r="O16" s="209" t="s">
        <v>29</v>
      </c>
      <c r="P16" s="292">
        <v>271</v>
      </c>
    </row>
    <row r="17" spans="1:19" ht="15.75" x14ac:dyDescent="0.25">
      <c r="A17" s="44"/>
      <c r="K17" s="44"/>
      <c r="L17" s="44"/>
      <c r="O17" s="423"/>
      <c r="P17" s="423"/>
    </row>
    <row r="18" spans="1:19" x14ac:dyDescent="0.25">
      <c r="O18" s="260" t="s">
        <v>801</v>
      </c>
    </row>
    <row r="19" spans="1:19" x14ac:dyDescent="0.25">
      <c r="O19" s="64"/>
      <c r="P19" s="64"/>
      <c r="Q19" s="65"/>
      <c r="R19" s="65"/>
      <c r="S19" s="65"/>
    </row>
    <row r="20" spans="1:19" x14ac:dyDescent="0.25">
      <c r="O20" s="146" t="s">
        <v>67</v>
      </c>
      <c r="P20" s="146" t="s">
        <v>15</v>
      </c>
      <c r="Q20" s="140" t="s">
        <v>281</v>
      </c>
      <c r="R20" s="123"/>
      <c r="S20" s="65"/>
    </row>
    <row r="21" spans="1:19" x14ac:dyDescent="0.25">
      <c r="O21" s="147" t="s">
        <v>319</v>
      </c>
      <c r="P21" s="148">
        <f t="shared" ref="P21:P26" si="0">P5</f>
        <v>646</v>
      </c>
      <c r="Q21" s="149">
        <f>P21/P27</f>
        <v>0.54468802698145025</v>
      </c>
      <c r="R21" s="123"/>
      <c r="S21" s="65"/>
    </row>
    <row r="22" spans="1:19" x14ac:dyDescent="0.25">
      <c r="O22" s="147" t="s">
        <v>320</v>
      </c>
      <c r="P22" s="148">
        <f t="shared" si="0"/>
        <v>290</v>
      </c>
      <c r="Q22" s="149">
        <f>P22/P27</f>
        <v>0.24451939291736932</v>
      </c>
      <c r="R22" s="123"/>
      <c r="S22" s="65"/>
    </row>
    <row r="23" spans="1:19" x14ac:dyDescent="0.25">
      <c r="O23" s="147" t="s">
        <v>321</v>
      </c>
      <c r="P23" s="148">
        <f t="shared" si="0"/>
        <v>140</v>
      </c>
      <c r="Q23" s="149">
        <f>P23/P27</f>
        <v>0.11804384485666104</v>
      </c>
      <c r="R23" s="123"/>
      <c r="S23" s="65"/>
    </row>
    <row r="24" spans="1:19" x14ac:dyDescent="0.25">
      <c r="O24" s="147" t="s">
        <v>322</v>
      </c>
      <c r="P24" s="148">
        <f t="shared" si="0"/>
        <v>42</v>
      </c>
      <c r="Q24" s="149">
        <f>P24/P27</f>
        <v>3.5413153456998317E-2</v>
      </c>
      <c r="R24" s="123"/>
      <c r="S24" s="65"/>
    </row>
    <row r="25" spans="1:19" x14ac:dyDescent="0.25">
      <c r="O25" s="147" t="s">
        <v>323</v>
      </c>
      <c r="P25" s="148">
        <f t="shared" si="0"/>
        <v>57</v>
      </c>
      <c r="Q25" s="149">
        <f>P25/P27</f>
        <v>4.8060708263069137E-2</v>
      </c>
      <c r="R25" s="123"/>
      <c r="S25" s="65"/>
    </row>
    <row r="26" spans="1:19" x14ac:dyDescent="0.25">
      <c r="O26" s="147" t="s">
        <v>324</v>
      </c>
      <c r="P26" s="148">
        <f t="shared" si="0"/>
        <v>11</v>
      </c>
      <c r="Q26" s="149">
        <f>P26/P27</f>
        <v>9.2748735244519397E-3</v>
      </c>
      <c r="R26" s="123"/>
      <c r="S26" s="65"/>
    </row>
    <row r="27" spans="1:19" x14ac:dyDescent="0.25">
      <c r="O27" s="143" t="s">
        <v>19</v>
      </c>
      <c r="P27" s="143">
        <f>SUM(P21:P26)</f>
        <v>1186</v>
      </c>
      <c r="Q27" s="143"/>
      <c r="R27" s="123"/>
      <c r="S27" s="65"/>
    </row>
    <row r="28" spans="1:19" x14ac:dyDescent="0.25">
      <c r="O28" s="122"/>
      <c r="P28" s="122"/>
      <c r="Q28" s="123"/>
      <c r="R28" s="123"/>
      <c r="S28" s="65"/>
    </row>
    <row r="29" spans="1:19" x14ac:dyDescent="0.25">
      <c r="O29" s="64"/>
      <c r="P29" s="64"/>
      <c r="Q29" s="65"/>
      <c r="R29" s="65"/>
      <c r="S29" s="65"/>
    </row>
    <row r="30" spans="1:19" x14ac:dyDescent="0.25">
      <c r="O30" s="64"/>
      <c r="P30" s="64"/>
      <c r="Q30" s="65"/>
      <c r="R30" s="65"/>
      <c r="S30" s="65"/>
    </row>
    <row r="31" spans="1:19" x14ac:dyDescent="0.25">
      <c r="O31" s="64"/>
      <c r="P31" s="64"/>
      <c r="Q31" s="65"/>
      <c r="R31" s="65"/>
      <c r="S31" s="65"/>
    </row>
    <row r="32" spans="1:19" x14ac:dyDescent="0.25">
      <c r="O32" s="64"/>
      <c r="P32" s="64"/>
      <c r="Q32" s="65"/>
      <c r="R32" s="65"/>
      <c r="S32" s="65"/>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B1:H18"/>
  <sheetViews>
    <sheetView showGridLines="0" workbookViewId="0">
      <selection activeCell="G2" sqref="G2:H3"/>
    </sheetView>
  </sheetViews>
  <sheetFormatPr defaultRowHeight="15" x14ac:dyDescent="0.25"/>
  <cols>
    <col min="1" max="1" width="1.85546875" customWidth="1"/>
    <col min="2" max="2" width="35.7109375" style="13" customWidth="1"/>
    <col min="3" max="3" width="10.28515625" customWidth="1"/>
    <col min="4" max="4" width="10.85546875" customWidth="1"/>
    <col min="5" max="5" width="14.42578125" customWidth="1"/>
    <col min="6" max="6" width="3.7109375" customWidth="1"/>
    <col min="7" max="8" width="6.7109375" customWidth="1"/>
  </cols>
  <sheetData>
    <row r="1" spans="2:8" ht="12" customHeight="1" x14ac:dyDescent="0.25"/>
    <row r="2" spans="2:8" ht="15" customHeight="1" x14ac:dyDescent="0.25">
      <c r="B2" s="422" t="s">
        <v>510</v>
      </c>
      <c r="C2" s="422"/>
      <c r="D2" s="422"/>
      <c r="E2" s="422"/>
      <c r="G2" s="389" t="s">
        <v>311</v>
      </c>
      <c r="H2" s="389"/>
    </row>
    <row r="3" spans="2:8" x14ac:dyDescent="0.25">
      <c r="B3" s="416"/>
      <c r="C3" s="416"/>
      <c r="D3" s="416"/>
      <c r="E3" s="416"/>
      <c r="G3" s="389"/>
      <c r="H3" s="389"/>
    </row>
    <row r="4" spans="2:8" ht="37.5" customHeight="1" x14ac:dyDescent="0.25">
      <c r="B4" s="10" t="s">
        <v>86</v>
      </c>
      <c r="C4" s="16" t="s">
        <v>615</v>
      </c>
      <c r="D4" s="224" t="s">
        <v>540</v>
      </c>
      <c r="E4" s="16" t="s">
        <v>617</v>
      </c>
    </row>
    <row r="5" spans="2:8" x14ac:dyDescent="0.25">
      <c r="B5" s="36" t="s">
        <v>88</v>
      </c>
      <c r="C5" s="31">
        <v>2759</v>
      </c>
      <c r="D5" s="31">
        <v>65</v>
      </c>
      <c r="E5" s="31">
        <v>2824</v>
      </c>
    </row>
    <row r="6" spans="2:8" x14ac:dyDescent="0.25">
      <c r="B6" s="36" t="s">
        <v>359</v>
      </c>
      <c r="C6" s="31">
        <v>1407</v>
      </c>
      <c r="D6" s="31">
        <v>32</v>
      </c>
      <c r="E6" s="31">
        <v>1439</v>
      </c>
    </row>
    <row r="7" spans="2:8" x14ac:dyDescent="0.25">
      <c r="B7" s="36" t="s">
        <v>495</v>
      </c>
      <c r="C7" s="31">
        <v>814</v>
      </c>
      <c r="D7" s="31">
        <v>27</v>
      </c>
      <c r="E7" s="31">
        <v>841</v>
      </c>
    </row>
    <row r="8" spans="2:8" x14ac:dyDescent="0.25">
      <c r="B8" s="36" t="s">
        <v>430</v>
      </c>
      <c r="C8" s="31">
        <v>102</v>
      </c>
      <c r="D8" s="31">
        <v>1</v>
      </c>
      <c r="E8" s="31">
        <v>103</v>
      </c>
    </row>
    <row r="9" spans="2:8" x14ac:dyDescent="0.25">
      <c r="B9" s="36" t="s">
        <v>431</v>
      </c>
      <c r="C9" s="31">
        <v>15</v>
      </c>
      <c r="D9" s="31">
        <v>0</v>
      </c>
      <c r="E9" s="31">
        <v>15</v>
      </c>
    </row>
    <row r="10" spans="2:8" x14ac:dyDescent="0.25">
      <c r="B10" s="36" t="s">
        <v>400</v>
      </c>
      <c r="C10" s="31">
        <v>1352</v>
      </c>
      <c r="D10" s="31">
        <v>33</v>
      </c>
      <c r="E10" s="31">
        <v>1385</v>
      </c>
    </row>
    <row r="11" spans="2:8" x14ac:dyDescent="0.25">
      <c r="B11" s="36" t="s">
        <v>432</v>
      </c>
      <c r="C11" s="31">
        <v>931</v>
      </c>
      <c r="D11" s="31">
        <v>28</v>
      </c>
      <c r="E11" s="31">
        <v>959</v>
      </c>
    </row>
    <row r="12" spans="2:8" x14ac:dyDescent="0.25">
      <c r="B12" s="36" t="s">
        <v>496</v>
      </c>
      <c r="C12" s="31">
        <v>261203.13</v>
      </c>
      <c r="D12" s="31">
        <v>1451.66</v>
      </c>
      <c r="E12" s="31">
        <v>262654.78999999998</v>
      </c>
    </row>
    <row r="13" spans="2:8" x14ac:dyDescent="0.25">
      <c r="B13" s="36" t="s">
        <v>497</v>
      </c>
      <c r="C13" s="31">
        <v>10535.75</v>
      </c>
      <c r="D13" s="31">
        <v>34.9</v>
      </c>
      <c r="E13" s="31">
        <v>10570.65</v>
      </c>
    </row>
    <row r="14" spans="2:8" x14ac:dyDescent="0.25">
      <c r="B14" s="227" t="s">
        <v>498</v>
      </c>
      <c r="C14" s="95">
        <v>9572.57</v>
      </c>
      <c r="D14" s="95">
        <v>35.51</v>
      </c>
      <c r="E14" s="95">
        <v>9608.08</v>
      </c>
    </row>
    <row r="15" spans="2:8" x14ac:dyDescent="0.25">
      <c r="B15" s="2" t="s">
        <v>620</v>
      </c>
      <c r="C15" s="114"/>
      <c r="D15" s="114"/>
      <c r="E15" s="114"/>
    </row>
    <row r="16" spans="2:8" x14ac:dyDescent="0.25">
      <c r="B16" s="17"/>
      <c r="C16" s="114"/>
      <c r="D16" s="114"/>
      <c r="E16" s="114"/>
    </row>
    <row r="17" spans="2:5" x14ac:dyDescent="0.25">
      <c r="B17" s="190"/>
      <c r="C17" s="115"/>
      <c r="D17" s="115"/>
      <c r="E17" s="115"/>
    </row>
    <row r="18" spans="2:5" x14ac:dyDescent="0.25">
      <c r="B18" s="190"/>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Normal="100" workbookViewId="0">
      <selection activeCell="R2" sqref="R2:S3"/>
    </sheetView>
  </sheetViews>
  <sheetFormatPr defaultRowHeight="15" x14ac:dyDescent="0.25"/>
  <cols>
    <col min="1" max="1" width="1.85546875" customWidth="1"/>
    <col min="2" max="2" width="2.42578125" customWidth="1"/>
    <col min="12" max="12" width="1.85546875" customWidth="1"/>
    <col min="13" max="13" width="1.85546875" style="40"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65"/>
      <c r="C2" s="365"/>
      <c r="D2" s="365"/>
      <c r="E2" s="365"/>
      <c r="F2" s="365"/>
      <c r="G2" s="365"/>
      <c r="H2" s="365"/>
      <c r="I2" s="365"/>
      <c r="J2" s="365"/>
      <c r="K2" s="365"/>
      <c r="O2" s="424" t="s">
        <v>621</v>
      </c>
      <c r="P2" s="424"/>
      <c r="R2" s="362" t="s">
        <v>337</v>
      </c>
      <c r="S2" s="362"/>
    </row>
    <row r="3" spans="2:19" ht="24.75" customHeight="1" x14ac:dyDescent="0.25">
      <c r="O3" s="425"/>
      <c r="P3" s="425"/>
      <c r="Q3" s="103"/>
      <c r="R3" s="362"/>
      <c r="S3" s="362"/>
    </row>
    <row r="4" spans="2:19" x14ac:dyDescent="0.25">
      <c r="O4" s="235" t="s">
        <v>86</v>
      </c>
      <c r="P4" s="236" t="s">
        <v>87</v>
      </c>
      <c r="Q4" s="103"/>
    </row>
    <row r="5" spans="2:19" x14ac:dyDescent="0.25">
      <c r="O5" s="237" t="s">
        <v>88</v>
      </c>
      <c r="P5" s="238">
        <v>2824</v>
      </c>
      <c r="Q5" s="69"/>
    </row>
    <row r="6" spans="2:19" x14ac:dyDescent="0.25">
      <c r="O6" s="239" t="s">
        <v>359</v>
      </c>
      <c r="P6" s="240">
        <v>1439</v>
      </c>
      <c r="Q6" s="116"/>
    </row>
    <row r="7" spans="2:19" x14ac:dyDescent="0.25">
      <c r="O7" s="241" t="s">
        <v>476</v>
      </c>
      <c r="P7" s="242">
        <v>841</v>
      </c>
      <c r="Q7" s="81"/>
    </row>
    <row r="8" spans="2:19" x14ac:dyDescent="0.25">
      <c r="O8" s="243" t="s">
        <v>477</v>
      </c>
      <c r="P8" s="242">
        <v>103</v>
      </c>
      <c r="Q8" s="81"/>
    </row>
    <row r="9" spans="2:19" x14ac:dyDescent="0.25">
      <c r="O9" s="241" t="s">
        <v>478</v>
      </c>
      <c r="P9" s="244">
        <v>15</v>
      </c>
      <c r="Q9" s="81"/>
    </row>
    <row r="10" spans="2:19" x14ac:dyDescent="0.25">
      <c r="O10" s="245" t="s">
        <v>17</v>
      </c>
      <c r="P10" s="249">
        <v>1385</v>
      </c>
      <c r="Q10" s="69"/>
    </row>
    <row r="11" spans="2:19" x14ac:dyDescent="0.25">
      <c r="O11" s="246" t="s">
        <v>479</v>
      </c>
      <c r="P11" s="247">
        <v>861</v>
      </c>
      <c r="Q11" s="81"/>
    </row>
    <row r="12" spans="2:19" x14ac:dyDescent="0.25">
      <c r="O12" s="248" t="s">
        <v>90</v>
      </c>
      <c r="P12" s="81">
        <v>280</v>
      </c>
      <c r="Q12" s="81"/>
    </row>
    <row r="13" spans="2:19" x14ac:dyDescent="0.25">
      <c r="O13" s="246" t="s">
        <v>91</v>
      </c>
      <c r="P13" s="81">
        <v>72</v>
      </c>
      <c r="Q13" s="81"/>
    </row>
    <row r="14" spans="2:19" x14ac:dyDescent="0.25">
      <c r="O14" s="246" t="s">
        <v>92</v>
      </c>
      <c r="P14" s="81">
        <v>69</v>
      </c>
      <c r="Q14" s="81"/>
    </row>
    <row r="15" spans="2:19" x14ac:dyDescent="0.25">
      <c r="O15" s="246" t="s">
        <v>93</v>
      </c>
      <c r="P15" s="81">
        <v>38</v>
      </c>
      <c r="Q15" s="81"/>
    </row>
    <row r="16" spans="2:19" x14ac:dyDescent="0.25">
      <c r="O16" s="246" t="s">
        <v>94</v>
      </c>
      <c r="P16" s="210">
        <v>65</v>
      </c>
      <c r="Q16" s="81"/>
    </row>
    <row r="17" spans="15:17" ht="18" customHeight="1" x14ac:dyDescent="0.25">
      <c r="O17" s="216"/>
      <c r="P17" s="234"/>
      <c r="Q17" s="117"/>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52"/>
  <sheetViews>
    <sheetView showGridLines="0" topLeftCell="A12" zoomScale="90" zoomScaleNormal="90" workbookViewId="0">
      <selection activeCell="C51" sqref="C51"/>
    </sheetView>
  </sheetViews>
  <sheetFormatPr defaultRowHeight="12.75" x14ac:dyDescent="0.25"/>
  <cols>
    <col min="1" max="1" width="3.28515625" style="232" customWidth="1"/>
    <col min="2" max="2" width="7.85546875" style="232" customWidth="1"/>
    <col min="3" max="3" width="46.85546875" style="232" customWidth="1"/>
    <col min="4" max="4" width="13.7109375" style="250" customWidth="1"/>
    <col min="5" max="6" width="13.7109375" style="232" customWidth="1"/>
    <col min="7" max="7" width="16.42578125" style="232" customWidth="1"/>
    <col min="8" max="8" width="14" style="232" customWidth="1"/>
    <col min="9" max="9" width="12.7109375" style="231" customWidth="1"/>
    <col min="10" max="16384" width="9.140625" style="232"/>
  </cols>
  <sheetData>
    <row r="2" spans="2:12" ht="28.5" customHeight="1" x14ac:dyDescent="0.25">
      <c r="B2" s="426" t="s">
        <v>511</v>
      </c>
      <c r="C2" s="426"/>
      <c r="D2" s="426"/>
      <c r="E2" s="426"/>
      <c r="F2" s="426"/>
      <c r="G2" s="426"/>
      <c r="H2" s="251"/>
      <c r="I2" s="252"/>
      <c r="L2" s="403" t="s">
        <v>337</v>
      </c>
    </row>
    <row r="3" spans="2:12" x14ac:dyDescent="0.25">
      <c r="B3" s="428" t="s">
        <v>95</v>
      </c>
      <c r="C3" s="428"/>
      <c r="D3" s="428"/>
      <c r="E3" s="428"/>
      <c r="F3" s="428"/>
      <c r="G3" s="428"/>
      <c r="H3" s="428"/>
      <c r="I3" s="428"/>
      <c r="L3" s="403"/>
    </row>
    <row r="4" spans="2:12" ht="39" customHeight="1" thickBot="1" x14ac:dyDescent="0.3">
      <c r="B4" s="288" t="s">
        <v>78</v>
      </c>
      <c r="C4" s="288" t="s">
        <v>79</v>
      </c>
      <c r="D4" s="288" t="s">
        <v>96</v>
      </c>
      <c r="E4" s="288" t="s">
        <v>97</v>
      </c>
      <c r="F4" s="288" t="s">
        <v>83</v>
      </c>
      <c r="G4" s="288" t="s">
        <v>98</v>
      </c>
      <c r="H4" s="288" t="s">
        <v>99</v>
      </c>
      <c r="I4" s="288" t="s">
        <v>447</v>
      </c>
    </row>
    <row r="5" spans="2:12" ht="12.75" customHeight="1" thickBot="1" x14ac:dyDescent="0.3">
      <c r="B5" s="427" t="s">
        <v>544</v>
      </c>
      <c r="C5" s="427"/>
      <c r="D5" s="427"/>
      <c r="E5" s="427"/>
      <c r="F5" s="427"/>
      <c r="G5" s="427"/>
      <c r="H5" s="427"/>
      <c r="I5" s="427"/>
    </row>
    <row r="6" spans="2:12" x14ac:dyDescent="0.25">
      <c r="B6" s="293">
        <v>1</v>
      </c>
      <c r="C6" s="294" t="s">
        <v>622</v>
      </c>
      <c r="D6" s="295">
        <v>45149</v>
      </c>
      <c r="E6" s="269">
        <v>0</v>
      </c>
      <c r="F6" s="269">
        <v>0</v>
      </c>
      <c r="G6" s="269">
        <v>0</v>
      </c>
      <c r="H6" s="269">
        <v>0</v>
      </c>
      <c r="I6" s="295">
        <v>45294</v>
      </c>
    </row>
    <row r="7" spans="2:12" x14ac:dyDescent="0.25">
      <c r="B7" s="293">
        <v>2</v>
      </c>
      <c r="C7" s="294" t="s">
        <v>623</v>
      </c>
      <c r="D7" s="295">
        <v>44823</v>
      </c>
      <c r="E7" s="269">
        <v>2.96</v>
      </c>
      <c r="F7" s="269">
        <v>0.06</v>
      </c>
      <c r="G7" s="269">
        <v>0.06</v>
      </c>
      <c r="H7" s="269">
        <v>0.02</v>
      </c>
      <c r="I7" s="295">
        <v>45421</v>
      </c>
    </row>
    <row r="8" spans="2:12" x14ac:dyDescent="0.25">
      <c r="B8" s="293">
        <v>3</v>
      </c>
      <c r="C8" s="294" t="s">
        <v>624</v>
      </c>
      <c r="D8" s="295">
        <v>45252</v>
      </c>
      <c r="E8" s="269">
        <v>0</v>
      </c>
      <c r="F8" s="269">
        <v>0</v>
      </c>
      <c r="G8" s="269">
        <v>0</v>
      </c>
      <c r="H8" s="269">
        <v>0</v>
      </c>
      <c r="I8" s="295">
        <v>45475</v>
      </c>
    </row>
    <row r="9" spans="2:12" x14ac:dyDescent="0.25">
      <c r="B9" s="293">
        <v>4</v>
      </c>
      <c r="C9" s="294" t="s">
        <v>625</v>
      </c>
      <c r="D9" s="295">
        <v>44691</v>
      </c>
      <c r="E9" s="269">
        <v>0</v>
      </c>
      <c r="F9" s="269">
        <v>0</v>
      </c>
      <c r="G9" s="269">
        <v>0</v>
      </c>
      <c r="H9" s="269">
        <v>0</v>
      </c>
      <c r="I9" s="295">
        <v>45484</v>
      </c>
    </row>
    <row r="10" spans="2:12" x14ac:dyDescent="0.25">
      <c r="B10" s="293">
        <v>5</v>
      </c>
      <c r="C10" s="294" t="s">
        <v>626</v>
      </c>
      <c r="D10" s="295">
        <v>45133</v>
      </c>
      <c r="E10" s="269">
        <v>25.29</v>
      </c>
      <c r="F10" s="269">
        <v>8.7899999999999991</v>
      </c>
      <c r="G10" s="269">
        <v>0.19</v>
      </c>
      <c r="H10" s="269">
        <v>0</v>
      </c>
      <c r="I10" s="295">
        <v>45497</v>
      </c>
    </row>
    <row r="11" spans="2:12" x14ac:dyDescent="0.25">
      <c r="B11" s="293">
        <v>6</v>
      </c>
      <c r="C11" s="294" t="s">
        <v>627</v>
      </c>
      <c r="D11" s="295">
        <v>45443</v>
      </c>
      <c r="E11" s="269">
        <v>0</v>
      </c>
      <c r="F11" s="269">
        <v>0</v>
      </c>
      <c r="G11" s="269">
        <v>0</v>
      </c>
      <c r="H11" s="269">
        <v>0</v>
      </c>
      <c r="I11" s="295">
        <v>45510</v>
      </c>
    </row>
    <row r="12" spans="2:12" x14ac:dyDescent="0.25">
      <c r="B12" s="293">
        <v>7</v>
      </c>
      <c r="C12" s="294" t="s">
        <v>628</v>
      </c>
      <c r="D12" s="295">
        <v>44929</v>
      </c>
      <c r="E12" s="269">
        <v>312.06</v>
      </c>
      <c r="F12" s="269">
        <v>8.5399999999999991</v>
      </c>
      <c r="G12" s="269">
        <v>6.03</v>
      </c>
      <c r="H12" s="269">
        <v>4.5</v>
      </c>
      <c r="I12" s="295">
        <v>45540</v>
      </c>
    </row>
    <row r="13" spans="2:12" x14ac:dyDescent="0.25">
      <c r="B13" s="293">
        <v>8</v>
      </c>
      <c r="C13" s="294" t="s">
        <v>629</v>
      </c>
      <c r="D13" s="295">
        <v>44972</v>
      </c>
      <c r="E13" s="269">
        <v>12.89</v>
      </c>
      <c r="F13" s="269">
        <v>11.68</v>
      </c>
      <c r="G13" s="269">
        <v>3</v>
      </c>
      <c r="H13" s="269">
        <v>2.4500000000000002</v>
      </c>
      <c r="I13" s="295">
        <v>45644</v>
      </c>
    </row>
    <row r="14" spans="2:12" x14ac:dyDescent="0.25">
      <c r="B14" s="293">
        <v>9</v>
      </c>
      <c r="C14" s="294" t="s">
        <v>630</v>
      </c>
      <c r="D14" s="295">
        <v>45204</v>
      </c>
      <c r="E14" s="269">
        <v>84.84</v>
      </c>
      <c r="F14" s="269">
        <v>0.45</v>
      </c>
      <c r="G14" s="269">
        <v>1.35</v>
      </c>
      <c r="H14" s="269">
        <v>0.98</v>
      </c>
      <c r="I14" s="295">
        <v>45681</v>
      </c>
    </row>
    <row r="15" spans="2:12" x14ac:dyDescent="0.25">
      <c r="B15" s="293">
        <v>10</v>
      </c>
      <c r="C15" s="294" t="s">
        <v>631</v>
      </c>
      <c r="D15" s="295">
        <v>45379</v>
      </c>
      <c r="E15" s="269">
        <v>24.17</v>
      </c>
      <c r="F15" s="269">
        <v>4.91</v>
      </c>
      <c r="G15" s="269">
        <v>7.44</v>
      </c>
      <c r="H15" s="269">
        <v>4.67</v>
      </c>
      <c r="I15" s="295">
        <v>45702</v>
      </c>
    </row>
    <row r="16" spans="2:12" x14ac:dyDescent="0.25">
      <c r="B16" s="293">
        <v>11</v>
      </c>
      <c r="C16" s="294" t="s">
        <v>632</v>
      </c>
      <c r="D16" s="295">
        <v>44853</v>
      </c>
      <c r="E16" s="269">
        <v>5.79</v>
      </c>
      <c r="F16" s="269">
        <v>0</v>
      </c>
      <c r="G16" s="269">
        <v>0.67</v>
      </c>
      <c r="H16" s="269">
        <v>0.36</v>
      </c>
      <c r="I16" s="295">
        <v>45723</v>
      </c>
    </row>
    <row r="17" spans="2:9" x14ac:dyDescent="0.25">
      <c r="B17" s="293">
        <v>12</v>
      </c>
      <c r="C17" s="294" t="s">
        <v>633</v>
      </c>
      <c r="D17" s="295">
        <v>45323</v>
      </c>
      <c r="E17" s="269">
        <v>0</v>
      </c>
      <c r="F17" s="269">
        <v>0</v>
      </c>
      <c r="G17" s="269">
        <v>0.08</v>
      </c>
      <c r="H17" s="269">
        <v>0</v>
      </c>
      <c r="I17" s="295">
        <v>45743</v>
      </c>
    </row>
    <row r="18" spans="2:9" ht="13.5" thickBot="1" x14ac:dyDescent="0.3">
      <c r="B18" s="293"/>
      <c r="C18" s="294"/>
      <c r="D18" s="293"/>
      <c r="E18" s="269"/>
      <c r="F18" s="269"/>
      <c r="G18" s="269"/>
      <c r="H18" s="269"/>
      <c r="I18" s="293"/>
    </row>
    <row r="19" spans="2:9" ht="13.5" thickBot="1" x14ac:dyDescent="0.3">
      <c r="B19" s="429" t="s">
        <v>634</v>
      </c>
      <c r="C19" s="429"/>
      <c r="D19" s="429"/>
      <c r="E19" s="429"/>
      <c r="F19" s="429"/>
      <c r="G19" s="429"/>
      <c r="H19" s="429"/>
      <c r="I19" s="429"/>
    </row>
    <row r="20" spans="2:9" x14ac:dyDescent="0.25">
      <c r="B20" s="293">
        <v>1</v>
      </c>
      <c r="C20" s="294" t="s">
        <v>635</v>
      </c>
      <c r="D20" s="295">
        <v>44161</v>
      </c>
      <c r="E20" s="269">
        <v>2.33</v>
      </c>
      <c r="F20" s="269">
        <v>0.39</v>
      </c>
      <c r="G20" s="269">
        <v>0.39</v>
      </c>
      <c r="H20" s="269">
        <v>0.35</v>
      </c>
      <c r="I20" s="295">
        <v>45756</v>
      </c>
    </row>
    <row r="21" spans="2:9" x14ac:dyDescent="0.25">
      <c r="B21" s="293">
        <v>2</v>
      </c>
      <c r="C21" s="294" t="s">
        <v>636</v>
      </c>
      <c r="D21" s="295">
        <v>43735</v>
      </c>
      <c r="E21" s="269">
        <v>11.78</v>
      </c>
      <c r="F21" s="269">
        <v>2.13</v>
      </c>
      <c r="G21" s="269">
        <v>2.67</v>
      </c>
      <c r="H21" s="269">
        <v>1.62</v>
      </c>
      <c r="I21" s="295">
        <v>45769</v>
      </c>
    </row>
    <row r="22" spans="2:9" x14ac:dyDescent="0.25">
      <c r="B22" s="293">
        <v>3</v>
      </c>
      <c r="C22" s="294" t="s">
        <v>637</v>
      </c>
      <c r="D22" s="295">
        <v>44223</v>
      </c>
      <c r="E22" s="269">
        <v>55.67</v>
      </c>
      <c r="F22" s="269">
        <v>7.84</v>
      </c>
      <c r="G22" s="269">
        <v>8.9600000000000009</v>
      </c>
      <c r="H22" s="269">
        <v>8.4499999999999993</v>
      </c>
      <c r="I22" s="295">
        <v>45769</v>
      </c>
    </row>
    <row r="23" spans="2:9" x14ac:dyDescent="0.25">
      <c r="B23" s="293">
        <v>4</v>
      </c>
      <c r="C23" s="294" t="s">
        <v>638</v>
      </c>
      <c r="D23" s="295">
        <v>45351</v>
      </c>
      <c r="E23" s="269">
        <v>0</v>
      </c>
      <c r="F23" s="269">
        <v>0.05</v>
      </c>
      <c r="G23" s="269">
        <v>0.13</v>
      </c>
      <c r="H23" s="269">
        <v>0</v>
      </c>
      <c r="I23" s="295">
        <v>45769</v>
      </c>
    </row>
    <row r="24" spans="2:9" x14ac:dyDescent="0.25">
      <c r="B24" s="293">
        <v>5</v>
      </c>
      <c r="C24" s="294" t="s">
        <v>639</v>
      </c>
      <c r="D24" s="295">
        <v>45219</v>
      </c>
      <c r="E24" s="269">
        <v>1.37</v>
      </c>
      <c r="F24" s="269">
        <v>0.03</v>
      </c>
      <c r="G24" s="269">
        <v>0.01</v>
      </c>
      <c r="H24" s="269">
        <v>0</v>
      </c>
      <c r="I24" s="295">
        <v>45770</v>
      </c>
    </row>
    <row r="25" spans="2:9" x14ac:dyDescent="0.25">
      <c r="B25" s="293">
        <v>6</v>
      </c>
      <c r="C25" s="294" t="s">
        <v>640</v>
      </c>
      <c r="D25" s="295">
        <v>45184</v>
      </c>
      <c r="E25" s="269">
        <v>0.3</v>
      </c>
      <c r="F25" s="269">
        <v>1.06</v>
      </c>
      <c r="G25" s="269">
        <v>0.19</v>
      </c>
      <c r="H25" s="269">
        <v>0.04</v>
      </c>
      <c r="I25" s="295">
        <v>45776</v>
      </c>
    </row>
    <row r="26" spans="2:9" x14ac:dyDescent="0.25">
      <c r="B26" s="293">
        <v>7</v>
      </c>
      <c r="C26" s="294" t="s">
        <v>641</v>
      </c>
      <c r="D26" s="295">
        <v>45002</v>
      </c>
      <c r="E26" s="269">
        <v>23.22</v>
      </c>
      <c r="F26" s="269">
        <v>6.84</v>
      </c>
      <c r="G26" s="269">
        <v>5.78</v>
      </c>
      <c r="H26" s="269">
        <v>5.53</v>
      </c>
      <c r="I26" s="295">
        <v>45778</v>
      </c>
    </row>
    <row r="27" spans="2:9" x14ac:dyDescent="0.25">
      <c r="B27" s="293">
        <v>8</v>
      </c>
      <c r="C27" s="294" t="s">
        <v>642</v>
      </c>
      <c r="D27" s="295">
        <v>43866</v>
      </c>
      <c r="E27" s="269">
        <v>1.82</v>
      </c>
      <c r="F27" s="269">
        <v>0.15</v>
      </c>
      <c r="G27" s="269">
        <v>0.1</v>
      </c>
      <c r="H27" s="269">
        <v>0</v>
      </c>
      <c r="I27" s="295">
        <v>45779</v>
      </c>
    </row>
    <row r="28" spans="2:9" x14ac:dyDescent="0.25">
      <c r="B28" s="293">
        <v>9</v>
      </c>
      <c r="C28" s="294" t="s">
        <v>643</v>
      </c>
      <c r="D28" s="295">
        <v>44728</v>
      </c>
      <c r="E28" s="269">
        <v>17.149999999999999</v>
      </c>
      <c r="F28" s="269">
        <v>3.05</v>
      </c>
      <c r="G28" s="269">
        <v>3.05</v>
      </c>
      <c r="H28" s="269">
        <v>2.85</v>
      </c>
      <c r="I28" s="295">
        <v>45779</v>
      </c>
    </row>
    <row r="29" spans="2:9" x14ac:dyDescent="0.25">
      <c r="B29" s="293">
        <v>10</v>
      </c>
      <c r="C29" s="294" t="s">
        <v>644</v>
      </c>
      <c r="D29" s="295">
        <v>44901</v>
      </c>
      <c r="E29" s="269">
        <v>429.47</v>
      </c>
      <c r="F29" s="269">
        <v>0.96</v>
      </c>
      <c r="G29" s="269">
        <v>1.1100000000000001</v>
      </c>
      <c r="H29" s="269">
        <v>0.86</v>
      </c>
      <c r="I29" s="295">
        <v>45782</v>
      </c>
    </row>
    <row r="30" spans="2:9" x14ac:dyDescent="0.25">
      <c r="B30" s="293">
        <v>11</v>
      </c>
      <c r="C30" s="294" t="s">
        <v>645</v>
      </c>
      <c r="D30" s="295">
        <v>45282</v>
      </c>
      <c r="E30" s="269">
        <v>0</v>
      </c>
      <c r="F30" s="269">
        <v>0</v>
      </c>
      <c r="G30" s="269">
        <v>0.23</v>
      </c>
      <c r="H30" s="269">
        <v>0</v>
      </c>
      <c r="I30" s="295">
        <v>45782</v>
      </c>
    </row>
    <row r="31" spans="2:9" x14ac:dyDescent="0.25">
      <c r="B31" s="293">
        <v>12</v>
      </c>
      <c r="C31" s="294" t="s">
        <v>646</v>
      </c>
      <c r="D31" s="295">
        <v>44169</v>
      </c>
      <c r="E31" s="269">
        <v>187.52</v>
      </c>
      <c r="F31" s="269">
        <v>0.9</v>
      </c>
      <c r="G31" s="269">
        <v>0</v>
      </c>
      <c r="H31" s="269">
        <v>0</v>
      </c>
      <c r="I31" s="295">
        <v>45783</v>
      </c>
    </row>
    <row r="32" spans="2:9" x14ac:dyDescent="0.25">
      <c r="B32" s="293">
        <v>13</v>
      </c>
      <c r="C32" s="294" t="s">
        <v>647</v>
      </c>
      <c r="D32" s="295">
        <v>44644</v>
      </c>
      <c r="E32" s="269">
        <v>0</v>
      </c>
      <c r="F32" s="269">
        <v>0</v>
      </c>
      <c r="G32" s="269">
        <v>0.84</v>
      </c>
      <c r="H32" s="269">
        <v>0</v>
      </c>
      <c r="I32" s="295">
        <v>45785</v>
      </c>
    </row>
    <row r="33" spans="2:9" x14ac:dyDescent="0.25">
      <c r="B33" s="293">
        <v>14</v>
      </c>
      <c r="C33" s="294" t="s">
        <v>648</v>
      </c>
      <c r="D33" s="295">
        <v>45292</v>
      </c>
      <c r="E33" s="269">
        <v>25.69</v>
      </c>
      <c r="F33" s="269">
        <v>0.2</v>
      </c>
      <c r="G33" s="269">
        <v>0.39</v>
      </c>
      <c r="H33" s="269">
        <v>0.02</v>
      </c>
      <c r="I33" s="295">
        <v>45785</v>
      </c>
    </row>
    <row r="34" spans="2:9" x14ac:dyDescent="0.25">
      <c r="B34" s="293">
        <v>15</v>
      </c>
      <c r="C34" s="294" t="s">
        <v>649</v>
      </c>
      <c r="D34" s="295">
        <v>45205</v>
      </c>
      <c r="E34" s="269">
        <v>0</v>
      </c>
      <c r="F34" s="269">
        <v>0</v>
      </c>
      <c r="G34" s="269">
        <v>0</v>
      </c>
      <c r="H34" s="269">
        <v>0</v>
      </c>
      <c r="I34" s="295">
        <v>45799</v>
      </c>
    </row>
    <row r="35" spans="2:9" x14ac:dyDescent="0.25">
      <c r="B35" s="293">
        <v>16</v>
      </c>
      <c r="C35" s="294" t="s">
        <v>650</v>
      </c>
      <c r="D35" s="295">
        <v>45364</v>
      </c>
      <c r="E35" s="269">
        <v>0</v>
      </c>
      <c r="F35" s="269">
        <v>0.13</v>
      </c>
      <c r="G35" s="269">
        <v>0.14000000000000001</v>
      </c>
      <c r="H35" s="269">
        <v>0</v>
      </c>
      <c r="I35" s="295">
        <v>45804</v>
      </c>
    </row>
    <row r="36" spans="2:9" x14ac:dyDescent="0.25">
      <c r="B36" s="293">
        <v>17</v>
      </c>
      <c r="C36" s="294" t="s">
        <v>651</v>
      </c>
      <c r="D36" s="295">
        <v>44890</v>
      </c>
      <c r="E36" s="269">
        <v>19.54</v>
      </c>
      <c r="F36" s="269">
        <v>0</v>
      </c>
      <c r="G36" s="269">
        <v>0</v>
      </c>
      <c r="H36" s="269">
        <v>0</v>
      </c>
      <c r="I36" s="295">
        <v>45806</v>
      </c>
    </row>
    <row r="37" spans="2:9" x14ac:dyDescent="0.25">
      <c r="B37" s="293">
        <v>18</v>
      </c>
      <c r="C37" s="294" t="s">
        <v>652</v>
      </c>
      <c r="D37" s="295">
        <v>45518</v>
      </c>
      <c r="E37" s="269">
        <v>0</v>
      </c>
      <c r="F37" s="269">
        <v>0</v>
      </c>
      <c r="G37" s="269">
        <v>0</v>
      </c>
      <c r="H37" s="269">
        <v>0</v>
      </c>
      <c r="I37" s="295">
        <v>45811</v>
      </c>
    </row>
    <row r="38" spans="2:9" x14ac:dyDescent="0.25">
      <c r="B38" s="293">
        <v>19</v>
      </c>
      <c r="C38" s="294" t="s">
        <v>653</v>
      </c>
      <c r="D38" s="295">
        <v>43564</v>
      </c>
      <c r="E38" s="269">
        <v>0</v>
      </c>
      <c r="F38" s="269">
        <v>0</v>
      </c>
      <c r="G38" s="269">
        <v>0</v>
      </c>
      <c r="H38" s="269">
        <v>0</v>
      </c>
      <c r="I38" s="295">
        <v>45812</v>
      </c>
    </row>
    <row r="39" spans="2:9" x14ac:dyDescent="0.25">
      <c r="B39" s="293">
        <v>20</v>
      </c>
      <c r="C39" s="294" t="s">
        <v>654</v>
      </c>
      <c r="D39" s="295">
        <v>44720</v>
      </c>
      <c r="E39" s="269">
        <v>0.09</v>
      </c>
      <c r="F39" s="269">
        <v>0.59</v>
      </c>
      <c r="G39" s="269">
        <v>0</v>
      </c>
      <c r="H39" s="269">
        <v>0</v>
      </c>
      <c r="I39" s="295">
        <v>45813</v>
      </c>
    </row>
    <row r="40" spans="2:9" x14ac:dyDescent="0.25">
      <c r="B40" s="293">
        <v>21</v>
      </c>
      <c r="C40" s="294" t="s">
        <v>655</v>
      </c>
      <c r="D40" s="295">
        <v>44917</v>
      </c>
      <c r="E40" s="269">
        <v>1.72</v>
      </c>
      <c r="F40" s="269">
        <v>0.39</v>
      </c>
      <c r="G40" s="269">
        <v>0</v>
      </c>
      <c r="H40" s="269">
        <v>0</v>
      </c>
      <c r="I40" s="295">
        <v>45814</v>
      </c>
    </row>
    <row r="41" spans="2:9" x14ac:dyDescent="0.25">
      <c r="B41" s="293">
        <v>22</v>
      </c>
      <c r="C41" s="294" t="s">
        <v>656</v>
      </c>
      <c r="D41" s="295">
        <v>44189</v>
      </c>
      <c r="E41" s="269">
        <v>0</v>
      </c>
      <c r="F41" s="269">
        <v>0.01</v>
      </c>
      <c r="G41" s="269">
        <v>0.01</v>
      </c>
      <c r="H41" s="269">
        <v>0</v>
      </c>
      <c r="I41" s="295">
        <v>45817</v>
      </c>
    </row>
    <row r="42" spans="2:9" x14ac:dyDescent="0.25">
      <c r="B42" s="293">
        <v>23</v>
      </c>
      <c r="C42" s="294" t="s">
        <v>657</v>
      </c>
      <c r="D42" s="295">
        <v>44774</v>
      </c>
      <c r="E42" s="269">
        <v>617.5</v>
      </c>
      <c r="F42" s="269">
        <v>2.0299999999999998</v>
      </c>
      <c r="G42" s="269">
        <v>2.8</v>
      </c>
      <c r="H42" s="269">
        <v>2.7</v>
      </c>
      <c r="I42" s="295">
        <v>45818</v>
      </c>
    </row>
    <row r="43" spans="2:9" x14ac:dyDescent="0.25">
      <c r="B43" s="293">
        <v>24</v>
      </c>
      <c r="C43" s="294" t="s">
        <v>658</v>
      </c>
      <c r="D43" s="295">
        <v>44572</v>
      </c>
      <c r="E43" s="269">
        <v>4.93</v>
      </c>
      <c r="F43" s="269">
        <v>2.14</v>
      </c>
      <c r="G43" s="269">
        <v>2.1800000000000002</v>
      </c>
      <c r="H43" s="269">
        <v>2.02</v>
      </c>
      <c r="I43" s="295">
        <v>45820</v>
      </c>
    </row>
    <row r="44" spans="2:9" x14ac:dyDescent="0.25">
      <c r="B44" s="293">
        <v>25</v>
      </c>
      <c r="C44" s="294" t="s">
        <v>659</v>
      </c>
      <c r="D44" s="295">
        <v>45537</v>
      </c>
      <c r="E44" s="269">
        <v>0</v>
      </c>
      <c r="F44" s="269">
        <v>0</v>
      </c>
      <c r="G44" s="269">
        <v>0</v>
      </c>
      <c r="H44" s="269">
        <v>0</v>
      </c>
      <c r="I44" s="295">
        <v>45824</v>
      </c>
    </row>
    <row r="45" spans="2:9" x14ac:dyDescent="0.25">
      <c r="B45" s="293">
        <v>26</v>
      </c>
      <c r="C45" s="294" t="s">
        <v>660</v>
      </c>
      <c r="D45" s="295">
        <v>45355</v>
      </c>
      <c r="E45" s="269">
        <v>1.1299999999999999</v>
      </c>
      <c r="F45" s="269">
        <v>0</v>
      </c>
      <c r="G45" s="269">
        <v>0</v>
      </c>
      <c r="H45" s="269">
        <v>0</v>
      </c>
      <c r="I45" s="295">
        <v>45825</v>
      </c>
    </row>
    <row r="46" spans="2:9" x14ac:dyDescent="0.25">
      <c r="B46" s="293">
        <v>27</v>
      </c>
      <c r="C46" s="294" t="s">
        <v>661</v>
      </c>
      <c r="D46" s="295">
        <v>44258</v>
      </c>
      <c r="E46" s="269">
        <v>28.87</v>
      </c>
      <c r="F46" s="269">
        <v>3.91</v>
      </c>
      <c r="G46" s="269">
        <v>4.42</v>
      </c>
      <c r="H46" s="269">
        <v>3.88</v>
      </c>
      <c r="I46" s="295">
        <v>45831</v>
      </c>
    </row>
    <row r="47" spans="2:9" x14ac:dyDescent="0.25">
      <c r="B47" s="293">
        <v>28</v>
      </c>
      <c r="C47" s="294" t="s">
        <v>662</v>
      </c>
      <c r="D47" s="295">
        <v>44153</v>
      </c>
      <c r="E47" s="269">
        <v>21.54</v>
      </c>
      <c r="F47" s="269">
        <v>2.11</v>
      </c>
      <c r="G47" s="269">
        <v>2.11</v>
      </c>
      <c r="H47" s="269">
        <v>0</v>
      </c>
      <c r="I47" s="295">
        <v>45838</v>
      </c>
    </row>
    <row r="48" spans="2:9" x14ac:dyDescent="0.25">
      <c r="B48" s="293"/>
      <c r="C48" s="294"/>
      <c r="D48" s="293"/>
      <c r="E48" s="269"/>
      <c r="F48" s="269"/>
      <c r="G48" s="269"/>
      <c r="H48" s="269"/>
      <c r="I48" s="293"/>
    </row>
    <row r="49" spans="3:3" x14ac:dyDescent="0.25">
      <c r="C49" s="260" t="s">
        <v>453</v>
      </c>
    </row>
    <row r="50" spans="3:3" x14ac:dyDescent="0.25">
      <c r="C50" s="260" t="s">
        <v>454</v>
      </c>
    </row>
    <row r="51" spans="3:3" x14ac:dyDescent="0.25">
      <c r="C51" s="260"/>
    </row>
    <row r="52" spans="3:3" x14ac:dyDescent="0.25">
      <c r="C52" s="260" t="s">
        <v>455</v>
      </c>
    </row>
  </sheetData>
  <mergeCells count="5">
    <mergeCell ref="L2:L3"/>
    <mergeCell ref="B2:G2"/>
    <mergeCell ref="B5:I5"/>
    <mergeCell ref="B3:I3"/>
    <mergeCell ref="B19:I19"/>
  </mergeCells>
  <hyperlinks>
    <hyperlink ref="L2:L3" location="'Table of Contents'!A1" display="Go To Table Of Contents" xr:uid="{00000000-0004-0000-0B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40" customWidth="1"/>
    <col min="12" max="12" width="1.85546875" customWidth="1"/>
    <col min="13" max="13" width="76.42578125" style="13" customWidth="1"/>
    <col min="14" max="15" width="19.28515625" customWidth="1"/>
    <col min="16" max="16" width="4" customWidth="1"/>
    <col min="17" max="18" width="6.7109375" customWidth="1"/>
  </cols>
  <sheetData>
    <row r="1" spans="2:18" ht="12" customHeight="1" x14ac:dyDescent="0.25"/>
    <row r="2" spans="2:18" ht="15.75" x14ac:dyDescent="0.25">
      <c r="B2" s="365"/>
      <c r="C2" s="365"/>
      <c r="D2" s="365"/>
      <c r="E2" s="365"/>
      <c r="F2" s="365"/>
      <c r="G2" s="365"/>
      <c r="H2" s="365"/>
      <c r="I2" s="365"/>
      <c r="M2" s="430" t="s">
        <v>523</v>
      </c>
      <c r="N2" s="430"/>
      <c r="O2" s="430"/>
      <c r="Q2" s="362" t="s">
        <v>311</v>
      </c>
      <c r="R2" s="362"/>
    </row>
    <row r="3" spans="2:18" x14ac:dyDescent="0.25">
      <c r="M3" s="15"/>
      <c r="N3" s="14"/>
      <c r="O3" s="14"/>
      <c r="Q3" s="362"/>
      <c r="R3" s="362"/>
    </row>
    <row r="4" spans="2:18" x14ac:dyDescent="0.25">
      <c r="M4" s="431" t="s">
        <v>100</v>
      </c>
      <c r="N4" s="431" t="s">
        <v>101</v>
      </c>
      <c r="O4" s="431"/>
    </row>
    <row r="5" spans="2:18" ht="25.5" x14ac:dyDescent="0.25">
      <c r="M5" s="432"/>
      <c r="N5" s="16" t="s">
        <v>102</v>
      </c>
      <c r="O5" s="16" t="s">
        <v>17</v>
      </c>
      <c r="Q5" s="123"/>
      <c r="R5" s="123"/>
    </row>
    <row r="6" spans="2:18" x14ac:dyDescent="0.25">
      <c r="M6" s="63" t="s">
        <v>480</v>
      </c>
      <c r="N6" s="81">
        <v>1143</v>
      </c>
      <c r="O6" s="81">
        <v>1014</v>
      </c>
      <c r="Q6" s="123">
        <f>SUM(N6:O6)</f>
        <v>2157</v>
      </c>
      <c r="R6" s="123"/>
    </row>
    <row r="7" spans="2:18" x14ac:dyDescent="0.25">
      <c r="M7" s="63" t="s">
        <v>481</v>
      </c>
      <c r="N7" s="81">
        <v>275</v>
      </c>
      <c r="O7" s="81">
        <v>304</v>
      </c>
      <c r="Q7" s="123">
        <f>SUM(N7:O7)</f>
        <v>579</v>
      </c>
      <c r="R7" s="123"/>
    </row>
    <row r="8" spans="2:18" ht="18" customHeight="1" x14ac:dyDescent="0.25">
      <c r="M8" s="63" t="s">
        <v>482</v>
      </c>
      <c r="N8" s="81">
        <v>13</v>
      </c>
      <c r="O8" s="81">
        <v>44</v>
      </c>
      <c r="Q8" s="123">
        <f>SUM(N8:O8)</f>
        <v>57</v>
      </c>
      <c r="R8" s="123"/>
    </row>
    <row r="9" spans="2:18" ht="15.75" customHeight="1" thickBot="1" x14ac:dyDescent="0.3">
      <c r="M9" s="63" t="s">
        <v>483</v>
      </c>
      <c r="N9" s="81">
        <v>8</v>
      </c>
      <c r="O9" s="81">
        <v>23</v>
      </c>
      <c r="Q9" s="123">
        <f>SUM(N9:O9)</f>
        <v>31</v>
      </c>
      <c r="R9" s="123"/>
    </row>
    <row r="10" spans="2:18" ht="15" customHeight="1" x14ac:dyDescent="0.25">
      <c r="M10" s="174" t="s">
        <v>19</v>
      </c>
      <c r="N10" s="296">
        <v>1439</v>
      </c>
      <c r="O10" s="296">
        <v>1385</v>
      </c>
    </row>
    <row r="12" spans="2:18" x14ac:dyDescent="0.25">
      <c r="M12" s="122"/>
      <c r="N12" s="123"/>
      <c r="O12" s="123"/>
    </row>
    <row r="13" spans="2:18" x14ac:dyDescent="0.25">
      <c r="M13" s="150" t="s">
        <v>100</v>
      </c>
      <c r="N13" s="143" t="s">
        <v>19</v>
      </c>
      <c r="O13" s="123"/>
    </row>
    <row r="14" spans="2:18" ht="30" x14ac:dyDescent="0.25">
      <c r="M14" s="151" t="s">
        <v>315</v>
      </c>
      <c r="N14" s="143">
        <f>SUM(N6:O6)</f>
        <v>2157</v>
      </c>
      <c r="O14" s="123"/>
    </row>
    <row r="15" spans="2:18" ht="30" x14ac:dyDescent="0.25">
      <c r="M15" s="151" t="s">
        <v>316</v>
      </c>
      <c r="N15" s="143">
        <f>SUM(N7:O7)</f>
        <v>579</v>
      </c>
      <c r="O15" s="123"/>
    </row>
    <row r="16" spans="2:18" ht="30" x14ac:dyDescent="0.25">
      <c r="M16" s="151" t="s">
        <v>317</v>
      </c>
      <c r="N16" s="143">
        <f>SUM(N8:O8)</f>
        <v>57</v>
      </c>
      <c r="O16" s="123"/>
    </row>
    <row r="17" spans="13:15" ht="30" x14ac:dyDescent="0.25">
      <c r="M17" s="151" t="s">
        <v>318</v>
      </c>
      <c r="N17" s="143">
        <f>SUM(N9:O9)</f>
        <v>31</v>
      </c>
      <c r="O17" s="123"/>
    </row>
    <row r="18" spans="13:15" x14ac:dyDescent="0.25">
      <c r="M18" s="128" t="s">
        <v>19</v>
      </c>
      <c r="N18" s="143">
        <f>SUM(N14:N17)</f>
        <v>2824</v>
      </c>
      <c r="O18" s="123"/>
    </row>
    <row r="19" spans="13:15" x14ac:dyDescent="0.25">
      <c r="M19" s="122"/>
      <c r="N19" s="123"/>
      <c r="O19" s="123"/>
    </row>
    <row r="20" spans="13:15" x14ac:dyDescent="0.25">
      <c r="M20" s="122"/>
      <c r="N20" s="123"/>
      <c r="O20" s="123"/>
    </row>
    <row r="21" spans="13:15" x14ac:dyDescent="0.25">
      <c r="M21" s="122"/>
      <c r="N21" s="123"/>
      <c r="O21" s="123"/>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36"/>
  <sheetViews>
    <sheetView showGridLines="0" zoomScale="90" zoomScaleNormal="9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397" t="s">
        <v>512</v>
      </c>
      <c r="C2" s="397"/>
      <c r="D2" s="397"/>
      <c r="E2" s="397"/>
      <c r="F2" s="397"/>
      <c r="G2" s="397"/>
      <c r="I2" s="402" t="s">
        <v>311</v>
      </c>
    </row>
    <row r="3" spans="2:9" x14ac:dyDescent="0.25">
      <c r="B3" s="413" t="s">
        <v>103</v>
      </c>
      <c r="C3" s="413"/>
      <c r="D3" s="413"/>
      <c r="E3" s="413"/>
      <c r="F3" s="413"/>
      <c r="G3" s="413"/>
      <c r="I3" s="402"/>
    </row>
    <row r="4" spans="2:9" ht="42.75" x14ac:dyDescent="0.25">
      <c r="B4" s="236" t="s">
        <v>104</v>
      </c>
      <c r="C4" s="236" t="s">
        <v>105</v>
      </c>
      <c r="D4" s="236" t="s">
        <v>106</v>
      </c>
      <c r="E4" s="236" t="s">
        <v>83</v>
      </c>
      <c r="F4" s="236" t="s">
        <v>121</v>
      </c>
      <c r="G4" s="236" t="s">
        <v>107</v>
      </c>
    </row>
    <row r="5" spans="2:9" ht="15" customHeight="1" x14ac:dyDescent="0.25">
      <c r="B5" s="435" t="s">
        <v>663</v>
      </c>
      <c r="C5" s="435"/>
      <c r="D5" s="435"/>
      <c r="E5" s="435"/>
      <c r="F5" s="435"/>
      <c r="G5" s="435"/>
    </row>
    <row r="6" spans="2:9" x14ac:dyDescent="0.25">
      <c r="B6" s="248">
        <v>52</v>
      </c>
      <c r="C6" s="242">
        <v>91</v>
      </c>
      <c r="D6" s="242">
        <v>10708.98</v>
      </c>
      <c r="E6" s="297">
        <v>668.91</v>
      </c>
      <c r="F6" s="242">
        <v>661.93</v>
      </c>
      <c r="G6" s="242">
        <v>650.6</v>
      </c>
    </row>
    <row r="7" spans="2:9" ht="15" customHeight="1" x14ac:dyDescent="0.25">
      <c r="B7" s="248" t="s">
        <v>108</v>
      </c>
      <c r="C7" s="242" t="s">
        <v>427</v>
      </c>
      <c r="D7" s="242" t="s">
        <v>427</v>
      </c>
      <c r="E7" s="437">
        <v>16268.1</v>
      </c>
      <c r="F7" s="437">
        <v>14631.11</v>
      </c>
      <c r="G7" s="242">
        <v>2682.68</v>
      </c>
    </row>
    <row r="8" spans="2:9" x14ac:dyDescent="0.25">
      <c r="B8" s="248" t="s">
        <v>109</v>
      </c>
      <c r="C8" s="242">
        <v>11931</v>
      </c>
      <c r="D8" s="242">
        <v>291785.53000000003</v>
      </c>
      <c r="E8" s="437"/>
      <c r="F8" s="437"/>
      <c r="G8" s="242">
        <v>11392.28</v>
      </c>
    </row>
    <row r="9" spans="2:9" x14ac:dyDescent="0.25">
      <c r="B9" s="248" t="s">
        <v>110</v>
      </c>
      <c r="C9" s="242">
        <v>10029</v>
      </c>
      <c r="D9" s="242">
        <v>333.6</v>
      </c>
      <c r="E9" s="437"/>
      <c r="F9" s="437"/>
      <c r="G9" s="242">
        <v>16.36</v>
      </c>
    </row>
    <row r="10" spans="2:9" x14ac:dyDescent="0.25">
      <c r="B10" s="248" t="s">
        <v>111</v>
      </c>
      <c r="C10" s="242">
        <v>2340</v>
      </c>
      <c r="D10" s="242">
        <v>79530.75</v>
      </c>
      <c r="E10" s="437"/>
      <c r="F10" s="437"/>
      <c r="G10" s="242">
        <v>293.08999999999997</v>
      </c>
    </row>
    <row r="11" spans="2:9" x14ac:dyDescent="0.25">
      <c r="B11" s="248" t="s">
        <v>112</v>
      </c>
      <c r="C11" s="242">
        <v>1733</v>
      </c>
      <c r="D11" s="242">
        <v>22030.19</v>
      </c>
      <c r="E11" s="437"/>
      <c r="F11" s="437"/>
      <c r="G11" s="242">
        <v>51.26</v>
      </c>
    </row>
    <row r="12" spans="2:9" x14ac:dyDescent="0.25">
      <c r="B12" s="248" t="s">
        <v>113</v>
      </c>
      <c r="C12" s="242">
        <v>25476</v>
      </c>
      <c r="D12" s="242">
        <v>19756.009999999998</v>
      </c>
      <c r="E12" s="437"/>
      <c r="F12" s="437"/>
      <c r="G12" s="242">
        <v>172.14</v>
      </c>
    </row>
    <row r="13" spans="2:9" x14ac:dyDescent="0.25">
      <c r="B13" s="248" t="s">
        <v>114</v>
      </c>
      <c r="C13" s="242">
        <v>8</v>
      </c>
      <c r="D13" s="242">
        <v>17.55</v>
      </c>
      <c r="E13" s="437"/>
      <c r="F13" s="437"/>
      <c r="G13" s="242">
        <v>0</v>
      </c>
    </row>
    <row r="14" spans="2:9" x14ac:dyDescent="0.25">
      <c r="B14" s="248" t="s">
        <v>115</v>
      </c>
      <c r="C14" s="242">
        <v>279</v>
      </c>
      <c r="D14" s="242">
        <v>2175.66</v>
      </c>
      <c r="E14" s="437"/>
      <c r="F14" s="437"/>
      <c r="G14" s="242">
        <v>21.66</v>
      </c>
    </row>
    <row r="15" spans="2:9" x14ac:dyDescent="0.25">
      <c r="B15" s="298" t="s">
        <v>116</v>
      </c>
      <c r="C15" s="299">
        <v>51887</v>
      </c>
      <c r="D15" s="299">
        <v>426338.27</v>
      </c>
      <c r="E15" s="299">
        <v>16937.009999999998</v>
      </c>
      <c r="F15" s="299" t="s">
        <v>664</v>
      </c>
      <c r="G15" s="299">
        <v>15280.07</v>
      </c>
    </row>
    <row r="16" spans="2:9" ht="15" customHeight="1" x14ac:dyDescent="0.25">
      <c r="B16" s="435" t="s">
        <v>665</v>
      </c>
      <c r="C16" s="435"/>
      <c r="D16" s="435"/>
      <c r="E16" s="435"/>
      <c r="F16" s="435"/>
      <c r="G16" s="435"/>
    </row>
    <row r="17" spans="2:7" ht="16.5" customHeight="1" x14ac:dyDescent="0.25">
      <c r="B17" s="248" t="s">
        <v>108</v>
      </c>
      <c r="C17" s="242" t="s">
        <v>13</v>
      </c>
      <c r="D17" s="242" t="s">
        <v>13</v>
      </c>
      <c r="E17" s="436" t="s">
        <v>666</v>
      </c>
      <c r="F17" s="434" t="s">
        <v>117</v>
      </c>
      <c r="G17" s="434" t="s">
        <v>117</v>
      </c>
    </row>
    <row r="18" spans="2:7" x14ac:dyDescent="0.25">
      <c r="B18" s="248" t="s">
        <v>109</v>
      </c>
      <c r="C18" s="242">
        <v>39025</v>
      </c>
      <c r="D18" s="242">
        <v>640857.52</v>
      </c>
      <c r="E18" s="436"/>
      <c r="F18" s="434"/>
      <c r="G18" s="434"/>
    </row>
    <row r="19" spans="2:7" x14ac:dyDescent="0.25">
      <c r="B19" s="248" t="s">
        <v>110</v>
      </c>
      <c r="C19" s="242">
        <v>30452</v>
      </c>
      <c r="D19" s="242">
        <v>1343.38</v>
      </c>
      <c r="E19" s="436"/>
      <c r="F19" s="434"/>
      <c r="G19" s="434"/>
    </row>
    <row r="20" spans="2:7" x14ac:dyDescent="0.25">
      <c r="B20" s="248" t="s">
        <v>111</v>
      </c>
      <c r="C20" s="242">
        <v>11577</v>
      </c>
      <c r="D20" s="242">
        <v>124893.62</v>
      </c>
      <c r="E20" s="436"/>
      <c r="F20" s="434"/>
      <c r="G20" s="434"/>
    </row>
    <row r="21" spans="2:7" x14ac:dyDescent="0.25">
      <c r="B21" s="248" t="s">
        <v>112</v>
      </c>
      <c r="C21" s="242">
        <v>2601</v>
      </c>
      <c r="D21" s="242">
        <v>32181.09</v>
      </c>
      <c r="E21" s="436"/>
      <c r="F21" s="434"/>
      <c r="G21" s="434"/>
    </row>
    <row r="22" spans="2:7" x14ac:dyDescent="0.25">
      <c r="B22" s="248" t="s">
        <v>113</v>
      </c>
      <c r="C22" s="242">
        <v>1966668</v>
      </c>
      <c r="D22" s="242">
        <v>86127.94</v>
      </c>
      <c r="E22" s="436"/>
      <c r="F22" s="434"/>
      <c r="G22" s="434"/>
    </row>
    <row r="23" spans="2:7" x14ac:dyDescent="0.25">
      <c r="B23" s="248" t="s">
        <v>114</v>
      </c>
      <c r="C23" s="242">
        <v>50</v>
      </c>
      <c r="D23" s="242">
        <v>563.83000000000004</v>
      </c>
      <c r="E23" s="436"/>
      <c r="F23" s="434"/>
      <c r="G23" s="434"/>
    </row>
    <row r="24" spans="2:7" x14ac:dyDescent="0.25">
      <c r="B24" s="248" t="s">
        <v>115</v>
      </c>
      <c r="C24" s="242">
        <v>105545</v>
      </c>
      <c r="D24" s="242">
        <v>2647.62</v>
      </c>
      <c r="E24" s="436"/>
      <c r="F24" s="434"/>
      <c r="G24" s="434"/>
    </row>
    <row r="25" spans="2:7" x14ac:dyDescent="0.25">
      <c r="B25" s="298" t="s">
        <v>118</v>
      </c>
      <c r="C25" s="299">
        <v>2155918</v>
      </c>
      <c r="D25" s="299">
        <v>888615</v>
      </c>
      <c r="E25" s="436"/>
      <c r="F25" s="434"/>
      <c r="G25" s="434"/>
    </row>
    <row r="26" spans="2:7" ht="17.25" customHeight="1" x14ac:dyDescent="0.25">
      <c r="B26" s="298" t="s">
        <v>119</v>
      </c>
      <c r="C26" s="299">
        <v>2207805</v>
      </c>
      <c r="D26" s="299">
        <v>1314953.27</v>
      </c>
      <c r="E26" s="299">
        <v>69607.73</v>
      </c>
      <c r="F26" s="434"/>
      <c r="G26" s="434"/>
    </row>
    <row r="27" spans="2:7" ht="102.75" customHeight="1" x14ac:dyDescent="0.25">
      <c r="B27" s="433" t="s">
        <v>667</v>
      </c>
      <c r="C27" s="433"/>
      <c r="D27" s="433"/>
      <c r="E27" s="433"/>
      <c r="F27" s="433"/>
      <c r="G27" s="433"/>
    </row>
    <row r="28" spans="2:7" x14ac:dyDescent="0.25">
      <c r="B28" s="105"/>
      <c r="C28" s="105"/>
      <c r="D28" s="105"/>
      <c r="E28" s="105"/>
      <c r="F28" s="105"/>
      <c r="G28" s="105"/>
    </row>
    <row r="36" ht="90" customHeight="1" x14ac:dyDescent="0.25"/>
  </sheetData>
  <mergeCells count="11">
    <mergeCell ref="B27:G27"/>
    <mergeCell ref="I2:I3"/>
    <mergeCell ref="F17:F26"/>
    <mergeCell ref="G17:G26"/>
    <mergeCell ref="B2:G2"/>
    <mergeCell ref="B3:G3"/>
    <mergeCell ref="B5:G5"/>
    <mergeCell ref="B16:G16"/>
    <mergeCell ref="E17:E25"/>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Z138"/>
  <sheetViews>
    <sheetView showGridLines="0" zoomScaleNormal="100" workbookViewId="0"/>
  </sheetViews>
  <sheetFormatPr defaultColWidth="10.28515625" defaultRowHeight="15" x14ac:dyDescent="0.25"/>
  <cols>
    <col min="1" max="1" width="2.28515625" style="1" customWidth="1"/>
    <col min="2" max="2" width="3.7109375" style="1" customWidth="1"/>
    <col min="3" max="3" width="15.140625" style="41" customWidth="1"/>
    <col min="4" max="8" width="10.28515625" style="1"/>
    <col min="9" max="9" width="11.42578125" style="1" customWidth="1"/>
    <col min="10" max="10" width="10.28515625" style="1"/>
    <col min="11" max="11" width="6.5703125" style="1" customWidth="1"/>
    <col min="12" max="12" width="15.140625" style="85" customWidth="1"/>
    <col min="13" max="13" width="4.5703125" style="1" customWidth="1"/>
    <col min="14" max="16384" width="10.28515625" style="1"/>
  </cols>
  <sheetData>
    <row r="1" spans="2:13" ht="15.75" thickBot="1" x14ac:dyDescent="0.3">
      <c r="C1" s="1"/>
      <c r="L1" s="83"/>
    </row>
    <row r="2" spans="2:13" ht="20.25" x14ac:dyDescent="0.3">
      <c r="B2" s="48"/>
      <c r="C2" s="62"/>
      <c r="D2" s="50"/>
      <c r="E2" s="50"/>
      <c r="F2" s="50"/>
      <c r="G2" s="50"/>
      <c r="H2" s="50"/>
      <c r="I2" s="50"/>
      <c r="J2" s="49"/>
      <c r="K2" s="49"/>
      <c r="L2" s="84"/>
      <c r="M2" s="51"/>
    </row>
    <row r="3" spans="2:13" ht="20.25" x14ac:dyDescent="0.25">
      <c r="B3" s="52"/>
      <c r="C3" s="352"/>
      <c r="D3" s="352"/>
      <c r="E3" s="352"/>
      <c r="F3" s="352"/>
      <c r="G3" s="352"/>
      <c r="H3" s="352"/>
      <c r="I3" s="352"/>
      <c r="J3" s="352"/>
      <c r="K3" s="352"/>
      <c r="L3" s="352"/>
      <c r="M3" s="53"/>
    </row>
    <row r="4" spans="2:13" ht="18.75" x14ac:dyDescent="0.25">
      <c r="B4" s="52"/>
      <c r="C4" s="353"/>
      <c r="D4" s="353"/>
      <c r="E4" s="353"/>
      <c r="F4" s="353"/>
      <c r="G4" s="353"/>
      <c r="H4" s="353"/>
      <c r="I4" s="353"/>
      <c r="J4" s="353"/>
      <c r="K4" s="353"/>
      <c r="L4" s="353"/>
      <c r="M4" s="53"/>
    </row>
    <row r="5" spans="2:13" ht="15.75" x14ac:dyDescent="0.25">
      <c r="B5" s="52"/>
      <c r="C5" s="354"/>
      <c r="D5" s="354"/>
      <c r="E5" s="354"/>
      <c r="F5" s="354"/>
      <c r="G5" s="354"/>
      <c r="H5" s="354"/>
      <c r="I5" s="354"/>
      <c r="J5" s="354"/>
      <c r="K5" s="354"/>
      <c r="L5" s="354"/>
      <c r="M5" s="53"/>
    </row>
    <row r="6" spans="2:13" x14ac:dyDescent="0.25">
      <c r="B6" s="52"/>
      <c r="E6" s="54"/>
      <c r="F6" s="54"/>
      <c r="G6" s="54"/>
      <c r="H6" s="54"/>
      <c r="M6" s="53"/>
    </row>
    <row r="7" spans="2:13" x14ac:dyDescent="0.25">
      <c r="B7" s="52"/>
      <c r="E7" s="54"/>
      <c r="F7" s="54"/>
      <c r="G7" s="54"/>
      <c r="H7" s="54"/>
      <c r="M7" s="53"/>
    </row>
    <row r="8" spans="2:13" x14ac:dyDescent="0.25">
      <c r="B8" s="52"/>
      <c r="D8" s="61"/>
      <c r="E8" s="61"/>
      <c r="F8" s="61"/>
      <c r="G8" s="41"/>
      <c r="H8" s="41"/>
      <c r="I8" s="41"/>
      <c r="J8" s="41"/>
      <c r="K8" s="41"/>
      <c r="M8" s="53"/>
    </row>
    <row r="9" spans="2:13" x14ac:dyDescent="0.25">
      <c r="B9" s="52"/>
      <c r="D9" s="61"/>
      <c r="E9" s="61"/>
      <c r="F9" s="61"/>
      <c r="G9" s="41"/>
      <c r="H9" s="41"/>
      <c r="I9" s="41"/>
      <c r="J9" s="41"/>
      <c r="K9" s="41"/>
      <c r="M9" s="53"/>
    </row>
    <row r="10" spans="2:13" x14ac:dyDescent="0.25">
      <c r="B10" s="52"/>
      <c r="D10" s="61"/>
      <c r="E10" s="61"/>
      <c r="F10" s="61"/>
      <c r="G10" s="41"/>
      <c r="H10" s="41"/>
      <c r="I10" s="41"/>
      <c r="J10" s="41"/>
      <c r="K10" s="41"/>
      <c r="M10" s="53"/>
    </row>
    <row r="11" spans="2:13" s="57" customFormat="1" x14ac:dyDescent="0.25">
      <c r="B11" s="55"/>
      <c r="C11" s="261" t="s">
        <v>297</v>
      </c>
      <c r="D11" s="355" t="s">
        <v>298</v>
      </c>
      <c r="E11" s="355"/>
      <c r="F11" s="355"/>
      <c r="G11" s="355"/>
      <c r="H11" s="355"/>
      <c r="I11" s="355"/>
      <c r="J11" s="355"/>
      <c r="K11" s="355"/>
      <c r="L11" s="262" t="s">
        <v>299</v>
      </c>
      <c r="M11" s="56"/>
    </row>
    <row r="12" spans="2:13" ht="15" customHeight="1" x14ac:dyDescent="0.25">
      <c r="B12" s="52"/>
      <c r="C12" s="263">
        <v>1</v>
      </c>
      <c r="D12" s="356" t="s">
        <v>778</v>
      </c>
      <c r="E12" s="357"/>
      <c r="F12" s="357"/>
      <c r="G12" s="357"/>
      <c r="H12" s="357"/>
      <c r="I12" s="357"/>
      <c r="J12" s="357"/>
      <c r="K12" s="358"/>
      <c r="L12" s="265"/>
      <c r="M12" s="53"/>
    </row>
    <row r="13" spans="2:13" ht="15" customHeight="1" x14ac:dyDescent="0.25">
      <c r="B13" s="52"/>
      <c r="C13" s="263">
        <v>2</v>
      </c>
      <c r="D13" s="350" t="s">
        <v>300</v>
      </c>
      <c r="E13" s="350"/>
      <c r="F13" s="350"/>
      <c r="G13" s="350"/>
      <c r="H13" s="350"/>
      <c r="I13" s="350"/>
      <c r="J13" s="350"/>
      <c r="K13" s="350"/>
      <c r="L13" s="265" t="s">
        <v>301</v>
      </c>
      <c r="M13" s="53"/>
    </row>
    <row r="14" spans="2:13" ht="15" customHeight="1" x14ac:dyDescent="0.25">
      <c r="B14" s="52"/>
      <c r="C14" s="263">
        <v>3</v>
      </c>
      <c r="D14" s="350" t="s">
        <v>779</v>
      </c>
      <c r="E14" s="350"/>
      <c r="F14" s="350"/>
      <c r="G14" s="350"/>
      <c r="H14" s="350"/>
      <c r="I14" s="350"/>
      <c r="J14" s="350"/>
      <c r="K14" s="350"/>
      <c r="L14" s="265" t="s">
        <v>302</v>
      </c>
      <c r="M14" s="53"/>
    </row>
    <row r="15" spans="2:13" ht="15" customHeight="1" x14ac:dyDescent="0.25">
      <c r="B15" s="52"/>
      <c r="C15" s="263">
        <v>4</v>
      </c>
      <c r="D15" s="350" t="s">
        <v>780</v>
      </c>
      <c r="E15" s="350"/>
      <c r="F15" s="350"/>
      <c r="G15" s="350"/>
      <c r="H15" s="350"/>
      <c r="I15" s="350"/>
      <c r="J15" s="350"/>
      <c r="K15" s="350"/>
      <c r="L15" s="264"/>
      <c r="M15" s="53"/>
    </row>
    <row r="16" spans="2:13" x14ac:dyDescent="0.25">
      <c r="B16" s="52"/>
      <c r="C16" s="263">
        <v>5</v>
      </c>
      <c r="D16" s="351" t="s">
        <v>414</v>
      </c>
      <c r="E16" s="351"/>
      <c r="F16" s="351"/>
      <c r="G16" s="351"/>
      <c r="H16" s="351"/>
      <c r="I16" s="351"/>
      <c r="J16" s="351"/>
      <c r="K16" s="351"/>
      <c r="L16" s="265">
        <v>7</v>
      </c>
      <c r="M16" s="53"/>
    </row>
    <row r="17" spans="2:13" x14ac:dyDescent="0.25">
      <c r="B17" s="52"/>
      <c r="C17" s="263">
        <v>6</v>
      </c>
      <c r="D17" s="347" t="s">
        <v>470</v>
      </c>
      <c r="E17" s="348"/>
      <c r="F17" s="348"/>
      <c r="G17" s="348"/>
      <c r="H17" s="348"/>
      <c r="I17" s="348"/>
      <c r="J17" s="348"/>
      <c r="K17" s="349"/>
      <c r="L17" s="265"/>
      <c r="M17" s="53"/>
    </row>
    <row r="18" spans="2:13" x14ac:dyDescent="0.25">
      <c r="B18" s="52"/>
      <c r="C18" s="263">
        <v>7</v>
      </c>
      <c r="D18" s="351" t="s">
        <v>307</v>
      </c>
      <c r="E18" s="351"/>
      <c r="F18" s="351"/>
      <c r="G18" s="351"/>
      <c r="H18" s="351"/>
      <c r="I18" s="351"/>
      <c r="J18" s="351"/>
      <c r="K18" s="351"/>
      <c r="L18" s="263"/>
      <c r="M18" s="53"/>
    </row>
    <row r="19" spans="2:13" x14ac:dyDescent="0.25">
      <c r="B19" s="52"/>
      <c r="C19" s="263">
        <v>8</v>
      </c>
      <c r="D19" s="351" t="s">
        <v>781</v>
      </c>
      <c r="E19" s="351"/>
      <c r="F19" s="351"/>
      <c r="G19" s="351"/>
      <c r="H19" s="351"/>
      <c r="I19" s="351"/>
      <c r="J19" s="351"/>
      <c r="K19" s="351"/>
      <c r="L19" s="265">
        <v>8</v>
      </c>
      <c r="M19" s="53"/>
    </row>
    <row r="20" spans="2:13" x14ac:dyDescent="0.25">
      <c r="B20" s="52"/>
      <c r="C20" s="263">
        <v>9</v>
      </c>
      <c r="D20" s="351" t="s">
        <v>353</v>
      </c>
      <c r="E20" s="351"/>
      <c r="F20" s="351"/>
      <c r="G20" s="351"/>
      <c r="H20" s="351"/>
      <c r="I20" s="351"/>
      <c r="J20" s="351"/>
      <c r="K20" s="351"/>
      <c r="L20" s="264"/>
      <c r="M20" s="53"/>
    </row>
    <row r="21" spans="2:13" x14ac:dyDescent="0.25">
      <c r="B21" s="52"/>
      <c r="C21" s="263">
        <v>10</v>
      </c>
      <c r="D21" s="351" t="s">
        <v>782</v>
      </c>
      <c r="E21" s="351"/>
      <c r="F21" s="351"/>
      <c r="G21" s="351"/>
      <c r="H21" s="351"/>
      <c r="I21" s="351"/>
      <c r="J21" s="351"/>
      <c r="K21" s="351"/>
      <c r="L21" s="264"/>
      <c r="M21" s="53"/>
    </row>
    <row r="22" spans="2:13" x14ac:dyDescent="0.25">
      <c r="B22" s="52"/>
      <c r="C22" s="263">
        <v>11</v>
      </c>
      <c r="D22" s="351" t="s">
        <v>413</v>
      </c>
      <c r="E22" s="351"/>
      <c r="F22" s="351"/>
      <c r="G22" s="351"/>
      <c r="H22" s="351"/>
      <c r="I22" s="351"/>
      <c r="J22" s="351"/>
      <c r="K22" s="351"/>
      <c r="L22" s="264"/>
      <c r="M22" s="53"/>
    </row>
    <row r="23" spans="2:13" x14ac:dyDescent="0.25">
      <c r="B23" s="52"/>
      <c r="C23" s="263">
        <v>12</v>
      </c>
      <c r="D23" s="351" t="s">
        <v>783</v>
      </c>
      <c r="E23" s="351"/>
      <c r="F23" s="351"/>
      <c r="G23" s="351"/>
      <c r="H23" s="351"/>
      <c r="I23" s="351"/>
      <c r="J23" s="351"/>
      <c r="K23" s="351"/>
      <c r="L23" s="265" t="s">
        <v>354</v>
      </c>
      <c r="M23" s="53"/>
    </row>
    <row r="24" spans="2:13" x14ac:dyDescent="0.25">
      <c r="B24" s="52"/>
      <c r="C24" s="263">
        <v>13</v>
      </c>
      <c r="D24" s="351" t="s">
        <v>412</v>
      </c>
      <c r="E24" s="351"/>
      <c r="F24" s="351"/>
      <c r="G24" s="351"/>
      <c r="H24" s="351"/>
      <c r="I24" s="351"/>
      <c r="J24" s="351"/>
      <c r="K24" s="351"/>
      <c r="L24" s="264"/>
      <c r="M24" s="53"/>
    </row>
    <row r="25" spans="2:13" x14ac:dyDescent="0.25">
      <c r="B25" s="52"/>
      <c r="C25" s="263">
        <v>14</v>
      </c>
      <c r="D25" s="351" t="s">
        <v>784</v>
      </c>
      <c r="E25" s="351"/>
      <c r="F25" s="351"/>
      <c r="G25" s="351"/>
      <c r="H25" s="351"/>
      <c r="I25" s="351"/>
      <c r="J25" s="351"/>
      <c r="K25" s="351"/>
      <c r="L25" s="265">
        <v>11</v>
      </c>
      <c r="M25" s="53"/>
    </row>
    <row r="26" spans="2:13" x14ac:dyDescent="0.25">
      <c r="B26" s="52"/>
      <c r="C26" s="263">
        <v>15</v>
      </c>
      <c r="D26" s="351" t="s">
        <v>360</v>
      </c>
      <c r="E26" s="351"/>
      <c r="F26" s="351"/>
      <c r="G26" s="351"/>
      <c r="H26" s="351"/>
      <c r="I26" s="351"/>
      <c r="J26" s="351"/>
      <c r="K26" s="351"/>
      <c r="L26" s="264"/>
      <c r="M26" s="53"/>
    </row>
    <row r="27" spans="2:13" x14ac:dyDescent="0.25">
      <c r="B27" s="52"/>
      <c r="C27" s="263">
        <v>16</v>
      </c>
      <c r="D27" s="351" t="s">
        <v>303</v>
      </c>
      <c r="E27" s="351"/>
      <c r="F27" s="351"/>
      <c r="G27" s="351"/>
      <c r="H27" s="351"/>
      <c r="I27" s="351"/>
      <c r="J27" s="351"/>
      <c r="K27" s="351"/>
      <c r="L27" s="265">
        <v>12</v>
      </c>
      <c r="M27" s="53"/>
    </row>
    <row r="28" spans="2:13" x14ac:dyDescent="0.25">
      <c r="B28" s="52"/>
      <c r="C28" s="263">
        <v>17</v>
      </c>
      <c r="D28" s="351" t="s">
        <v>304</v>
      </c>
      <c r="E28" s="351"/>
      <c r="F28" s="351"/>
      <c r="G28" s="351"/>
      <c r="H28" s="351"/>
      <c r="I28" s="351"/>
      <c r="J28" s="351"/>
      <c r="K28" s="351"/>
      <c r="L28" s="264"/>
      <c r="M28" s="53"/>
    </row>
    <row r="29" spans="2:13" x14ac:dyDescent="0.25">
      <c r="B29" s="52"/>
      <c r="C29" s="263">
        <v>18</v>
      </c>
      <c r="D29" s="351" t="s">
        <v>785</v>
      </c>
      <c r="E29" s="351"/>
      <c r="F29" s="351"/>
      <c r="G29" s="351"/>
      <c r="H29" s="351"/>
      <c r="I29" s="351"/>
      <c r="J29" s="351"/>
      <c r="K29" s="351"/>
      <c r="L29" s="265"/>
      <c r="M29" s="53"/>
    </row>
    <row r="30" spans="2:13" x14ac:dyDescent="0.25">
      <c r="B30" s="52"/>
      <c r="C30" s="263">
        <v>19</v>
      </c>
      <c r="D30" s="351" t="s">
        <v>786</v>
      </c>
      <c r="E30" s="351"/>
      <c r="F30" s="351"/>
      <c r="G30" s="351"/>
      <c r="H30" s="351"/>
      <c r="I30" s="351"/>
      <c r="J30" s="351"/>
      <c r="K30" s="351"/>
      <c r="L30" s="265">
        <v>13</v>
      </c>
      <c r="M30" s="53"/>
    </row>
    <row r="31" spans="2:13" x14ac:dyDescent="0.25">
      <c r="B31" s="52"/>
      <c r="C31" s="263">
        <v>20</v>
      </c>
      <c r="D31" s="351" t="s">
        <v>305</v>
      </c>
      <c r="E31" s="351"/>
      <c r="F31" s="351"/>
      <c r="G31" s="351"/>
      <c r="H31" s="351"/>
      <c r="I31" s="351"/>
      <c r="J31" s="351"/>
      <c r="K31" s="351"/>
      <c r="L31" s="265">
        <v>14</v>
      </c>
      <c r="M31" s="53"/>
    </row>
    <row r="32" spans="2:13" x14ac:dyDescent="0.25">
      <c r="B32" s="52"/>
      <c r="C32" s="263">
        <v>21</v>
      </c>
      <c r="D32" s="351" t="s">
        <v>425</v>
      </c>
      <c r="E32" s="351"/>
      <c r="F32" s="351"/>
      <c r="G32" s="351"/>
      <c r="H32" s="351"/>
      <c r="I32" s="351"/>
      <c r="J32" s="351"/>
      <c r="K32" s="351"/>
      <c r="L32" s="264"/>
      <c r="M32" s="53"/>
    </row>
    <row r="33" spans="2:26" x14ac:dyDescent="0.25">
      <c r="B33" s="52"/>
      <c r="C33" s="263">
        <v>22</v>
      </c>
      <c r="D33" s="351" t="s">
        <v>306</v>
      </c>
      <c r="E33" s="351"/>
      <c r="F33" s="351"/>
      <c r="G33" s="351"/>
      <c r="H33" s="351"/>
      <c r="I33" s="351"/>
      <c r="J33" s="351"/>
      <c r="K33" s="351"/>
      <c r="L33" s="263"/>
      <c r="M33" s="53"/>
    </row>
    <row r="34" spans="2:26" x14ac:dyDescent="0.25">
      <c r="B34" s="52"/>
      <c r="C34" s="263">
        <v>23</v>
      </c>
      <c r="D34" s="351" t="s">
        <v>787</v>
      </c>
      <c r="E34" s="351"/>
      <c r="F34" s="351"/>
      <c r="G34" s="351"/>
      <c r="H34" s="351"/>
      <c r="I34" s="351"/>
      <c r="J34" s="351"/>
      <c r="K34" s="351"/>
      <c r="L34" s="263"/>
      <c r="M34" s="53"/>
    </row>
    <row r="35" spans="2:26" x14ac:dyDescent="0.25">
      <c r="B35" s="52"/>
      <c r="C35" s="263">
        <v>24</v>
      </c>
      <c r="D35" s="351" t="s">
        <v>788</v>
      </c>
      <c r="E35" s="351"/>
      <c r="F35" s="351"/>
      <c r="G35" s="351"/>
      <c r="H35" s="351"/>
      <c r="I35" s="351"/>
      <c r="J35" s="351"/>
      <c r="K35" s="351"/>
      <c r="L35" s="263"/>
      <c r="M35" s="53"/>
    </row>
    <row r="36" spans="2:26" x14ac:dyDescent="0.25">
      <c r="B36" s="52"/>
      <c r="C36" s="263">
        <v>25</v>
      </c>
      <c r="D36" s="351" t="s">
        <v>351</v>
      </c>
      <c r="E36" s="351"/>
      <c r="F36" s="351"/>
      <c r="G36" s="351"/>
      <c r="H36" s="351"/>
      <c r="I36" s="351"/>
      <c r="J36" s="351"/>
      <c r="K36" s="351"/>
      <c r="L36" s="264"/>
      <c r="M36" s="53"/>
    </row>
    <row r="37" spans="2:26" x14ac:dyDescent="0.25">
      <c r="B37" s="52"/>
      <c r="C37" s="263">
        <v>26</v>
      </c>
      <c r="D37" s="351" t="s">
        <v>308</v>
      </c>
      <c r="E37" s="351"/>
      <c r="F37" s="351"/>
      <c r="G37" s="351"/>
      <c r="H37" s="351"/>
      <c r="I37" s="351"/>
      <c r="J37" s="351"/>
      <c r="K37" s="351"/>
      <c r="L37" s="263"/>
      <c r="M37" s="53"/>
    </row>
    <row r="38" spans="2:26" x14ac:dyDescent="0.25">
      <c r="B38" s="52"/>
      <c r="C38" s="263">
        <v>27</v>
      </c>
      <c r="D38" s="351" t="s">
        <v>355</v>
      </c>
      <c r="E38" s="351"/>
      <c r="F38" s="351"/>
      <c r="G38" s="351"/>
      <c r="H38" s="351"/>
      <c r="I38" s="351"/>
      <c r="J38" s="351"/>
      <c r="K38" s="351"/>
      <c r="L38" s="263"/>
      <c r="M38" s="53"/>
    </row>
    <row r="39" spans="2:26" x14ac:dyDescent="0.25">
      <c r="B39" s="52"/>
      <c r="C39" s="263">
        <v>28</v>
      </c>
      <c r="D39" s="351" t="s">
        <v>789</v>
      </c>
      <c r="E39" s="351"/>
      <c r="F39" s="351"/>
      <c r="G39" s="351"/>
      <c r="H39" s="351"/>
      <c r="I39" s="351"/>
      <c r="J39" s="351"/>
      <c r="K39" s="351"/>
      <c r="L39" s="264"/>
      <c r="M39" s="53"/>
    </row>
    <row r="40" spans="2:26" x14ac:dyDescent="0.25">
      <c r="B40" s="52"/>
      <c r="C40" s="263">
        <v>29</v>
      </c>
      <c r="D40" s="351" t="s">
        <v>309</v>
      </c>
      <c r="E40" s="351"/>
      <c r="F40" s="351"/>
      <c r="G40" s="351"/>
      <c r="H40" s="351"/>
      <c r="I40" s="351"/>
      <c r="J40" s="351"/>
      <c r="K40" s="351"/>
      <c r="L40" s="263"/>
      <c r="M40" s="53"/>
    </row>
    <row r="41" spans="2:26" x14ac:dyDescent="0.25">
      <c r="B41" s="52"/>
      <c r="C41" s="263">
        <v>30</v>
      </c>
      <c r="D41" s="351" t="s">
        <v>790</v>
      </c>
      <c r="E41" s="351"/>
      <c r="F41" s="351"/>
      <c r="G41" s="351"/>
      <c r="H41" s="351"/>
      <c r="I41" s="351"/>
      <c r="J41" s="351"/>
      <c r="K41" s="351"/>
      <c r="L41" s="263"/>
      <c r="M41" s="53"/>
    </row>
    <row r="42" spans="2:26" x14ac:dyDescent="0.25">
      <c r="B42" s="52"/>
      <c r="C42" s="263">
        <v>31</v>
      </c>
      <c r="D42" s="351" t="s">
        <v>791</v>
      </c>
      <c r="E42" s="351"/>
      <c r="F42" s="351"/>
      <c r="G42" s="351"/>
      <c r="H42" s="351"/>
      <c r="I42" s="351"/>
      <c r="J42" s="351"/>
      <c r="K42" s="351"/>
      <c r="L42" s="263"/>
      <c r="M42" s="53"/>
    </row>
    <row r="43" spans="2:26" x14ac:dyDescent="0.25">
      <c r="B43" s="52"/>
      <c r="C43" s="263">
        <v>32</v>
      </c>
      <c r="D43" s="351" t="s">
        <v>792</v>
      </c>
      <c r="E43" s="351"/>
      <c r="F43" s="351"/>
      <c r="G43" s="351"/>
      <c r="H43" s="351"/>
      <c r="I43" s="351"/>
      <c r="J43" s="351"/>
      <c r="K43" s="351"/>
      <c r="L43" s="265">
        <v>15</v>
      </c>
      <c r="M43" s="53"/>
    </row>
    <row r="44" spans="2:26" x14ac:dyDescent="0.25">
      <c r="B44" s="52"/>
      <c r="C44" s="263">
        <v>33</v>
      </c>
      <c r="D44" s="351" t="s">
        <v>793</v>
      </c>
      <c r="E44" s="351"/>
      <c r="F44" s="351"/>
      <c r="G44" s="351"/>
      <c r="H44" s="351"/>
      <c r="I44" s="351"/>
      <c r="J44" s="351"/>
      <c r="K44" s="351"/>
      <c r="L44" s="264"/>
      <c r="M44" s="53"/>
    </row>
    <row r="45" spans="2:26" x14ac:dyDescent="0.25">
      <c r="B45" s="52"/>
      <c r="C45" s="263">
        <v>34</v>
      </c>
      <c r="D45" s="351" t="s">
        <v>325</v>
      </c>
      <c r="E45" s="351"/>
      <c r="F45" s="351"/>
      <c r="G45" s="351"/>
      <c r="H45" s="351"/>
      <c r="I45" s="351"/>
      <c r="J45" s="351"/>
      <c r="K45" s="351"/>
      <c r="L45" s="264"/>
      <c r="M45" s="53"/>
    </row>
    <row r="46" spans="2:26" x14ac:dyDescent="0.25">
      <c r="B46" s="52"/>
      <c r="C46" s="263">
        <v>35</v>
      </c>
      <c r="D46" s="351" t="s">
        <v>312</v>
      </c>
      <c r="E46" s="351"/>
      <c r="F46" s="351"/>
      <c r="G46" s="351"/>
      <c r="H46" s="351"/>
      <c r="I46" s="351"/>
      <c r="J46" s="351"/>
      <c r="K46" s="351"/>
      <c r="L46" s="264"/>
      <c r="M46" s="53"/>
    </row>
    <row r="47" spans="2:26" x14ac:dyDescent="0.25">
      <c r="B47" s="52"/>
      <c r="C47" s="263">
        <v>36</v>
      </c>
      <c r="D47" s="351" t="s">
        <v>310</v>
      </c>
      <c r="E47" s="351"/>
      <c r="F47" s="351"/>
      <c r="G47" s="351"/>
      <c r="H47" s="351"/>
      <c r="I47" s="351"/>
      <c r="J47" s="351"/>
      <c r="K47" s="351"/>
      <c r="L47" s="265">
        <v>16</v>
      </c>
      <c r="M47" s="53"/>
    </row>
    <row r="48" spans="2:26" x14ac:dyDescent="0.25">
      <c r="B48" s="52"/>
      <c r="C48" s="263">
        <v>37</v>
      </c>
      <c r="D48" s="351" t="s">
        <v>794</v>
      </c>
      <c r="E48" s="351"/>
      <c r="F48" s="351"/>
      <c r="G48" s="351"/>
      <c r="H48" s="351"/>
      <c r="I48" s="351"/>
      <c r="J48" s="351"/>
      <c r="K48" s="351"/>
      <c r="L48" s="264"/>
      <c r="M48" s="53"/>
      <c r="S48" s="360"/>
      <c r="T48" s="360"/>
      <c r="U48" s="360"/>
      <c r="V48" s="360"/>
      <c r="W48" s="360"/>
      <c r="X48" s="360"/>
      <c r="Y48" s="360"/>
      <c r="Z48" s="360"/>
    </row>
    <row r="49" spans="2:13" x14ac:dyDescent="0.25">
      <c r="B49" s="52"/>
      <c r="C49" s="263">
        <v>38</v>
      </c>
      <c r="D49" s="351" t="s">
        <v>795</v>
      </c>
      <c r="E49" s="351"/>
      <c r="F49" s="351"/>
      <c r="G49" s="351"/>
      <c r="H49" s="351"/>
      <c r="I49" s="351"/>
      <c r="J49" s="351"/>
      <c r="K49" s="351"/>
      <c r="L49" s="264"/>
      <c r="M49" s="53"/>
    </row>
    <row r="50" spans="2:13" x14ac:dyDescent="0.25">
      <c r="B50" s="52"/>
      <c r="C50" s="263">
        <v>39</v>
      </c>
      <c r="D50" s="351" t="s">
        <v>796</v>
      </c>
      <c r="E50" s="351"/>
      <c r="F50" s="351"/>
      <c r="G50" s="351"/>
      <c r="H50" s="351"/>
      <c r="I50" s="351"/>
      <c r="J50" s="351"/>
      <c r="K50" s="351"/>
      <c r="L50" s="264"/>
      <c r="M50" s="53"/>
    </row>
    <row r="51" spans="2:13" x14ac:dyDescent="0.25">
      <c r="B51" s="52"/>
      <c r="C51" s="263">
        <v>40</v>
      </c>
      <c r="D51" s="351" t="s">
        <v>797</v>
      </c>
      <c r="E51" s="351"/>
      <c r="F51" s="351"/>
      <c r="G51" s="351"/>
      <c r="H51" s="351"/>
      <c r="I51" s="351"/>
      <c r="J51" s="351"/>
      <c r="K51" s="351"/>
      <c r="L51" s="264"/>
      <c r="M51" s="53"/>
    </row>
    <row r="52" spans="2:13" x14ac:dyDescent="0.25">
      <c r="B52" s="52"/>
      <c r="C52" s="263">
        <v>41</v>
      </c>
      <c r="D52" s="351" t="s">
        <v>798</v>
      </c>
      <c r="E52" s="351"/>
      <c r="F52" s="351"/>
      <c r="G52" s="351"/>
      <c r="H52" s="351"/>
      <c r="I52" s="351"/>
      <c r="J52" s="351"/>
      <c r="K52" s="351"/>
      <c r="L52" s="264"/>
      <c r="M52" s="53"/>
    </row>
    <row r="53" spans="2:13" x14ac:dyDescent="0.25">
      <c r="B53" s="52"/>
      <c r="C53" s="263"/>
      <c r="D53" s="359"/>
      <c r="E53" s="359"/>
      <c r="F53" s="359"/>
      <c r="G53" s="359"/>
      <c r="H53" s="359"/>
      <c r="I53" s="359"/>
      <c r="J53" s="359"/>
      <c r="K53" s="359"/>
      <c r="L53" s="263"/>
      <c r="M53" s="53"/>
    </row>
    <row r="54" spans="2:13" ht="15.75" thickBot="1" x14ac:dyDescent="0.3">
      <c r="B54" s="58"/>
      <c r="C54" s="59"/>
      <c r="D54" s="59"/>
      <c r="E54" s="59"/>
      <c r="F54" s="59"/>
      <c r="G54" s="59"/>
      <c r="H54" s="59"/>
      <c r="I54" s="59"/>
      <c r="J54" s="59"/>
      <c r="K54" s="59"/>
      <c r="L54" s="86"/>
      <c r="M54" s="60"/>
    </row>
    <row r="55" spans="2:13" x14ac:dyDescent="0.25">
      <c r="C55" s="1"/>
      <c r="L55" s="83"/>
    </row>
    <row r="56" spans="2:13" x14ac:dyDescent="0.25">
      <c r="C56" s="1"/>
      <c r="L56" s="83"/>
    </row>
    <row r="57" spans="2:13" x14ac:dyDescent="0.25">
      <c r="C57" s="1"/>
      <c r="L57" s="83"/>
    </row>
    <row r="58" spans="2:13" x14ac:dyDescent="0.25">
      <c r="C58" s="1"/>
      <c r="L58" s="83"/>
    </row>
    <row r="59" spans="2:13" x14ac:dyDescent="0.25">
      <c r="C59" s="1"/>
      <c r="L59" s="83"/>
    </row>
    <row r="60" spans="2:13" x14ac:dyDescent="0.25">
      <c r="C60" s="1"/>
      <c r="L60" s="83"/>
    </row>
    <row r="61" spans="2:13" x14ac:dyDescent="0.25">
      <c r="C61" s="1"/>
      <c r="L61" s="83"/>
    </row>
    <row r="62" spans="2:13" x14ac:dyDescent="0.25">
      <c r="C62" s="1"/>
      <c r="L62" s="83"/>
    </row>
    <row r="63" spans="2:13" x14ac:dyDescent="0.25">
      <c r="C63" s="1"/>
      <c r="L63" s="83"/>
    </row>
    <row r="64" spans="2:13" x14ac:dyDescent="0.25">
      <c r="C64" s="1"/>
      <c r="L64" s="83"/>
    </row>
    <row r="65" spans="3:12" x14ac:dyDescent="0.25">
      <c r="C65" s="1"/>
      <c r="L65" s="83"/>
    </row>
    <row r="66" spans="3:12" x14ac:dyDescent="0.25">
      <c r="C66" s="1"/>
      <c r="L66" s="83"/>
    </row>
    <row r="67" spans="3:12" x14ac:dyDescent="0.25">
      <c r="C67" s="1"/>
      <c r="L67" s="83"/>
    </row>
    <row r="68" spans="3:12" x14ac:dyDescent="0.25">
      <c r="C68" s="1"/>
      <c r="L68" s="83"/>
    </row>
    <row r="69" spans="3:12" x14ac:dyDescent="0.25">
      <c r="C69" s="1"/>
      <c r="L69" s="83"/>
    </row>
    <row r="70" spans="3:12" x14ac:dyDescent="0.25">
      <c r="C70" s="1"/>
      <c r="L70" s="83"/>
    </row>
    <row r="71" spans="3:12" x14ac:dyDescent="0.25">
      <c r="C71" s="1"/>
      <c r="L71" s="83"/>
    </row>
    <row r="72" spans="3:12" x14ac:dyDescent="0.25">
      <c r="C72" s="1"/>
      <c r="L72" s="83"/>
    </row>
    <row r="73" spans="3:12" x14ac:dyDescent="0.25">
      <c r="C73" s="1"/>
      <c r="L73" s="83"/>
    </row>
    <row r="74" spans="3:12" x14ac:dyDescent="0.25">
      <c r="C74" s="1"/>
      <c r="L74" s="83"/>
    </row>
    <row r="75" spans="3:12" x14ac:dyDescent="0.25">
      <c r="C75" s="1"/>
      <c r="L75" s="83"/>
    </row>
    <row r="76" spans="3:12" x14ac:dyDescent="0.25">
      <c r="C76" s="1"/>
      <c r="L76" s="83"/>
    </row>
    <row r="77" spans="3:12" x14ac:dyDescent="0.25">
      <c r="C77" s="1"/>
      <c r="L77" s="83"/>
    </row>
    <row r="78" spans="3:12" x14ac:dyDescent="0.25">
      <c r="C78" s="1"/>
      <c r="L78" s="83"/>
    </row>
    <row r="79" spans="3:12" x14ac:dyDescent="0.25">
      <c r="C79" s="1"/>
      <c r="L79" s="83"/>
    </row>
    <row r="80" spans="3:12" x14ac:dyDescent="0.25">
      <c r="C80" s="1"/>
      <c r="L80" s="83"/>
    </row>
    <row r="81" spans="3:12" x14ac:dyDescent="0.25">
      <c r="C81" s="1"/>
      <c r="L81" s="83"/>
    </row>
    <row r="82" spans="3:12" x14ac:dyDescent="0.25">
      <c r="C82" s="1"/>
      <c r="L82" s="83"/>
    </row>
    <row r="83" spans="3:12" x14ac:dyDescent="0.25">
      <c r="C83" s="1"/>
      <c r="L83" s="83"/>
    </row>
    <row r="84" spans="3:12" x14ac:dyDescent="0.25">
      <c r="C84" s="1"/>
      <c r="L84" s="83"/>
    </row>
    <row r="85" spans="3:12" x14ac:dyDescent="0.25">
      <c r="C85" s="1"/>
      <c r="L85" s="83"/>
    </row>
    <row r="86" spans="3:12" x14ac:dyDescent="0.25">
      <c r="C86" s="1"/>
      <c r="L86" s="83"/>
    </row>
    <row r="87" spans="3:12" x14ac:dyDescent="0.25">
      <c r="C87" s="1"/>
      <c r="L87" s="83"/>
    </row>
    <row r="88" spans="3:12" x14ac:dyDescent="0.25">
      <c r="C88" s="1"/>
      <c r="L88" s="83"/>
    </row>
    <row r="89" spans="3:12" x14ac:dyDescent="0.25">
      <c r="C89" s="1"/>
      <c r="L89" s="83"/>
    </row>
    <row r="90" spans="3:12" x14ac:dyDescent="0.25">
      <c r="C90" s="1"/>
      <c r="L90" s="83"/>
    </row>
    <row r="91" spans="3:12" x14ac:dyDescent="0.25">
      <c r="C91" s="1"/>
      <c r="L91" s="83"/>
    </row>
    <row r="92" spans="3:12" x14ac:dyDescent="0.25">
      <c r="C92" s="1"/>
      <c r="L92" s="83"/>
    </row>
    <row r="93" spans="3:12" x14ac:dyDescent="0.25">
      <c r="C93" s="1"/>
      <c r="L93" s="83"/>
    </row>
    <row r="94" spans="3:12" x14ac:dyDescent="0.25">
      <c r="C94" s="1"/>
      <c r="L94" s="83"/>
    </row>
    <row r="95" spans="3:12" x14ac:dyDescent="0.25">
      <c r="C95" s="1"/>
      <c r="L95" s="83"/>
    </row>
    <row r="96" spans="3:12" x14ac:dyDescent="0.25">
      <c r="C96" s="1"/>
      <c r="L96" s="83"/>
    </row>
    <row r="97" spans="3:12" x14ac:dyDescent="0.25">
      <c r="C97" s="1"/>
      <c r="L97" s="83"/>
    </row>
    <row r="98" spans="3:12" x14ac:dyDescent="0.25">
      <c r="C98" s="1"/>
      <c r="L98" s="83"/>
    </row>
    <row r="99" spans="3:12" x14ac:dyDescent="0.25">
      <c r="C99" s="1"/>
      <c r="L99" s="83"/>
    </row>
    <row r="100" spans="3:12" x14ac:dyDescent="0.25">
      <c r="C100" s="1"/>
      <c r="L100" s="83"/>
    </row>
    <row r="101" spans="3:12" x14ac:dyDescent="0.25">
      <c r="C101" s="1"/>
      <c r="L101" s="83"/>
    </row>
    <row r="102" spans="3:12" x14ac:dyDescent="0.25">
      <c r="C102" s="1"/>
      <c r="L102" s="83"/>
    </row>
    <row r="103" spans="3:12" x14ac:dyDescent="0.25">
      <c r="C103" s="1"/>
      <c r="L103" s="83"/>
    </row>
    <row r="104" spans="3:12" x14ac:dyDescent="0.25">
      <c r="C104" s="1"/>
      <c r="L104" s="83"/>
    </row>
    <row r="105" spans="3:12" x14ac:dyDescent="0.25">
      <c r="C105" s="1"/>
      <c r="L105" s="83"/>
    </row>
    <row r="106" spans="3:12" x14ac:dyDescent="0.25">
      <c r="C106" s="1"/>
      <c r="L106" s="83"/>
    </row>
    <row r="107" spans="3:12" x14ac:dyDescent="0.25">
      <c r="C107" s="1"/>
      <c r="L107" s="83"/>
    </row>
    <row r="108" spans="3:12" x14ac:dyDescent="0.25">
      <c r="C108" s="1"/>
      <c r="L108" s="83"/>
    </row>
    <row r="109" spans="3:12" x14ac:dyDescent="0.25">
      <c r="C109" s="1"/>
      <c r="L109" s="83"/>
    </row>
    <row r="110" spans="3:12" x14ac:dyDescent="0.25">
      <c r="C110" s="1"/>
      <c r="L110" s="83"/>
    </row>
    <row r="111" spans="3:12" x14ac:dyDescent="0.25">
      <c r="C111" s="1"/>
      <c r="L111" s="83"/>
    </row>
    <row r="112" spans="3:12" x14ac:dyDescent="0.25">
      <c r="C112" s="1"/>
      <c r="L112" s="83"/>
    </row>
    <row r="113" spans="3:12" x14ac:dyDescent="0.25">
      <c r="C113" s="1"/>
      <c r="L113" s="83"/>
    </row>
    <row r="114" spans="3:12" x14ac:dyDescent="0.25">
      <c r="C114" s="1"/>
      <c r="L114" s="83"/>
    </row>
    <row r="115" spans="3:12" x14ac:dyDescent="0.25">
      <c r="C115" s="1"/>
      <c r="L115" s="83"/>
    </row>
    <row r="116" spans="3:12" x14ac:dyDescent="0.25">
      <c r="C116" s="1"/>
      <c r="L116" s="83"/>
    </row>
    <row r="117" spans="3:12" x14ac:dyDescent="0.25">
      <c r="C117" s="1"/>
      <c r="L117" s="83"/>
    </row>
    <row r="118" spans="3:12" x14ac:dyDescent="0.25">
      <c r="C118" s="1"/>
      <c r="L118" s="83"/>
    </row>
    <row r="119" spans="3:12" x14ac:dyDescent="0.25">
      <c r="C119" s="1"/>
      <c r="L119" s="83"/>
    </row>
    <row r="120" spans="3:12" x14ac:dyDescent="0.25">
      <c r="C120" s="1"/>
      <c r="L120" s="83"/>
    </row>
    <row r="121" spans="3:12" x14ac:dyDescent="0.25">
      <c r="C121" s="1"/>
      <c r="L121" s="83"/>
    </row>
    <row r="122" spans="3:12" x14ac:dyDescent="0.25">
      <c r="C122" s="1"/>
      <c r="L122" s="83"/>
    </row>
    <row r="123" spans="3:12" x14ac:dyDescent="0.25">
      <c r="C123" s="1"/>
      <c r="L123" s="83"/>
    </row>
    <row r="124" spans="3:12" x14ac:dyDescent="0.25">
      <c r="C124" s="1"/>
      <c r="L124" s="83"/>
    </row>
    <row r="125" spans="3:12" x14ac:dyDescent="0.25">
      <c r="C125" s="1"/>
      <c r="L125" s="83"/>
    </row>
    <row r="126" spans="3:12" x14ac:dyDescent="0.25">
      <c r="C126" s="1"/>
      <c r="L126" s="83"/>
    </row>
    <row r="127" spans="3:12" x14ac:dyDescent="0.25">
      <c r="C127" s="1"/>
      <c r="L127" s="83"/>
    </row>
    <row r="128" spans="3:12" x14ac:dyDescent="0.25">
      <c r="C128" s="1"/>
      <c r="L128" s="83"/>
    </row>
    <row r="129" spans="3:12" x14ac:dyDescent="0.25">
      <c r="C129" s="1"/>
      <c r="L129" s="83"/>
    </row>
    <row r="130" spans="3:12" x14ac:dyDescent="0.25">
      <c r="C130" s="1"/>
      <c r="L130" s="83"/>
    </row>
    <row r="131" spans="3:12" x14ac:dyDescent="0.25">
      <c r="C131" s="1"/>
      <c r="L131" s="83"/>
    </row>
    <row r="132" spans="3:12" x14ac:dyDescent="0.25">
      <c r="C132" s="1"/>
      <c r="L132" s="83"/>
    </row>
    <row r="133" spans="3:12" x14ac:dyDescent="0.25">
      <c r="C133" s="1"/>
      <c r="L133" s="83"/>
    </row>
    <row r="134" spans="3:12" x14ac:dyDescent="0.25">
      <c r="C134" s="1"/>
      <c r="L134" s="83"/>
    </row>
    <row r="135" spans="3:12" x14ac:dyDescent="0.25">
      <c r="C135" s="1"/>
      <c r="L135" s="83"/>
    </row>
    <row r="136" spans="3:12" x14ac:dyDescent="0.25">
      <c r="C136" s="1"/>
      <c r="L136" s="83"/>
    </row>
    <row r="137" spans="3:12" x14ac:dyDescent="0.25">
      <c r="C137" s="1"/>
      <c r="L137" s="83"/>
    </row>
    <row r="138" spans="3:12" x14ac:dyDescent="0.25">
      <c r="C138" s="1"/>
      <c r="L138" s="83"/>
    </row>
  </sheetData>
  <mergeCells count="47">
    <mergeCell ref="D27:K27"/>
    <mergeCell ref="D28:K28"/>
    <mergeCell ref="D22:K22"/>
    <mergeCell ref="D43:K43"/>
    <mergeCell ref="D52:K52"/>
    <mergeCell ref="D39:K39"/>
    <mergeCell ref="D40:K40"/>
    <mergeCell ref="D41:K41"/>
    <mergeCell ref="D42:K42"/>
    <mergeCell ref="D25:K25"/>
    <mergeCell ref="D53:K53"/>
    <mergeCell ref="D34:K34"/>
    <mergeCell ref="D37:K37"/>
    <mergeCell ref="S48:Z48"/>
    <mergeCell ref="D38:K38"/>
    <mergeCell ref="D51:K51"/>
    <mergeCell ref="D50:K50"/>
    <mergeCell ref="D44:K44"/>
    <mergeCell ref="D49:K49"/>
    <mergeCell ref="D48:K48"/>
    <mergeCell ref="D47:K47"/>
    <mergeCell ref="D46:K46"/>
    <mergeCell ref="D45:K45"/>
    <mergeCell ref="D35:K35"/>
    <mergeCell ref="D14:K14"/>
    <mergeCell ref="C3:L3"/>
    <mergeCell ref="C4:L4"/>
    <mergeCell ref="C5:L5"/>
    <mergeCell ref="D11:K11"/>
    <mergeCell ref="D13:K13"/>
    <mergeCell ref="D12:K12"/>
    <mergeCell ref="D17:K17"/>
    <mergeCell ref="D15:K15"/>
    <mergeCell ref="D20:K20"/>
    <mergeCell ref="D36:K36"/>
    <mergeCell ref="D21:K21"/>
    <mergeCell ref="D26:K26"/>
    <mergeCell ref="D24:K24"/>
    <mergeCell ref="D19:K19"/>
    <mergeCell ref="D23:K23"/>
    <mergeCell ref="D16:K16"/>
    <mergeCell ref="D30:K30"/>
    <mergeCell ref="D31:K31"/>
    <mergeCell ref="D32:K32"/>
    <mergeCell ref="D33:K33"/>
    <mergeCell ref="D18:K18"/>
    <mergeCell ref="D29:K29"/>
  </mergeCells>
  <hyperlinks>
    <hyperlink ref="D13:K13" location="'Table 2'!A1" display="Corporate Insolvency Resolution Process" xr:uid="{936C7C07-93FB-438D-85B5-6D1AEE76675E}"/>
    <hyperlink ref="D14:K14" location="'Table 3'!A1" display="Sectoral Distribution of CIRPs as on March 31, 2025" xr:uid="{60F2F8FD-52A5-4968-8850-96AFFD69147A}"/>
    <hyperlink ref="D15:K15" location="'Table 4'!A1" display="Outcome of CIRPs, initiated Stakeholder-wise, as on March 31, 2025" xr:uid="{2F3BE5A0-DA8C-4597-A9A0-D38830482EBB}"/>
    <hyperlink ref="D16:K16" location="'Table 5'!A1" display="Ratio of Resolution and Liquidation orders" xr:uid="{08C8A359-15E1-4427-98F6-64C5A7A8E473}"/>
    <hyperlink ref="D18:K18" location="'Table 7'!A1" display="Average time for approval of Resolution Plans/Orders for Liquidation" xr:uid="{227DDD71-4B3C-4B3B-A069-F341398DA404}"/>
    <hyperlink ref="D19:K19" location="'Table 8'!A1" display="Status of ongoing CIRPs as on March, 31 2025" xr:uid="{BDB680BA-2C7B-4946-AA38-118986B4033C}"/>
    <hyperlink ref="D20:K20" location="'Table 9'!A1" display="CIRPs Yielding Resolution Plans" xr:uid="{C6A9E418-BDBD-4187-9A0A-2AC6A4883732}"/>
    <hyperlink ref="D21:K21" location="'Table 10'!A1" display="Details of Large Cases as on March, 31 2025" xr:uid="{055A1793-AB7B-4765-A97C-667BD23B3F09}"/>
    <hyperlink ref="D22:K22" location="'Table 11'!A1" display="Details of resolution plans approved for FiSPs" xr:uid="{87895B60-BA17-475C-B278-39E0830D8EEF}"/>
    <hyperlink ref="D23:K23" location="'Table 12'!A1" display="Closure of CIRP by Withdrawal till March, 31 2025" xr:uid="{AC3C71A6-593C-40F5-9162-C391D05A4606}"/>
    <hyperlink ref="D24:K24" location="'Table 13'!A1" display="Mode of Closure of Liquidation Processes" xr:uid="{8054AA49-F785-42E1-A698-B442A79D6D3E}"/>
    <hyperlink ref="D25:K25" location="'Table 14'!A1" display="Status of Liquidation Processes as on March, 31 2025" xr:uid="{3E0DDC4D-6149-4C97-B536-F83259D74B56}"/>
    <hyperlink ref="D26:K26" location="'Table 15'!A1" display="Details of Closed Liquidations" xr:uid="{D838127C-3C80-465F-9B62-8C8327A9CCFA}"/>
    <hyperlink ref="D27:K27" location="'Table 16'!A1" display="Reasons for Liquidations" xr:uid="{1B66400D-3473-489B-A599-C371A7EBF4AC}"/>
    <hyperlink ref="D28:K28" location="'Table 17'!A1" display="Claims in Liquidation Process" xr:uid="{D9AD887E-35EE-4A58-A8A8-0DA34E6F7E1B}"/>
    <hyperlink ref="D29:K29" location="'Table 18'!A1" display="Commencement of Voluntary Liquidations till March, 31 2025" xr:uid="{85A9E1EB-9DDB-4CAA-84C5-D52285378211}"/>
    <hyperlink ref="D30:K30" location="'Table 19'!A1" display="Status of Voluntary Liquidations as on March, 31 2025" xr:uid="{542A103D-AA4D-41FB-8EC8-970F71A43C23}"/>
    <hyperlink ref="D31:K31" location="'Table 20'!A1" display="Reasons for Voluntary Liquidations" xr:uid="{D16A4BB7-EBD6-414F-A9E2-8BF86DD4B8E8}"/>
    <hyperlink ref="D32:K32" location="'Table 21'!A1" display="Details of Voluntary Liquidations (Excluding Withdrawals)" xr:uid="{090D9046-B841-4257-956A-F2C3BE57197B}"/>
    <hyperlink ref="D33:K33" location="'Table 22 '!A1" display="Realisations under Voluntary Liquidation" xr:uid="{A40101D3-A6A8-4E36-A59D-8DD2DE513FBF}"/>
    <hyperlink ref="D34:K34" location="'Table 23'!A1" display="Corporate Liquidation Accounts as on March, 31 2025" xr:uid="{0F2070D8-5D08-4B86-B12B-BB9C5A0A986D}"/>
    <hyperlink ref="D35:K35" location="'Table 24'!A1" display="List of ongoing cases for PPIRP as on March, 31 2025" xr:uid="{EB87F354-8CE7-48ED-83F4-F2BA1828F0BC}"/>
    <hyperlink ref="D36:K36" location="'Table 25'!A1" display="Details of Avoidance Applications and Disposal" xr:uid="{11232909-0F56-439A-A3F7-960C57C695FA}"/>
    <hyperlink ref="D37:K37" location="'Table 26'!A1" display="Insolvency Resolution of Personal Guarantors " xr:uid="{FBE85F40-F2F9-4003-BD03-CD4BBBAD81F3}"/>
    <hyperlink ref="D38:K38" location="'Table 27'!A1" display="Status of filed applications for initiation of insolvency resolution process of personal guarantors" xr:uid="{EE6055FB-815C-4ECC-B75B-1BC270FE4959}"/>
    <hyperlink ref="D39:K39" location="'Table 28'!A1" display="Registered IPs and AFAs as on March, 31 2025" xr:uid="{552BC375-DFAC-4200-921C-D093FFC517B0}"/>
    <hyperlink ref="D40:K40" location="'Table 29'!A1" display="Registration and Cancellation of Registrations of IPs " xr:uid="{5B60CD37-3A86-408C-AE01-20DDB5866721}"/>
    <hyperlink ref="D41:K41" location="'Table 30'!A1" display="Distribution of IPs as per their Eligibility as on March, 31 2025" xr:uid="{672F41E2-E7AA-409B-96AD-4CC05D317A61}"/>
    <hyperlink ref="D42:K42" location="'Table 31'!A1" display="Age Profile of IPs as on March, 31 2025" xr:uid="{87161A9C-84A4-4045-BC34-F55CE156B365}"/>
    <hyperlink ref="D43:K43" location="'Table 32'!A1" display="Replacement of IRP with RP as on March, 31 2025" xr:uid="{AA1D10AC-9A1A-4F8F-836A-88792C3DA309}"/>
    <hyperlink ref="D44:K44" location="'Table 33'!A1" display="IPEs as on March, 31 2025" xr:uid="{038E2C59-9ACD-4162-A391-3B110E3767E6}"/>
    <hyperlink ref="D45:K45" location="'Table 34'!A1" display="Activities by IPAs" xr:uid="{15A0D3D4-3AE7-4810-AD65-8E9BA1C0B77C}"/>
    <hyperlink ref="D46:K46" location="'Table 35'!A1" display="CPE hours earned by the IPs" xr:uid="{19D82CFB-0228-4DFA-B0E9-D952DA0872C0}"/>
    <hyperlink ref="D47:K47" location="'Table 36'!A1" display="Details of information with NeSL" xr:uid="{BC2B5603-BBC2-4A8A-8912-AF0E33909C54}"/>
    <hyperlink ref="D48:K48" location="'Table 37'!A1" display="Registered Valuers as on March, 31 2025" xr:uid="{14EA0719-9182-4277-A89F-CB0F750C60CD}"/>
    <hyperlink ref="D49:K49" location="'Table 38'!A1" display="Registered Valuers (Entities) as on June 30, 2025" xr:uid="{1B7E199F-F2A9-4566-9615-ED50A2A7613E}"/>
    <hyperlink ref="D50:K50" location="'Table 39'!A1" display="Registration of RVs till March, 31 2025" xr:uid="{A07911B4-EEB0-4AE6-9F7C-4CEFAF9F659D}"/>
    <hyperlink ref="D51:K51" location="'Table 40'!A1" display="Region Wise Registered Valuers as on June 30, 2025" xr:uid="{589497E4-437D-4EC5-930B-9D7857572EA2}"/>
    <hyperlink ref="D52:K52" location="'Table 41'!A1" display="Age profile of RVs as on March, 31 2025" xr:uid="{248BF91A-A35C-4980-B31E-CACC6BE977BB}"/>
    <hyperlink ref="D17" location="'Table 5'!A1" display="Year-wise and Stakeholder-wise Initiation of CIRPs" xr:uid="{40F9DDB1-4B39-48C0-A647-F2490B6D5766}"/>
    <hyperlink ref="D12:K12" location="'Table 1'!A1" display="Details of CIRP cases as on March 31, 2025" xr:uid="{56CDC0EA-74AE-4F2A-AF24-C8BB421BF86B}"/>
    <hyperlink ref="D17:K17" location="'Table 6 '!A1" display="Year-wise and Stakeholder-wise Initiation of CIRPs" xr:uid="{4C97EEA8-A302-4914-9B1E-6E4DD2697AC4}"/>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J39"/>
  <sheetViews>
    <sheetView showGridLines="0" zoomScale="90" zoomScaleNormal="90" workbookViewId="0">
      <selection activeCell="I2" sqref="I2:J3"/>
    </sheetView>
  </sheetViews>
  <sheetFormatPr defaultRowHeight="15" x14ac:dyDescent="0.25"/>
  <cols>
    <col min="1" max="1" width="1.85546875" customWidth="1"/>
    <col min="2" max="2" width="19.85546875" customWidth="1"/>
    <col min="3" max="3" width="14.140625" customWidth="1"/>
    <col min="4" max="4" width="14.42578125" customWidth="1"/>
    <col min="5" max="5" width="12.5703125" customWidth="1"/>
    <col min="6" max="6" width="14.85546875" customWidth="1"/>
    <col min="7" max="7" width="12.7109375" customWidth="1"/>
    <col min="8" max="8" width="4.28515625" customWidth="1"/>
    <col min="9" max="11" width="6.85546875" customWidth="1"/>
  </cols>
  <sheetData>
    <row r="1" spans="2:10" ht="12" customHeight="1" x14ac:dyDescent="0.25"/>
    <row r="2" spans="2:10" ht="15.75" customHeight="1" x14ac:dyDescent="0.25">
      <c r="B2" s="387" t="s">
        <v>668</v>
      </c>
      <c r="C2" s="387"/>
      <c r="D2" s="387"/>
      <c r="E2" s="387"/>
      <c r="F2" s="387"/>
      <c r="G2" s="387"/>
      <c r="I2" s="389" t="s">
        <v>311</v>
      </c>
      <c r="J2" s="389"/>
    </row>
    <row r="3" spans="2:10" x14ac:dyDescent="0.25">
      <c r="B3" s="439" t="s">
        <v>0</v>
      </c>
      <c r="C3" s="439"/>
      <c r="D3" s="439"/>
      <c r="E3" s="439"/>
      <c r="F3" s="439"/>
      <c r="G3" s="439"/>
      <c r="I3" s="389"/>
      <c r="J3" s="389"/>
    </row>
    <row r="4" spans="2:10" x14ac:dyDescent="0.25">
      <c r="B4" s="431" t="s">
        <v>122</v>
      </c>
      <c r="C4" s="431" t="s">
        <v>123</v>
      </c>
      <c r="D4" s="431" t="s">
        <v>124</v>
      </c>
      <c r="E4" s="431" t="s">
        <v>125</v>
      </c>
      <c r="F4" s="431"/>
      <c r="G4" s="431" t="s">
        <v>126</v>
      </c>
    </row>
    <row r="5" spans="2:10" ht="25.5" x14ac:dyDescent="0.25">
      <c r="B5" s="432"/>
      <c r="C5" s="432"/>
      <c r="D5" s="432"/>
      <c r="E5" s="16" t="s">
        <v>127</v>
      </c>
      <c r="F5" s="16" t="s">
        <v>128</v>
      </c>
      <c r="G5" s="432"/>
    </row>
    <row r="6" spans="2:10" x14ac:dyDescent="0.25">
      <c r="B6" s="46" t="s">
        <v>391</v>
      </c>
      <c r="C6" s="90">
        <v>0</v>
      </c>
      <c r="D6" s="90">
        <v>184</v>
      </c>
      <c r="E6" s="90">
        <v>0</v>
      </c>
      <c r="F6" s="90">
        <v>11</v>
      </c>
      <c r="G6" s="90">
        <v>173</v>
      </c>
    </row>
    <row r="7" spans="2:10" x14ac:dyDescent="0.25">
      <c r="B7" s="46" t="s">
        <v>392</v>
      </c>
      <c r="C7" s="90">
        <v>173</v>
      </c>
      <c r="D7" s="90">
        <v>232</v>
      </c>
      <c r="E7" s="90">
        <v>7</v>
      </c>
      <c r="F7" s="90">
        <v>108</v>
      </c>
      <c r="G7" s="90">
        <v>290</v>
      </c>
    </row>
    <row r="8" spans="2:10" x14ac:dyDescent="0.25">
      <c r="B8" s="46" t="s">
        <v>393</v>
      </c>
      <c r="C8" s="90">
        <v>290</v>
      </c>
      <c r="D8" s="90">
        <v>273</v>
      </c>
      <c r="E8" s="90">
        <v>1</v>
      </c>
      <c r="F8" s="90">
        <v>170</v>
      </c>
      <c r="G8" s="90">
        <v>392</v>
      </c>
    </row>
    <row r="9" spans="2:10" x14ac:dyDescent="0.25">
      <c r="B9" s="46" t="s">
        <v>394</v>
      </c>
      <c r="C9" s="90">
        <v>392</v>
      </c>
      <c r="D9" s="90">
        <v>250</v>
      </c>
      <c r="E9" s="90">
        <v>2</v>
      </c>
      <c r="F9" s="90">
        <v>186</v>
      </c>
      <c r="G9" s="90">
        <v>454</v>
      </c>
    </row>
    <row r="10" spans="2:10" x14ac:dyDescent="0.25">
      <c r="B10" s="46" t="s">
        <v>395</v>
      </c>
      <c r="C10" s="90">
        <v>454</v>
      </c>
      <c r="D10" s="90">
        <v>303</v>
      </c>
      <c r="E10" s="90">
        <v>3</v>
      </c>
      <c r="F10" s="90">
        <v>259</v>
      </c>
      <c r="G10" s="90">
        <v>495</v>
      </c>
    </row>
    <row r="11" spans="2:10" x14ac:dyDescent="0.25">
      <c r="B11" s="46" t="s">
        <v>396</v>
      </c>
      <c r="C11" s="90">
        <v>495</v>
      </c>
      <c r="D11" s="90">
        <v>320</v>
      </c>
      <c r="E11" s="90">
        <v>9</v>
      </c>
      <c r="F11" s="90">
        <v>335</v>
      </c>
      <c r="G11" s="90">
        <v>471</v>
      </c>
    </row>
    <row r="12" spans="2:10" x14ac:dyDescent="0.25">
      <c r="B12" s="46" t="s">
        <v>433</v>
      </c>
      <c r="C12" s="90">
        <v>471</v>
      </c>
      <c r="D12" s="90">
        <v>336</v>
      </c>
      <c r="E12" s="90">
        <v>12</v>
      </c>
      <c r="F12" s="90">
        <v>340</v>
      </c>
      <c r="G12" s="90">
        <v>455</v>
      </c>
    </row>
    <row r="13" spans="2:10" x14ac:dyDescent="0.25">
      <c r="B13" s="46" t="s">
        <v>527</v>
      </c>
      <c r="C13" s="90">
        <v>455</v>
      </c>
      <c r="D13" s="90">
        <v>383</v>
      </c>
      <c r="E13" s="90">
        <v>10</v>
      </c>
      <c r="F13" s="90">
        <v>302</v>
      </c>
      <c r="G13" s="90">
        <v>526</v>
      </c>
    </row>
    <row r="14" spans="2:10" x14ac:dyDescent="0.25">
      <c r="B14" s="46" t="s">
        <v>537</v>
      </c>
      <c r="C14" s="90">
        <v>526</v>
      </c>
      <c r="D14" s="90">
        <v>60</v>
      </c>
      <c r="E14" s="90">
        <v>0</v>
      </c>
      <c r="F14" s="90">
        <v>35</v>
      </c>
      <c r="G14" s="90">
        <v>551</v>
      </c>
    </row>
    <row r="15" spans="2:10" x14ac:dyDescent="0.25">
      <c r="B15" s="170" t="s">
        <v>19</v>
      </c>
      <c r="C15" s="226" t="s">
        <v>13</v>
      </c>
      <c r="D15" s="226">
        <v>2341</v>
      </c>
      <c r="E15" s="226">
        <v>44</v>
      </c>
      <c r="F15" s="226">
        <v>1746</v>
      </c>
      <c r="G15" s="226">
        <v>551</v>
      </c>
    </row>
    <row r="16" spans="2:10" ht="45.75" customHeight="1" x14ac:dyDescent="0.25">
      <c r="B16" s="438"/>
      <c r="C16" s="438"/>
      <c r="D16" s="438"/>
      <c r="E16" s="438"/>
      <c r="F16" s="438"/>
      <c r="G16" s="438"/>
    </row>
    <row r="17" spans="2:8" ht="51.75" customHeight="1" x14ac:dyDescent="0.25">
      <c r="B17" s="63"/>
      <c r="C17" s="63"/>
      <c r="D17" s="63"/>
      <c r="E17" s="63"/>
      <c r="F17" s="63"/>
      <c r="G17" s="63"/>
    </row>
    <row r="18" spans="2:8" x14ac:dyDescent="0.25">
      <c r="B18" s="63"/>
      <c r="C18" s="63"/>
      <c r="D18" s="63"/>
      <c r="E18" s="63"/>
      <c r="F18" s="63"/>
      <c r="G18" s="63"/>
    </row>
    <row r="19" spans="2:8" x14ac:dyDescent="0.25">
      <c r="B19" s="151"/>
      <c r="C19" s="151"/>
      <c r="D19" s="151"/>
      <c r="E19" s="151"/>
      <c r="F19" s="151"/>
      <c r="G19" s="151"/>
      <c r="H19" s="123"/>
    </row>
    <row r="20" spans="2:8" x14ac:dyDescent="0.25">
      <c r="B20" s="151"/>
      <c r="C20" s="151"/>
      <c r="D20" s="151"/>
      <c r="E20" s="151"/>
      <c r="F20" s="151"/>
      <c r="G20" s="151"/>
      <c r="H20" s="123"/>
    </row>
    <row r="21" spans="2:8" x14ac:dyDescent="0.25">
      <c r="B21" s="156"/>
      <c r="C21" s="156"/>
      <c r="D21" s="156"/>
      <c r="E21" s="156"/>
      <c r="F21" s="156"/>
      <c r="G21" s="156"/>
      <c r="H21" s="123"/>
    </row>
    <row r="22" spans="2:8" x14ac:dyDescent="0.25">
      <c r="B22" s="141"/>
      <c r="C22" s="129"/>
      <c r="D22" s="129"/>
      <c r="E22" s="123"/>
      <c r="F22" s="123"/>
      <c r="G22" s="123"/>
      <c r="H22" s="123"/>
    </row>
    <row r="23" spans="2:8" x14ac:dyDescent="0.25">
      <c r="B23" s="141"/>
      <c r="C23" s="129"/>
      <c r="D23" s="129"/>
      <c r="E23" s="123"/>
      <c r="F23" s="123"/>
      <c r="G23" s="123"/>
      <c r="H23" s="123"/>
    </row>
    <row r="24" spans="2:8" x14ac:dyDescent="0.25">
      <c r="B24" s="141"/>
      <c r="C24" s="129"/>
      <c r="D24" s="129"/>
      <c r="E24" s="123"/>
      <c r="F24" s="123"/>
      <c r="G24" s="123"/>
      <c r="H24" s="123"/>
    </row>
    <row r="25" spans="2:8" x14ac:dyDescent="0.25">
      <c r="B25" s="141"/>
      <c r="C25" s="129"/>
      <c r="D25" s="129"/>
      <c r="E25" s="123"/>
      <c r="F25" s="123"/>
      <c r="G25" s="123"/>
      <c r="H25" s="123"/>
    </row>
    <row r="26" spans="2:8" x14ac:dyDescent="0.25">
      <c r="B26" s="141"/>
      <c r="C26" s="129"/>
      <c r="D26" s="129"/>
      <c r="E26" s="123"/>
      <c r="F26" s="123"/>
      <c r="G26" s="123"/>
      <c r="H26" s="123"/>
    </row>
    <row r="27" spans="2:8" x14ac:dyDescent="0.25">
      <c r="B27" s="123"/>
      <c r="C27" s="129"/>
      <c r="D27" s="129"/>
      <c r="E27" s="123"/>
      <c r="F27" s="123"/>
      <c r="G27" s="123"/>
      <c r="H27" s="123"/>
    </row>
    <row r="28" spans="2:8" x14ac:dyDescent="0.25">
      <c r="B28" s="123"/>
      <c r="C28" s="129"/>
      <c r="D28" s="129"/>
      <c r="E28" s="123"/>
      <c r="F28" s="123"/>
      <c r="G28" s="123"/>
      <c r="H28" s="123"/>
    </row>
    <row r="29" spans="2:8" x14ac:dyDescent="0.25">
      <c r="B29" s="123"/>
      <c r="C29" s="123"/>
      <c r="D29" s="123"/>
      <c r="E29" s="123"/>
      <c r="F29" s="123"/>
      <c r="G29" s="123"/>
      <c r="H29" s="123"/>
    </row>
    <row r="30" spans="2:8" x14ac:dyDescent="0.25">
      <c r="B30" s="123"/>
      <c r="C30" s="123"/>
      <c r="D30" s="123"/>
      <c r="E30" s="123"/>
      <c r="F30" s="123"/>
      <c r="G30" s="123"/>
      <c r="H30" s="123"/>
    </row>
    <row r="31" spans="2:8" x14ac:dyDescent="0.25">
      <c r="B31" s="157"/>
      <c r="C31" s="157"/>
      <c r="D31" s="157"/>
      <c r="E31" s="123"/>
      <c r="F31" s="123"/>
      <c r="G31" s="123"/>
      <c r="H31" s="123"/>
    </row>
    <row r="32" spans="2:8" x14ac:dyDescent="0.25">
      <c r="B32" s="141"/>
      <c r="C32" s="123"/>
      <c r="D32" s="123"/>
      <c r="E32" s="123"/>
      <c r="F32" s="123"/>
      <c r="G32" s="123"/>
      <c r="H32" s="123"/>
    </row>
    <row r="33" spans="2:8" x14ac:dyDescent="0.25">
      <c r="B33" s="141"/>
      <c r="C33" s="123"/>
      <c r="D33" s="123"/>
      <c r="E33" s="123"/>
      <c r="F33" s="123"/>
      <c r="G33" s="123"/>
      <c r="H33" s="123"/>
    </row>
    <row r="34" spans="2:8" x14ac:dyDescent="0.25">
      <c r="B34" s="141"/>
      <c r="C34" s="123"/>
      <c r="D34" s="123"/>
      <c r="E34" s="123"/>
      <c r="F34" s="123"/>
      <c r="G34" s="123"/>
      <c r="H34" s="123"/>
    </row>
    <row r="35" spans="2:8" x14ac:dyDescent="0.25">
      <c r="B35" s="141"/>
      <c r="C35" s="123"/>
      <c r="D35" s="123"/>
      <c r="E35" s="123"/>
      <c r="F35" s="123"/>
      <c r="G35" s="123"/>
      <c r="H35" s="123"/>
    </row>
    <row r="36" spans="2:8" x14ac:dyDescent="0.25">
      <c r="B36" s="141"/>
      <c r="C36" s="123"/>
      <c r="D36" s="123"/>
      <c r="E36" s="123"/>
      <c r="F36" s="123"/>
      <c r="G36" s="123"/>
      <c r="H36" s="123"/>
    </row>
    <row r="37" spans="2:8" x14ac:dyDescent="0.25">
      <c r="B37" s="123"/>
      <c r="C37" s="123"/>
      <c r="D37" s="123"/>
      <c r="E37" s="123"/>
      <c r="F37" s="123"/>
      <c r="G37" s="123"/>
      <c r="H37" s="123"/>
    </row>
    <row r="38" spans="2:8" x14ac:dyDescent="0.25">
      <c r="B38" s="141"/>
      <c r="C38" s="123"/>
      <c r="D38" s="123"/>
      <c r="E38" s="123"/>
      <c r="F38" s="123"/>
      <c r="G38" s="123"/>
      <c r="H38" s="123"/>
    </row>
    <row r="39" spans="2:8" x14ac:dyDescent="0.25">
      <c r="B39" s="123"/>
      <c r="C39" s="123"/>
      <c r="D39" s="123"/>
      <c r="E39" s="123"/>
      <c r="F39" s="123"/>
      <c r="G39" s="123"/>
      <c r="H39" s="123"/>
    </row>
  </sheetData>
  <mergeCells count="9">
    <mergeCell ref="B16:G16"/>
    <mergeCell ref="I2:J3"/>
    <mergeCell ref="B2:G2"/>
    <mergeCell ref="B3:G3"/>
    <mergeCell ref="B4:B5"/>
    <mergeCell ref="C4:C5"/>
    <mergeCell ref="D4:D5"/>
    <mergeCell ref="E4:F4"/>
    <mergeCell ref="G4:G5"/>
  </mergeCells>
  <hyperlinks>
    <hyperlink ref="I2:J3" location="'Table of Contents'!A1" display="Go To Table Of Contents" xr:uid="{00000000-0004-0000-1000-000000000000}"/>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zoomScale="90" zoomScaleNormal="90" workbookViewId="0">
      <selection activeCell="P2" sqref="P2:Q3"/>
    </sheetView>
  </sheetViews>
  <sheetFormatPr defaultRowHeight="15" x14ac:dyDescent="0.25"/>
  <cols>
    <col min="1" max="1" width="1.85546875" customWidth="1"/>
    <col min="10" max="10" width="13.140625" customWidth="1"/>
    <col min="11" max="11" width="1.85546875" style="40" customWidth="1"/>
    <col min="12" max="12" width="5.5703125" customWidth="1"/>
    <col min="13" max="13" width="39.7109375" style="13" customWidth="1"/>
    <col min="14" max="14" width="28.140625" customWidth="1"/>
    <col min="15" max="15" width="4.28515625" customWidth="1"/>
    <col min="16" max="17" width="6.5703125" customWidth="1"/>
  </cols>
  <sheetData>
    <row r="1" spans="2:17" ht="12" customHeight="1" x14ac:dyDescent="0.25"/>
    <row r="2" spans="2:17" ht="15.75" customHeight="1" x14ac:dyDescent="0.25">
      <c r="B2" s="365"/>
      <c r="C2" s="365"/>
      <c r="D2" s="365"/>
      <c r="E2" s="365"/>
      <c r="F2" s="365"/>
      <c r="G2" s="365"/>
      <c r="H2" s="365"/>
      <c r="I2" s="365"/>
      <c r="M2" s="440" t="s">
        <v>669</v>
      </c>
      <c r="N2" s="440"/>
      <c r="P2" s="389" t="s">
        <v>311</v>
      </c>
      <c r="Q2" s="389"/>
    </row>
    <row r="3" spans="2:17" x14ac:dyDescent="0.25">
      <c r="M3" s="18"/>
      <c r="N3" s="2"/>
      <c r="P3" s="389"/>
      <c r="Q3" s="389"/>
    </row>
    <row r="4" spans="2:17" x14ac:dyDescent="0.25">
      <c r="M4" s="16" t="s">
        <v>129</v>
      </c>
      <c r="N4" s="19" t="s">
        <v>130</v>
      </c>
    </row>
    <row r="5" spans="2:17" x14ac:dyDescent="0.25">
      <c r="M5" s="89" t="s">
        <v>88</v>
      </c>
      <c r="N5" s="300">
        <v>2341</v>
      </c>
    </row>
    <row r="6" spans="2:17" x14ac:dyDescent="0.25">
      <c r="M6" s="89" t="s">
        <v>131</v>
      </c>
      <c r="N6" s="218">
        <v>44</v>
      </c>
    </row>
    <row r="7" spans="2:17" x14ac:dyDescent="0.25">
      <c r="M7" s="89" t="s">
        <v>132</v>
      </c>
      <c r="N7" s="218">
        <v>1746</v>
      </c>
    </row>
    <row r="8" spans="2:17" x14ac:dyDescent="0.25">
      <c r="M8" s="89" t="s">
        <v>89</v>
      </c>
      <c r="N8" s="218">
        <v>1250</v>
      </c>
    </row>
    <row r="9" spans="2:17" x14ac:dyDescent="0.25">
      <c r="M9" s="109" t="s">
        <v>17</v>
      </c>
      <c r="N9" s="110">
        <v>551</v>
      </c>
    </row>
    <row r="10" spans="2:17" x14ac:dyDescent="0.25">
      <c r="M10" s="89" t="s">
        <v>133</v>
      </c>
      <c r="N10" s="228">
        <v>149</v>
      </c>
    </row>
    <row r="11" spans="2:17" x14ac:dyDescent="0.25">
      <c r="M11" s="89" t="s">
        <v>90</v>
      </c>
      <c r="N11" s="90">
        <v>102</v>
      </c>
    </row>
    <row r="12" spans="2:17" x14ac:dyDescent="0.25">
      <c r="M12" s="89" t="s">
        <v>91</v>
      </c>
      <c r="N12" s="90">
        <v>57</v>
      </c>
    </row>
    <row r="13" spans="2:17" x14ac:dyDescent="0.25">
      <c r="M13" s="89" t="s">
        <v>64</v>
      </c>
      <c r="N13" s="90">
        <v>55</v>
      </c>
    </row>
    <row r="14" spans="2:17" x14ac:dyDescent="0.25">
      <c r="M14" s="89" t="s">
        <v>65</v>
      </c>
      <c r="N14" s="90">
        <v>128</v>
      </c>
    </row>
    <row r="15" spans="2:17" x14ac:dyDescent="0.25">
      <c r="M15" s="111" t="s">
        <v>66</v>
      </c>
      <c r="N15" s="112">
        <v>60</v>
      </c>
    </row>
    <row r="18" spans="13:16" x14ac:dyDescent="0.25">
      <c r="M18" s="128" t="s">
        <v>17</v>
      </c>
      <c r="N18" s="123"/>
      <c r="O18" s="123"/>
      <c r="P18" s="123"/>
    </row>
    <row r="19" spans="13:16" x14ac:dyDescent="0.25">
      <c r="M19" s="141" t="s">
        <v>133</v>
      </c>
      <c r="N19" s="129">
        <f>N10</f>
        <v>149</v>
      </c>
      <c r="O19" s="123"/>
      <c r="P19" s="123"/>
    </row>
    <row r="20" spans="13:16" x14ac:dyDescent="0.25">
      <c r="M20" s="141" t="s">
        <v>90</v>
      </c>
      <c r="N20" s="129">
        <f>N11</f>
        <v>102</v>
      </c>
      <c r="O20" s="123"/>
      <c r="P20" s="123"/>
    </row>
    <row r="21" spans="13:16" x14ac:dyDescent="0.25">
      <c r="M21" s="141" t="s">
        <v>91</v>
      </c>
      <c r="N21" s="129">
        <f>N12</f>
        <v>57</v>
      </c>
      <c r="O21" s="123"/>
      <c r="P21" s="123"/>
    </row>
    <row r="22" spans="13:16" x14ac:dyDescent="0.25">
      <c r="M22" s="141" t="s">
        <v>64</v>
      </c>
      <c r="N22" s="129">
        <f t="shared" ref="N22:N24" si="0">N13</f>
        <v>55</v>
      </c>
      <c r="O22" s="123"/>
      <c r="P22" s="123"/>
    </row>
    <row r="23" spans="13:16" x14ac:dyDescent="0.25">
      <c r="M23" s="141" t="s">
        <v>65</v>
      </c>
      <c r="N23" s="129">
        <f t="shared" si="0"/>
        <v>128</v>
      </c>
      <c r="O23" s="123"/>
      <c r="P23" s="123"/>
    </row>
    <row r="24" spans="13:16" x14ac:dyDescent="0.25">
      <c r="M24" s="141" t="s">
        <v>66</v>
      </c>
      <c r="N24" s="129">
        <f t="shared" si="0"/>
        <v>60</v>
      </c>
      <c r="O24" s="123"/>
      <c r="P24" s="123"/>
    </row>
    <row r="25" spans="13:16" x14ac:dyDescent="0.25">
      <c r="M25" s="122"/>
      <c r="N25" s="123"/>
      <c r="O25" s="123"/>
      <c r="P25" s="123"/>
    </row>
    <row r="26" spans="13:16" x14ac:dyDescent="0.25">
      <c r="M26" s="122"/>
      <c r="N26" s="123"/>
      <c r="O26" s="123"/>
      <c r="P26" s="123"/>
    </row>
    <row r="27" spans="13:16" x14ac:dyDescent="0.25">
      <c r="M27" s="122"/>
      <c r="N27" s="123"/>
      <c r="O27" s="123"/>
      <c r="P27" s="123"/>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2" max="5" width="9.140625" customWidth="1"/>
    <col min="10" max="10" width="3.85546875" customWidth="1"/>
    <col min="11" max="11" width="0.42578125" customWidth="1"/>
    <col min="12" max="12" width="1.85546875" style="40" customWidth="1"/>
    <col min="13" max="13" width="1.85546875" customWidth="1"/>
    <col min="15" max="15" width="39.42578125" style="13" customWidth="1"/>
    <col min="16" max="16" width="15.140625" customWidth="1"/>
    <col min="17" max="17" width="4" bestFit="1" customWidth="1"/>
    <col min="18" max="19" width="6.5703125" customWidth="1"/>
  </cols>
  <sheetData>
    <row r="2" spans="2:19" ht="15.75" customHeight="1" x14ac:dyDescent="0.25">
      <c r="B2" s="365"/>
      <c r="C2" s="365"/>
      <c r="D2" s="365"/>
      <c r="E2" s="365"/>
      <c r="F2" s="365"/>
      <c r="G2" s="365"/>
      <c r="H2" s="365"/>
      <c r="I2" s="365"/>
      <c r="J2" s="365"/>
      <c r="N2" s="390" t="s">
        <v>524</v>
      </c>
      <c r="O2" s="390"/>
      <c r="P2" s="390"/>
      <c r="R2" s="389" t="s">
        <v>311</v>
      </c>
      <c r="S2" s="389"/>
    </row>
    <row r="3" spans="2:19" x14ac:dyDescent="0.25">
      <c r="N3" s="20"/>
      <c r="O3" s="17"/>
      <c r="P3" s="2"/>
      <c r="R3" s="389"/>
      <c r="S3" s="389"/>
    </row>
    <row r="4" spans="2:19" ht="25.5" x14ac:dyDescent="0.25">
      <c r="N4" s="16" t="s">
        <v>78</v>
      </c>
      <c r="O4" s="16" t="s">
        <v>134</v>
      </c>
      <c r="P4" s="16" t="s">
        <v>135</v>
      </c>
    </row>
    <row r="5" spans="2:19" x14ac:dyDescent="0.25">
      <c r="N5" s="7">
        <v>1</v>
      </c>
      <c r="O5" s="45" t="s">
        <v>136</v>
      </c>
      <c r="P5" s="90">
        <v>1656</v>
      </c>
    </row>
    <row r="6" spans="2:19" x14ac:dyDescent="0.25">
      <c r="N6" s="7">
        <v>2</v>
      </c>
      <c r="O6" s="45" t="s">
        <v>137</v>
      </c>
      <c r="P6" s="90">
        <v>348</v>
      </c>
    </row>
    <row r="7" spans="2:19" x14ac:dyDescent="0.25">
      <c r="N7" s="7">
        <v>3</v>
      </c>
      <c r="O7" s="45" t="s">
        <v>138</v>
      </c>
      <c r="P7" s="90">
        <v>44</v>
      </c>
    </row>
    <row r="8" spans="2:19" ht="25.5" x14ac:dyDescent="0.25">
      <c r="N8" s="21">
        <v>4</v>
      </c>
      <c r="O8" s="45" t="s">
        <v>139</v>
      </c>
      <c r="P8" s="90">
        <v>68</v>
      </c>
    </row>
    <row r="9" spans="2:19" x14ac:dyDescent="0.25">
      <c r="N9" s="7">
        <v>5</v>
      </c>
      <c r="O9" s="45" t="s">
        <v>140</v>
      </c>
      <c r="P9" s="90">
        <v>159</v>
      </c>
    </row>
    <row r="10" spans="2:19" x14ac:dyDescent="0.25">
      <c r="N10" s="441" t="s">
        <v>19</v>
      </c>
      <c r="O10" s="442"/>
      <c r="P10" s="68">
        <v>2275</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3"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14" t="s">
        <v>513</v>
      </c>
      <c r="C2" s="414"/>
      <c r="D2" s="414"/>
      <c r="E2" s="414"/>
      <c r="F2" s="414"/>
      <c r="G2" s="414"/>
      <c r="H2" s="414"/>
      <c r="J2" s="389" t="s">
        <v>311</v>
      </c>
      <c r="K2" s="389"/>
    </row>
    <row r="3" spans="2:11" ht="15" customHeight="1" x14ac:dyDescent="0.25">
      <c r="B3" s="413" t="s">
        <v>95</v>
      </c>
      <c r="C3" s="413"/>
      <c r="D3" s="413"/>
      <c r="E3" s="413"/>
      <c r="F3" s="413"/>
      <c r="G3" s="413"/>
      <c r="H3" s="413"/>
      <c r="J3" s="389"/>
      <c r="K3" s="389"/>
    </row>
    <row r="4" spans="2:11" ht="25.5" x14ac:dyDescent="0.25">
      <c r="B4" s="16" t="s">
        <v>141</v>
      </c>
      <c r="C4" s="16" t="s">
        <v>130</v>
      </c>
      <c r="D4" s="16" t="s">
        <v>380</v>
      </c>
      <c r="E4" s="16" t="s">
        <v>142</v>
      </c>
      <c r="F4" s="16" t="s">
        <v>143</v>
      </c>
      <c r="G4" s="16" t="s">
        <v>144</v>
      </c>
      <c r="H4" s="16" t="s">
        <v>145</v>
      </c>
    </row>
    <row r="5" spans="2:11" ht="20.25" customHeight="1" x14ac:dyDescent="0.25">
      <c r="B5" s="45" t="s">
        <v>397</v>
      </c>
      <c r="C5" s="31">
        <v>1746</v>
      </c>
      <c r="D5" s="31">
        <v>9913</v>
      </c>
      <c r="E5" s="31">
        <v>12357</v>
      </c>
      <c r="F5" s="31">
        <v>665</v>
      </c>
      <c r="G5" s="31">
        <v>665</v>
      </c>
      <c r="H5" s="31">
        <v>13179</v>
      </c>
    </row>
    <row r="6" spans="2:11" ht="18" customHeight="1" x14ac:dyDescent="0.25">
      <c r="B6" s="45" t="s">
        <v>146</v>
      </c>
      <c r="C6" s="31">
        <v>551</v>
      </c>
      <c r="D6" s="31">
        <v>6822</v>
      </c>
      <c r="E6" s="31" t="s">
        <v>670</v>
      </c>
      <c r="F6" s="301" t="s">
        <v>388</v>
      </c>
      <c r="G6" s="101"/>
      <c r="H6" s="101"/>
    </row>
    <row r="7" spans="2:11" s="33" customFormat="1" ht="18.75" customHeight="1" x14ac:dyDescent="0.25">
      <c r="B7" s="75" t="s">
        <v>12</v>
      </c>
      <c r="C7" s="302">
        <v>2297</v>
      </c>
      <c r="D7" s="302">
        <v>16735</v>
      </c>
      <c r="E7" s="302">
        <v>16809</v>
      </c>
      <c r="F7" s="288" t="s">
        <v>388</v>
      </c>
      <c r="G7" s="288"/>
      <c r="H7" s="303"/>
    </row>
    <row r="8" spans="2:11" ht="74.25" customHeight="1" x14ac:dyDescent="0.25">
      <c r="B8" s="444" t="s">
        <v>671</v>
      </c>
      <c r="C8" s="445"/>
      <c r="D8" s="445"/>
      <c r="E8" s="445"/>
      <c r="F8" s="445"/>
      <c r="G8" s="445"/>
      <c r="H8" s="445"/>
    </row>
    <row r="9" spans="2:11" ht="14.25" customHeight="1" x14ac:dyDescent="0.25">
      <c r="B9" s="423"/>
      <c r="C9" s="423"/>
      <c r="D9" s="423"/>
      <c r="E9" s="423"/>
      <c r="F9" s="423"/>
      <c r="G9" s="423"/>
      <c r="H9" s="423"/>
    </row>
    <row r="10" spans="2:11" ht="13.5" customHeight="1" x14ac:dyDescent="0.25">
      <c r="B10" s="423"/>
      <c r="C10" s="423"/>
      <c r="D10" s="423"/>
      <c r="E10" s="423"/>
      <c r="F10" s="423"/>
      <c r="G10" s="423"/>
      <c r="H10" s="423"/>
    </row>
    <row r="11" spans="2:11" ht="15.75" customHeight="1" x14ac:dyDescent="0.25">
      <c r="B11" s="406"/>
      <c r="C11" s="443"/>
      <c r="D11" s="443"/>
      <c r="E11" s="443"/>
      <c r="F11" s="443"/>
      <c r="G11" s="443"/>
      <c r="H11" s="443"/>
    </row>
    <row r="12" spans="2:11" x14ac:dyDescent="0.25">
      <c r="B12" s="406"/>
      <c r="C12" s="443"/>
      <c r="D12" s="443"/>
      <c r="E12" s="443"/>
      <c r="F12" s="443"/>
      <c r="G12" s="443"/>
      <c r="H12" s="443"/>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85"/>
  <sheetViews>
    <sheetView showGridLines="0" topLeftCell="A56" workbookViewId="0">
      <selection activeCell="L3" sqref="L3:M3"/>
    </sheetView>
  </sheetViews>
  <sheetFormatPr defaultRowHeight="15" x14ac:dyDescent="0.25"/>
  <cols>
    <col min="1" max="1" width="1.85546875" customWidth="1"/>
    <col min="3" max="3" width="44.42578125" style="13"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47" t="s">
        <v>514</v>
      </c>
      <c r="C2" s="447"/>
      <c r="D2" s="447"/>
      <c r="E2" s="447"/>
      <c r="F2" s="447"/>
      <c r="G2" s="447"/>
      <c r="H2" s="447"/>
      <c r="I2" s="447"/>
      <c r="J2" s="447"/>
    </row>
    <row r="3" spans="2:13" ht="15" customHeight="1" x14ac:dyDescent="0.25">
      <c r="B3" s="448" t="s">
        <v>95</v>
      </c>
      <c r="C3" s="448"/>
      <c r="D3" s="448"/>
      <c r="E3" s="448"/>
      <c r="F3" s="448"/>
      <c r="G3" s="448"/>
      <c r="H3" s="448"/>
      <c r="I3" s="448"/>
      <c r="J3" s="448"/>
      <c r="L3" s="362" t="s">
        <v>311</v>
      </c>
      <c r="M3" s="362"/>
    </row>
    <row r="4" spans="2:13" ht="15.75" thickBot="1" x14ac:dyDescent="0.3"/>
    <row r="5" spans="2:13" ht="35.25" customHeight="1" thickBot="1" x14ac:dyDescent="0.3">
      <c r="B5" s="304" t="s">
        <v>78</v>
      </c>
      <c r="C5" s="305" t="s">
        <v>147</v>
      </c>
      <c r="D5" s="305" t="s">
        <v>148</v>
      </c>
      <c r="E5" s="305" t="s">
        <v>149</v>
      </c>
      <c r="F5" s="305" t="s">
        <v>150</v>
      </c>
      <c r="G5" s="305" t="s">
        <v>151</v>
      </c>
      <c r="H5" s="305" t="s">
        <v>152</v>
      </c>
      <c r="I5" s="305" t="s">
        <v>153</v>
      </c>
      <c r="J5" s="305" t="s">
        <v>145</v>
      </c>
    </row>
    <row r="6" spans="2:13" ht="15.75" customHeight="1" thickBot="1" x14ac:dyDescent="0.3">
      <c r="B6" s="449" t="s">
        <v>672</v>
      </c>
      <c r="C6" s="449"/>
      <c r="D6" s="449"/>
      <c r="E6" s="449"/>
      <c r="F6" s="449"/>
      <c r="G6" s="449"/>
      <c r="H6" s="449"/>
      <c r="I6" s="449"/>
      <c r="J6" s="449"/>
    </row>
    <row r="7" spans="2:13" x14ac:dyDescent="0.25">
      <c r="B7" s="88">
        <v>1</v>
      </c>
      <c r="C7" s="306" t="s">
        <v>673</v>
      </c>
      <c r="D7" s="307">
        <v>45300</v>
      </c>
      <c r="E7" s="307">
        <v>45444</v>
      </c>
      <c r="F7" s="308">
        <v>1.74</v>
      </c>
      <c r="G7" s="308">
        <v>0</v>
      </c>
      <c r="H7" s="308">
        <v>0</v>
      </c>
      <c r="I7" s="308">
        <v>0.04</v>
      </c>
      <c r="J7" s="308">
        <v>1.7</v>
      </c>
    </row>
    <row r="8" spans="2:13" x14ac:dyDescent="0.25">
      <c r="B8" s="88">
        <v>2</v>
      </c>
      <c r="C8" s="306" t="s">
        <v>674</v>
      </c>
      <c r="D8" s="307">
        <v>44977</v>
      </c>
      <c r="E8" s="307">
        <v>45448</v>
      </c>
      <c r="F8" s="308">
        <v>17.14</v>
      </c>
      <c r="G8" s="308">
        <v>1.69</v>
      </c>
      <c r="H8" s="308">
        <v>1.69</v>
      </c>
      <c r="I8" s="308">
        <v>0.11</v>
      </c>
      <c r="J8" s="308">
        <v>15.34</v>
      </c>
    </row>
    <row r="9" spans="2:13" x14ac:dyDescent="0.25">
      <c r="B9" s="88">
        <v>3</v>
      </c>
      <c r="C9" s="306" t="s">
        <v>675</v>
      </c>
      <c r="D9" s="307">
        <v>45287</v>
      </c>
      <c r="E9" s="307">
        <v>45496</v>
      </c>
      <c r="F9" s="308">
        <v>0.61</v>
      </c>
      <c r="G9" s="308">
        <v>0.01</v>
      </c>
      <c r="H9" s="308">
        <v>0.01</v>
      </c>
      <c r="I9" s="308">
        <v>0.03</v>
      </c>
      <c r="J9" s="308">
        <v>0.57999999999999996</v>
      </c>
    </row>
    <row r="10" spans="2:13" x14ac:dyDescent="0.25">
      <c r="B10" s="88">
        <v>4</v>
      </c>
      <c r="C10" s="306" t="s">
        <v>676</v>
      </c>
      <c r="D10" s="307">
        <v>45289</v>
      </c>
      <c r="E10" s="307">
        <v>45625</v>
      </c>
      <c r="F10" s="308">
        <v>2.5299999999999998</v>
      </c>
      <c r="G10" s="308">
        <v>0</v>
      </c>
      <c r="H10" s="308">
        <v>0</v>
      </c>
      <c r="I10" s="308">
        <v>0.09</v>
      </c>
      <c r="J10" s="308">
        <v>2.44</v>
      </c>
    </row>
    <row r="11" spans="2:13" x14ac:dyDescent="0.25">
      <c r="B11" s="88">
        <v>5</v>
      </c>
      <c r="C11" s="306" t="s">
        <v>677</v>
      </c>
      <c r="D11" s="307">
        <v>45647</v>
      </c>
      <c r="E11" s="307">
        <v>45659</v>
      </c>
      <c r="F11" s="308">
        <v>0</v>
      </c>
      <c r="G11" s="308">
        <v>0</v>
      </c>
      <c r="H11" s="308">
        <v>0</v>
      </c>
      <c r="I11" s="308">
        <v>0</v>
      </c>
      <c r="J11" s="308">
        <v>0</v>
      </c>
    </row>
    <row r="12" spans="2:13" x14ac:dyDescent="0.25">
      <c r="B12" s="88">
        <v>6</v>
      </c>
      <c r="C12" s="306" t="s">
        <v>678</v>
      </c>
      <c r="D12" s="307">
        <v>44551</v>
      </c>
      <c r="E12" s="307">
        <v>45708</v>
      </c>
      <c r="F12" s="308">
        <v>0.4</v>
      </c>
      <c r="G12" s="308">
        <v>0.1</v>
      </c>
      <c r="H12" s="308">
        <v>0.1</v>
      </c>
      <c r="I12" s="308">
        <v>0.16</v>
      </c>
      <c r="J12" s="308">
        <v>0.14000000000000001</v>
      </c>
    </row>
    <row r="13" spans="2:13" x14ac:dyDescent="0.25">
      <c r="B13" s="88">
        <v>7</v>
      </c>
      <c r="C13" s="306" t="s">
        <v>679</v>
      </c>
      <c r="D13" s="307">
        <v>45139</v>
      </c>
      <c r="E13" s="307">
        <v>45713</v>
      </c>
      <c r="F13" s="308">
        <v>13.71</v>
      </c>
      <c r="G13" s="308">
        <v>0</v>
      </c>
      <c r="H13" s="308">
        <v>0</v>
      </c>
      <c r="I13" s="308">
        <v>7.0000000000000007E-2</v>
      </c>
      <c r="J13" s="308">
        <v>13.64</v>
      </c>
    </row>
    <row r="14" spans="2:13" x14ac:dyDescent="0.25">
      <c r="B14" s="88">
        <v>8</v>
      </c>
      <c r="C14" s="306" t="s">
        <v>680</v>
      </c>
      <c r="D14" s="307">
        <v>45204</v>
      </c>
      <c r="E14" s="307">
        <v>45720</v>
      </c>
      <c r="F14" s="308">
        <v>2.08</v>
      </c>
      <c r="G14" s="308">
        <v>0</v>
      </c>
      <c r="H14" s="308">
        <v>0</v>
      </c>
      <c r="I14" s="308">
        <v>7.0000000000000007E-2</v>
      </c>
      <c r="J14" s="308">
        <v>2.0099999999999998</v>
      </c>
    </row>
    <row r="15" spans="2:13" x14ac:dyDescent="0.25">
      <c r="B15" s="88">
        <v>9</v>
      </c>
      <c r="C15" s="306" t="s">
        <v>681</v>
      </c>
      <c r="D15" s="307">
        <v>45222</v>
      </c>
      <c r="E15" s="307">
        <v>45736</v>
      </c>
      <c r="F15" s="308">
        <v>1.46</v>
      </c>
      <c r="G15" s="308">
        <v>0</v>
      </c>
      <c r="H15" s="308">
        <v>0</v>
      </c>
      <c r="I15" s="308">
        <v>0.04</v>
      </c>
      <c r="J15" s="308">
        <v>1.42</v>
      </c>
    </row>
    <row r="16" spans="2:13" x14ac:dyDescent="0.25">
      <c r="B16" s="88">
        <v>10</v>
      </c>
      <c r="C16" s="306" t="s">
        <v>682</v>
      </c>
      <c r="D16" s="307">
        <v>45411</v>
      </c>
      <c r="E16" s="307">
        <v>45742</v>
      </c>
      <c r="F16" s="308">
        <v>1.04</v>
      </c>
      <c r="G16" s="308">
        <v>0.1</v>
      </c>
      <c r="H16" s="308">
        <v>0.1</v>
      </c>
      <c r="I16" s="308">
        <v>0.04</v>
      </c>
      <c r="J16" s="308">
        <v>0.9</v>
      </c>
    </row>
    <row r="17" spans="2:10" ht="15.75" thickBot="1" x14ac:dyDescent="0.3">
      <c r="B17" s="88"/>
      <c r="C17" s="306"/>
      <c r="D17" s="309"/>
      <c r="E17" s="309"/>
      <c r="F17" s="308"/>
      <c r="G17" s="308"/>
      <c r="H17" s="308"/>
      <c r="I17" s="308"/>
      <c r="J17" s="308"/>
    </row>
    <row r="18" spans="2:10" ht="15.75" thickBot="1" x14ac:dyDescent="0.3">
      <c r="B18" s="407" t="s">
        <v>683</v>
      </c>
      <c r="C18" s="407"/>
      <c r="D18" s="407"/>
      <c r="E18" s="407"/>
      <c r="F18" s="407"/>
      <c r="G18" s="407"/>
      <c r="H18" s="407"/>
      <c r="I18" s="407"/>
      <c r="J18" s="407"/>
    </row>
    <row r="19" spans="2:10" x14ac:dyDescent="0.25">
      <c r="B19" s="88">
        <v>1</v>
      </c>
      <c r="C19" s="260" t="s">
        <v>684</v>
      </c>
      <c r="D19" s="310">
        <v>43668</v>
      </c>
      <c r="E19" s="310">
        <v>45748</v>
      </c>
      <c r="F19" s="47">
        <v>0.5</v>
      </c>
      <c r="G19" s="47">
        <v>0</v>
      </c>
      <c r="H19" s="47">
        <v>0</v>
      </c>
      <c r="I19" s="47">
        <v>0.02</v>
      </c>
      <c r="J19" s="47">
        <v>0.49</v>
      </c>
    </row>
    <row r="20" spans="2:10" x14ac:dyDescent="0.25">
      <c r="B20" s="88">
        <v>2</v>
      </c>
      <c r="C20" s="260" t="s">
        <v>685</v>
      </c>
      <c r="D20" s="310">
        <v>44933</v>
      </c>
      <c r="E20" s="310">
        <v>45749</v>
      </c>
      <c r="F20" s="47">
        <v>5.84</v>
      </c>
      <c r="G20" s="47">
        <v>0</v>
      </c>
      <c r="H20" s="47">
        <v>0</v>
      </c>
      <c r="I20" s="47">
        <v>0.13</v>
      </c>
      <c r="J20" s="47">
        <v>5.7</v>
      </c>
    </row>
    <row r="21" spans="2:10" x14ac:dyDescent="0.25">
      <c r="B21" s="88">
        <v>3</v>
      </c>
      <c r="C21" s="260" t="s">
        <v>686</v>
      </c>
      <c r="D21" s="310">
        <v>45335</v>
      </c>
      <c r="E21" s="310">
        <v>45751</v>
      </c>
      <c r="F21" s="47">
        <v>0.15</v>
      </c>
      <c r="G21" s="47">
        <v>0</v>
      </c>
      <c r="H21" s="47">
        <v>0</v>
      </c>
      <c r="I21" s="47">
        <v>0.15</v>
      </c>
      <c r="J21" s="47">
        <v>0</v>
      </c>
    </row>
    <row r="22" spans="2:10" x14ac:dyDescent="0.25">
      <c r="B22" s="88">
        <v>4</v>
      </c>
      <c r="C22" s="260" t="s">
        <v>687</v>
      </c>
      <c r="D22" s="310">
        <v>45216</v>
      </c>
      <c r="E22" s="310">
        <v>45754</v>
      </c>
      <c r="F22" s="47">
        <v>1.23</v>
      </c>
      <c r="G22" s="47">
        <v>0</v>
      </c>
      <c r="H22" s="47">
        <v>0</v>
      </c>
      <c r="I22" s="47">
        <v>0.06</v>
      </c>
      <c r="J22" s="47">
        <v>1.1599999999999999</v>
      </c>
    </row>
    <row r="23" spans="2:10" x14ac:dyDescent="0.25">
      <c r="B23" s="88">
        <v>5</v>
      </c>
      <c r="C23" s="260" t="s">
        <v>688</v>
      </c>
      <c r="D23" s="310">
        <v>45595</v>
      </c>
      <c r="E23" s="310">
        <v>45754</v>
      </c>
      <c r="F23" s="47">
        <v>2.36</v>
      </c>
      <c r="G23" s="47">
        <v>0</v>
      </c>
      <c r="H23" s="47">
        <v>0</v>
      </c>
      <c r="I23" s="47">
        <v>2.36</v>
      </c>
      <c r="J23" s="47">
        <v>0</v>
      </c>
    </row>
    <row r="24" spans="2:10" x14ac:dyDescent="0.25">
      <c r="B24" s="88">
        <v>6</v>
      </c>
      <c r="C24" s="260" t="s">
        <v>689</v>
      </c>
      <c r="D24" s="310">
        <v>45633</v>
      </c>
      <c r="E24" s="310">
        <v>45754</v>
      </c>
      <c r="F24" s="47">
        <v>0.6</v>
      </c>
      <c r="G24" s="47">
        <v>0</v>
      </c>
      <c r="H24" s="47">
        <v>0</v>
      </c>
      <c r="I24" s="47">
        <v>0.6</v>
      </c>
      <c r="J24" s="47">
        <v>0</v>
      </c>
    </row>
    <row r="25" spans="2:10" x14ac:dyDescent="0.25">
      <c r="B25" s="88">
        <v>7</v>
      </c>
      <c r="C25" s="260" t="s">
        <v>690</v>
      </c>
      <c r="D25" s="310">
        <v>44065</v>
      </c>
      <c r="E25" s="310">
        <v>45756</v>
      </c>
      <c r="F25" s="47">
        <v>1.1000000000000001</v>
      </c>
      <c r="G25" s="47">
        <v>0</v>
      </c>
      <c r="H25" s="47">
        <v>0</v>
      </c>
      <c r="I25" s="47">
        <v>0.06</v>
      </c>
      <c r="J25" s="47">
        <v>1.03</v>
      </c>
    </row>
    <row r="26" spans="2:10" x14ac:dyDescent="0.25">
      <c r="B26" s="88">
        <v>8</v>
      </c>
      <c r="C26" s="260" t="s">
        <v>691</v>
      </c>
      <c r="D26" s="310">
        <v>44718</v>
      </c>
      <c r="E26" s="310">
        <v>45756</v>
      </c>
      <c r="F26" s="47">
        <v>0.46</v>
      </c>
      <c r="G26" s="47">
        <v>0</v>
      </c>
      <c r="H26" s="47">
        <v>0</v>
      </c>
      <c r="I26" s="47">
        <v>0.09</v>
      </c>
      <c r="J26" s="47">
        <v>0.38</v>
      </c>
    </row>
    <row r="27" spans="2:10" x14ac:dyDescent="0.25">
      <c r="B27" s="88">
        <v>9</v>
      </c>
      <c r="C27" s="260" t="s">
        <v>692</v>
      </c>
      <c r="D27" s="310">
        <v>44725</v>
      </c>
      <c r="E27" s="310">
        <v>45756</v>
      </c>
      <c r="F27" s="47">
        <v>0.15</v>
      </c>
      <c r="G27" s="47">
        <v>0</v>
      </c>
      <c r="H27" s="47">
        <v>0</v>
      </c>
      <c r="I27" s="47">
        <v>0.04</v>
      </c>
      <c r="J27" s="47">
        <v>0.11</v>
      </c>
    </row>
    <row r="28" spans="2:10" x14ac:dyDescent="0.25">
      <c r="B28" s="88">
        <v>10</v>
      </c>
      <c r="C28" s="260" t="s">
        <v>693</v>
      </c>
      <c r="D28" s="310">
        <v>45002</v>
      </c>
      <c r="E28" s="310">
        <v>45756</v>
      </c>
      <c r="F28" s="47">
        <v>0.64</v>
      </c>
      <c r="G28" s="47">
        <v>0</v>
      </c>
      <c r="H28" s="47">
        <v>0</v>
      </c>
      <c r="I28" s="47">
        <v>0.14000000000000001</v>
      </c>
      <c r="J28" s="47">
        <v>0.5</v>
      </c>
    </row>
    <row r="29" spans="2:10" x14ac:dyDescent="0.25">
      <c r="B29" s="88">
        <v>11</v>
      </c>
      <c r="C29" s="260" t="s">
        <v>694</v>
      </c>
      <c r="D29" s="310">
        <v>45610</v>
      </c>
      <c r="E29" s="310">
        <v>45756</v>
      </c>
      <c r="F29" s="47">
        <v>0</v>
      </c>
      <c r="G29" s="47">
        <v>0</v>
      </c>
      <c r="H29" s="47">
        <v>0</v>
      </c>
      <c r="I29" s="47">
        <v>0</v>
      </c>
      <c r="J29" s="47">
        <v>0</v>
      </c>
    </row>
    <row r="30" spans="2:10" x14ac:dyDescent="0.25">
      <c r="B30" s="88">
        <v>12</v>
      </c>
      <c r="C30" s="260" t="s">
        <v>695</v>
      </c>
      <c r="D30" s="310">
        <v>45632</v>
      </c>
      <c r="E30" s="310">
        <v>45764</v>
      </c>
      <c r="F30" s="47">
        <v>0</v>
      </c>
      <c r="G30" s="47">
        <v>0</v>
      </c>
      <c r="H30" s="47">
        <v>0</v>
      </c>
      <c r="I30" s="47">
        <v>0</v>
      </c>
      <c r="J30" s="47">
        <v>0</v>
      </c>
    </row>
    <row r="31" spans="2:10" x14ac:dyDescent="0.25">
      <c r="B31" s="88">
        <v>13</v>
      </c>
      <c r="C31" s="260" t="s">
        <v>696</v>
      </c>
      <c r="D31" s="310">
        <v>45632</v>
      </c>
      <c r="E31" s="310">
        <v>45764</v>
      </c>
      <c r="F31" s="47">
        <v>0</v>
      </c>
      <c r="G31" s="47">
        <v>0</v>
      </c>
      <c r="H31" s="47">
        <v>0</v>
      </c>
      <c r="I31" s="47">
        <v>0</v>
      </c>
      <c r="J31" s="47">
        <v>0</v>
      </c>
    </row>
    <row r="32" spans="2:10" x14ac:dyDescent="0.25">
      <c r="B32" s="88">
        <v>14</v>
      </c>
      <c r="C32" s="260" t="s">
        <v>697</v>
      </c>
      <c r="D32" s="310">
        <v>45282</v>
      </c>
      <c r="E32" s="310">
        <v>45769</v>
      </c>
      <c r="F32" s="47">
        <v>0.68</v>
      </c>
      <c r="G32" s="47">
        <v>0</v>
      </c>
      <c r="H32" s="47">
        <v>0</v>
      </c>
      <c r="I32" s="47">
        <v>0.06</v>
      </c>
      <c r="J32" s="47">
        <v>0.62</v>
      </c>
    </row>
    <row r="33" spans="2:10" x14ac:dyDescent="0.25">
      <c r="B33" s="88">
        <v>15</v>
      </c>
      <c r="C33" s="260" t="s">
        <v>698</v>
      </c>
      <c r="D33" s="310">
        <v>45357</v>
      </c>
      <c r="E33" s="310">
        <v>45769</v>
      </c>
      <c r="F33" s="47">
        <v>0.16</v>
      </c>
      <c r="G33" s="47">
        <v>0</v>
      </c>
      <c r="H33" s="47">
        <v>0</v>
      </c>
      <c r="I33" s="47">
        <v>0.16</v>
      </c>
      <c r="J33" s="47">
        <v>0</v>
      </c>
    </row>
    <row r="34" spans="2:10" x14ac:dyDescent="0.25">
      <c r="B34" s="88">
        <v>16</v>
      </c>
      <c r="C34" s="260" t="s">
        <v>699</v>
      </c>
      <c r="D34" s="310">
        <v>45267</v>
      </c>
      <c r="E34" s="310">
        <v>45771</v>
      </c>
      <c r="F34" s="47">
        <v>0.28999999999999998</v>
      </c>
      <c r="G34" s="47">
        <v>0.27</v>
      </c>
      <c r="H34" s="47">
        <v>0.27</v>
      </c>
      <c r="I34" s="47">
        <v>0.02</v>
      </c>
      <c r="J34" s="47">
        <v>0</v>
      </c>
    </row>
    <row r="35" spans="2:10" x14ac:dyDescent="0.25">
      <c r="B35" s="88">
        <v>17</v>
      </c>
      <c r="C35" s="260" t="s">
        <v>700</v>
      </c>
      <c r="D35" s="310">
        <v>45282</v>
      </c>
      <c r="E35" s="310">
        <v>45771</v>
      </c>
      <c r="F35" s="47">
        <v>0.76</v>
      </c>
      <c r="G35" s="47">
        <v>0</v>
      </c>
      <c r="H35" s="47">
        <v>0</v>
      </c>
      <c r="I35" s="47">
        <v>0.47</v>
      </c>
      <c r="J35" s="47">
        <v>0.28999999999999998</v>
      </c>
    </row>
    <row r="36" spans="2:10" x14ac:dyDescent="0.25">
      <c r="B36" s="88">
        <v>18</v>
      </c>
      <c r="C36" s="260" t="s">
        <v>701</v>
      </c>
      <c r="D36" s="310">
        <v>45185</v>
      </c>
      <c r="E36" s="310">
        <v>45772</v>
      </c>
      <c r="F36" s="47">
        <v>5.16</v>
      </c>
      <c r="G36" s="47">
        <v>0.01</v>
      </c>
      <c r="H36" s="47">
        <v>0.01</v>
      </c>
      <c r="I36" s="47">
        <v>0.1</v>
      </c>
      <c r="J36" s="47">
        <v>5.05</v>
      </c>
    </row>
    <row r="37" spans="2:10" x14ac:dyDescent="0.25">
      <c r="B37" s="88">
        <v>19</v>
      </c>
      <c r="C37" s="260" t="s">
        <v>702</v>
      </c>
      <c r="D37" s="310">
        <v>45345</v>
      </c>
      <c r="E37" s="310">
        <v>45772</v>
      </c>
      <c r="F37" s="47">
        <v>0.19</v>
      </c>
      <c r="G37" s="47">
        <v>0</v>
      </c>
      <c r="H37" s="47">
        <v>0</v>
      </c>
      <c r="I37" s="47">
        <v>0.02</v>
      </c>
      <c r="J37" s="47">
        <v>0.18</v>
      </c>
    </row>
    <row r="38" spans="2:10" x14ac:dyDescent="0.25">
      <c r="B38" s="88">
        <v>20</v>
      </c>
      <c r="C38" s="260" t="s">
        <v>703</v>
      </c>
      <c r="D38" s="310">
        <v>44984</v>
      </c>
      <c r="E38" s="310">
        <v>45775</v>
      </c>
      <c r="F38" s="47">
        <v>40.51</v>
      </c>
      <c r="G38" s="47">
        <v>0</v>
      </c>
      <c r="H38" s="47">
        <v>0</v>
      </c>
      <c r="I38" s="47">
        <v>0.1</v>
      </c>
      <c r="J38" s="47">
        <v>40.409999999999997</v>
      </c>
    </row>
    <row r="39" spans="2:10" x14ac:dyDescent="0.25">
      <c r="B39" s="88">
        <v>21</v>
      </c>
      <c r="C39" s="260" t="s">
        <v>704</v>
      </c>
      <c r="D39" s="310">
        <v>43472</v>
      </c>
      <c r="E39" s="310">
        <v>45777</v>
      </c>
      <c r="F39" s="47">
        <v>2.5</v>
      </c>
      <c r="G39" s="47">
        <v>0</v>
      </c>
      <c r="H39" s="47">
        <v>0</v>
      </c>
      <c r="I39" s="47">
        <v>0.26</v>
      </c>
      <c r="J39" s="47">
        <v>2.2400000000000002</v>
      </c>
    </row>
    <row r="40" spans="2:10" x14ac:dyDescent="0.25">
      <c r="B40" s="88">
        <v>22</v>
      </c>
      <c r="C40" s="260" t="s">
        <v>705</v>
      </c>
      <c r="D40" s="310">
        <v>45497</v>
      </c>
      <c r="E40" s="310">
        <v>45777</v>
      </c>
      <c r="F40" s="47">
        <v>0</v>
      </c>
      <c r="G40" s="47">
        <v>0</v>
      </c>
      <c r="H40" s="47">
        <v>0</v>
      </c>
      <c r="I40" s="47">
        <v>0</v>
      </c>
      <c r="J40" s="47">
        <v>0</v>
      </c>
    </row>
    <row r="41" spans="2:10" x14ac:dyDescent="0.25">
      <c r="B41" s="88">
        <v>23</v>
      </c>
      <c r="C41" s="260" t="s">
        <v>706</v>
      </c>
      <c r="D41" s="310">
        <v>45619</v>
      </c>
      <c r="E41" s="310">
        <v>45777</v>
      </c>
      <c r="F41" s="47">
        <v>0.56000000000000005</v>
      </c>
      <c r="G41" s="47">
        <v>0</v>
      </c>
      <c r="H41" s="47">
        <v>0</v>
      </c>
      <c r="I41" s="47">
        <v>0.56000000000000005</v>
      </c>
      <c r="J41" s="47">
        <v>0</v>
      </c>
    </row>
    <row r="42" spans="2:10" x14ac:dyDescent="0.25">
      <c r="B42" s="88">
        <v>24</v>
      </c>
      <c r="C42" s="260" t="s">
        <v>707</v>
      </c>
      <c r="D42" s="310">
        <v>44011</v>
      </c>
      <c r="E42" s="310">
        <v>45778</v>
      </c>
      <c r="F42" s="47">
        <v>10.06</v>
      </c>
      <c r="G42" s="47">
        <v>0</v>
      </c>
      <c r="H42" s="47">
        <v>0</v>
      </c>
      <c r="I42" s="47">
        <v>1.71</v>
      </c>
      <c r="J42" s="47">
        <v>8.35</v>
      </c>
    </row>
    <row r="43" spans="2:10" x14ac:dyDescent="0.25">
      <c r="B43" s="88">
        <v>25</v>
      </c>
      <c r="C43" s="260" t="s">
        <v>708</v>
      </c>
      <c r="D43" s="310">
        <v>44893</v>
      </c>
      <c r="E43" s="310">
        <v>45778</v>
      </c>
      <c r="F43" s="47">
        <v>7.33</v>
      </c>
      <c r="G43" s="47">
        <v>0.13</v>
      </c>
      <c r="H43" s="47">
        <v>0.13</v>
      </c>
      <c r="I43" s="47">
        <v>3.52</v>
      </c>
      <c r="J43" s="47">
        <v>3.68</v>
      </c>
    </row>
    <row r="44" spans="2:10" x14ac:dyDescent="0.25">
      <c r="B44" s="88">
        <v>26</v>
      </c>
      <c r="C44" s="260" t="s">
        <v>709</v>
      </c>
      <c r="D44" s="310">
        <v>43703</v>
      </c>
      <c r="E44" s="310">
        <v>45779</v>
      </c>
      <c r="F44" s="47">
        <v>6.41</v>
      </c>
      <c r="G44" s="47">
        <v>1.5</v>
      </c>
      <c r="H44" s="47">
        <v>1.5</v>
      </c>
      <c r="I44" s="47">
        <v>0.18</v>
      </c>
      <c r="J44" s="47">
        <v>4.7300000000000004</v>
      </c>
    </row>
    <row r="45" spans="2:10" x14ac:dyDescent="0.25">
      <c r="B45" s="88">
        <v>27</v>
      </c>
      <c r="C45" s="260" t="s">
        <v>710</v>
      </c>
      <c r="D45" s="310">
        <v>44571</v>
      </c>
      <c r="E45" s="310">
        <v>45779</v>
      </c>
      <c r="F45" s="47">
        <v>16.09</v>
      </c>
      <c r="G45" s="47">
        <v>0</v>
      </c>
      <c r="H45" s="47">
        <v>0</v>
      </c>
      <c r="I45" s="47">
        <v>2.2200000000000002</v>
      </c>
      <c r="J45" s="47">
        <v>13.87</v>
      </c>
    </row>
    <row r="46" spans="2:10" x14ac:dyDescent="0.25">
      <c r="B46" s="88">
        <v>28</v>
      </c>
      <c r="C46" s="260" t="s">
        <v>711</v>
      </c>
      <c r="D46" s="310">
        <v>44999</v>
      </c>
      <c r="E46" s="310">
        <v>45779</v>
      </c>
      <c r="F46" s="47">
        <v>0.4</v>
      </c>
      <c r="G46" s="47">
        <v>0</v>
      </c>
      <c r="H46" s="47">
        <v>0</v>
      </c>
      <c r="I46" s="47">
        <v>7.0000000000000007E-2</v>
      </c>
      <c r="J46" s="47">
        <v>0.33</v>
      </c>
    </row>
    <row r="47" spans="2:10" x14ac:dyDescent="0.25">
      <c r="B47" s="88">
        <v>29</v>
      </c>
      <c r="C47" s="260" t="s">
        <v>712</v>
      </c>
      <c r="D47" s="310">
        <v>45189</v>
      </c>
      <c r="E47" s="310">
        <v>45779</v>
      </c>
      <c r="F47" s="47">
        <v>3.78</v>
      </c>
      <c r="G47" s="47">
        <v>0.19</v>
      </c>
      <c r="H47" s="47">
        <v>0.19</v>
      </c>
      <c r="I47" s="47">
        <v>7.0000000000000007E-2</v>
      </c>
      <c r="J47" s="47">
        <v>3.52</v>
      </c>
    </row>
    <row r="48" spans="2:10" x14ac:dyDescent="0.25">
      <c r="B48" s="88">
        <v>30</v>
      </c>
      <c r="C48" s="260" t="s">
        <v>713</v>
      </c>
      <c r="D48" s="310">
        <v>45308</v>
      </c>
      <c r="E48" s="310">
        <v>45783</v>
      </c>
      <c r="F48" s="47">
        <v>0.04</v>
      </c>
      <c r="G48" s="47">
        <v>0</v>
      </c>
      <c r="H48" s="47">
        <v>0</v>
      </c>
      <c r="I48" s="47">
        <v>0.04</v>
      </c>
      <c r="J48" s="47">
        <v>0</v>
      </c>
    </row>
    <row r="49" spans="2:10" x14ac:dyDescent="0.25">
      <c r="B49" s="88">
        <v>31</v>
      </c>
      <c r="C49" s="260" t="s">
        <v>714</v>
      </c>
      <c r="D49" s="310">
        <v>43362</v>
      </c>
      <c r="E49" s="310">
        <v>45784</v>
      </c>
      <c r="F49" s="47">
        <v>8.0399999999999991</v>
      </c>
      <c r="G49" s="47">
        <v>0.82</v>
      </c>
      <c r="H49" s="47">
        <v>0.82</v>
      </c>
      <c r="I49" s="47">
        <v>3.95</v>
      </c>
      <c r="J49" s="47">
        <v>3.26</v>
      </c>
    </row>
    <row r="50" spans="2:10" x14ac:dyDescent="0.25">
      <c r="B50" s="88">
        <v>32</v>
      </c>
      <c r="C50" s="260" t="s">
        <v>715</v>
      </c>
      <c r="D50" s="310">
        <v>44915</v>
      </c>
      <c r="E50" s="310">
        <v>45784</v>
      </c>
      <c r="F50" s="47">
        <v>0</v>
      </c>
      <c r="G50" s="47">
        <v>0</v>
      </c>
      <c r="H50" s="47">
        <v>0</v>
      </c>
      <c r="I50" s="47">
        <v>0</v>
      </c>
      <c r="J50" s="47">
        <v>0</v>
      </c>
    </row>
    <row r="51" spans="2:10" x14ac:dyDescent="0.25">
      <c r="B51" s="88">
        <v>33</v>
      </c>
      <c r="C51" s="260" t="s">
        <v>716</v>
      </c>
      <c r="D51" s="310">
        <v>44194</v>
      </c>
      <c r="E51" s="310">
        <v>45785</v>
      </c>
      <c r="F51" s="47">
        <v>2.27</v>
      </c>
      <c r="G51" s="47">
        <v>0.1</v>
      </c>
      <c r="H51" s="47">
        <v>0.1</v>
      </c>
      <c r="I51" s="47">
        <v>0.12</v>
      </c>
      <c r="J51" s="47">
        <v>2.0499999999999998</v>
      </c>
    </row>
    <row r="52" spans="2:10" x14ac:dyDescent="0.25">
      <c r="B52" s="88">
        <v>34</v>
      </c>
      <c r="C52" s="260" t="s">
        <v>717</v>
      </c>
      <c r="D52" s="310">
        <v>45271</v>
      </c>
      <c r="E52" s="310">
        <v>45785</v>
      </c>
      <c r="F52" s="47">
        <v>0.03</v>
      </c>
      <c r="G52" s="47">
        <v>0</v>
      </c>
      <c r="H52" s="47">
        <v>0</v>
      </c>
      <c r="I52" s="47">
        <v>0.03</v>
      </c>
      <c r="J52" s="47">
        <v>0</v>
      </c>
    </row>
    <row r="53" spans="2:10" x14ac:dyDescent="0.25">
      <c r="B53" s="88">
        <v>35</v>
      </c>
      <c r="C53" s="260" t="s">
        <v>718</v>
      </c>
      <c r="D53" s="310">
        <v>45524</v>
      </c>
      <c r="E53" s="310">
        <v>45793</v>
      </c>
      <c r="F53" s="47">
        <v>0.01</v>
      </c>
      <c r="G53" s="47">
        <v>0</v>
      </c>
      <c r="H53" s="47">
        <v>0</v>
      </c>
      <c r="I53" s="47">
        <v>0.01</v>
      </c>
      <c r="J53" s="47">
        <v>0</v>
      </c>
    </row>
    <row r="54" spans="2:10" x14ac:dyDescent="0.25">
      <c r="B54" s="88">
        <v>36</v>
      </c>
      <c r="C54" s="260" t="s">
        <v>719</v>
      </c>
      <c r="D54" s="310">
        <v>44832</v>
      </c>
      <c r="E54" s="310">
        <v>45799</v>
      </c>
      <c r="F54" s="47">
        <v>77.930000000000007</v>
      </c>
      <c r="G54" s="47">
        <v>0</v>
      </c>
      <c r="H54" s="47">
        <v>0</v>
      </c>
      <c r="I54" s="47">
        <v>0.4</v>
      </c>
      <c r="J54" s="47">
        <v>77.53</v>
      </c>
    </row>
    <row r="55" spans="2:10" x14ac:dyDescent="0.25">
      <c r="B55" s="88">
        <v>37</v>
      </c>
      <c r="C55" s="260" t="s">
        <v>720</v>
      </c>
      <c r="D55" s="310">
        <v>44140</v>
      </c>
      <c r="E55" s="310">
        <v>45800</v>
      </c>
      <c r="F55" s="47">
        <v>4.63</v>
      </c>
      <c r="G55" s="47">
        <v>0</v>
      </c>
      <c r="H55" s="47">
        <v>0</v>
      </c>
      <c r="I55" s="47">
        <v>0.51</v>
      </c>
      <c r="J55" s="47">
        <v>4.12</v>
      </c>
    </row>
    <row r="56" spans="2:10" x14ac:dyDescent="0.25">
      <c r="B56" s="88">
        <v>38</v>
      </c>
      <c r="C56" s="260" t="s">
        <v>721</v>
      </c>
      <c r="D56" s="310">
        <v>44847</v>
      </c>
      <c r="E56" s="310">
        <v>45800</v>
      </c>
      <c r="F56" s="47">
        <v>23.96</v>
      </c>
      <c r="G56" s="47">
        <v>23.88</v>
      </c>
      <c r="H56" s="47">
        <v>23.88</v>
      </c>
      <c r="I56" s="47">
        <v>0.08</v>
      </c>
      <c r="J56" s="47">
        <v>0</v>
      </c>
    </row>
    <row r="57" spans="2:10" x14ac:dyDescent="0.25">
      <c r="B57" s="88">
        <v>39</v>
      </c>
      <c r="C57" s="260" t="s">
        <v>722</v>
      </c>
      <c r="D57" s="310">
        <v>44977</v>
      </c>
      <c r="E57" s="310">
        <v>45800</v>
      </c>
      <c r="F57" s="47">
        <v>0.11</v>
      </c>
      <c r="G57" s="47">
        <v>0</v>
      </c>
      <c r="H57" s="47">
        <v>0</v>
      </c>
      <c r="I57" s="47">
        <v>0.11</v>
      </c>
      <c r="J57" s="47">
        <v>0</v>
      </c>
    </row>
    <row r="58" spans="2:10" x14ac:dyDescent="0.25">
      <c r="B58" s="88">
        <v>40</v>
      </c>
      <c r="C58" s="260" t="s">
        <v>723</v>
      </c>
      <c r="D58" s="310">
        <v>44999</v>
      </c>
      <c r="E58" s="310">
        <v>45800</v>
      </c>
      <c r="F58" s="47">
        <v>13.42</v>
      </c>
      <c r="G58" s="47">
        <v>0</v>
      </c>
      <c r="H58" s="47">
        <v>0</v>
      </c>
      <c r="I58" s="47">
        <v>0.63</v>
      </c>
      <c r="J58" s="47">
        <v>12.79</v>
      </c>
    </row>
    <row r="59" spans="2:10" x14ac:dyDescent="0.25">
      <c r="B59" s="88">
        <v>41</v>
      </c>
      <c r="C59" s="260" t="s">
        <v>724</v>
      </c>
      <c r="D59" s="310">
        <v>45337</v>
      </c>
      <c r="E59" s="310">
        <v>45800</v>
      </c>
      <c r="F59" s="47">
        <v>0.23</v>
      </c>
      <c r="G59" s="47">
        <v>0</v>
      </c>
      <c r="H59" s="47">
        <v>0</v>
      </c>
      <c r="I59" s="47">
        <v>0.03</v>
      </c>
      <c r="J59" s="47">
        <v>0.21</v>
      </c>
    </row>
    <row r="60" spans="2:10" x14ac:dyDescent="0.25">
      <c r="B60" s="88">
        <v>42</v>
      </c>
      <c r="C60" s="260" t="s">
        <v>725</v>
      </c>
      <c r="D60" s="310">
        <v>43918</v>
      </c>
      <c r="E60" s="310">
        <v>45803</v>
      </c>
      <c r="F60" s="47">
        <v>1.98</v>
      </c>
      <c r="G60" s="47">
        <v>1.58</v>
      </c>
      <c r="H60" s="47">
        <v>1.58</v>
      </c>
      <c r="I60" s="47">
        <v>0.4</v>
      </c>
      <c r="J60" s="47">
        <v>0</v>
      </c>
    </row>
    <row r="61" spans="2:10" x14ac:dyDescent="0.25">
      <c r="B61" s="88">
        <v>43</v>
      </c>
      <c r="C61" s="260" t="s">
        <v>726</v>
      </c>
      <c r="D61" s="310">
        <v>44757</v>
      </c>
      <c r="E61" s="310">
        <v>45803</v>
      </c>
      <c r="F61" s="47">
        <v>0.36</v>
      </c>
      <c r="G61" s="47">
        <v>0</v>
      </c>
      <c r="H61" s="47">
        <v>0</v>
      </c>
      <c r="I61" s="47">
        <v>0.05</v>
      </c>
      <c r="J61" s="47">
        <v>0.31</v>
      </c>
    </row>
    <row r="62" spans="2:10" x14ac:dyDescent="0.25">
      <c r="B62" s="88">
        <v>44</v>
      </c>
      <c r="C62" s="260" t="s">
        <v>727</v>
      </c>
      <c r="D62" s="310">
        <v>45198</v>
      </c>
      <c r="E62" s="310">
        <v>45804</v>
      </c>
      <c r="F62" s="47">
        <v>5.21</v>
      </c>
      <c r="G62" s="47">
        <v>0</v>
      </c>
      <c r="H62" s="47">
        <v>0</v>
      </c>
      <c r="I62" s="47">
        <v>0.18</v>
      </c>
      <c r="J62" s="47">
        <v>5.03</v>
      </c>
    </row>
    <row r="63" spans="2:10" x14ac:dyDescent="0.25">
      <c r="B63" s="88">
        <v>45</v>
      </c>
      <c r="C63" s="260" t="s">
        <v>728</v>
      </c>
      <c r="D63" s="310">
        <v>45318</v>
      </c>
      <c r="E63" s="310">
        <v>45804</v>
      </c>
      <c r="F63" s="47">
        <v>1.2</v>
      </c>
      <c r="G63" s="47">
        <v>0.16</v>
      </c>
      <c r="H63" s="47">
        <v>0.16</v>
      </c>
      <c r="I63" s="47">
        <v>7.0000000000000007E-2</v>
      </c>
      <c r="J63" s="47">
        <v>0.97</v>
      </c>
    </row>
    <row r="64" spans="2:10" x14ac:dyDescent="0.25">
      <c r="B64" s="88">
        <v>46</v>
      </c>
      <c r="C64" s="260" t="s">
        <v>729</v>
      </c>
      <c r="D64" s="310">
        <v>43012</v>
      </c>
      <c r="E64" s="310">
        <v>45805</v>
      </c>
      <c r="F64" s="47">
        <v>2.73</v>
      </c>
      <c r="G64" s="47">
        <v>0</v>
      </c>
      <c r="H64" s="47">
        <v>0</v>
      </c>
      <c r="I64" s="47">
        <v>0.01</v>
      </c>
      <c r="J64" s="47">
        <v>2.72</v>
      </c>
    </row>
    <row r="65" spans="2:10" x14ac:dyDescent="0.25">
      <c r="B65" s="88">
        <v>47</v>
      </c>
      <c r="C65" s="260" t="s">
        <v>730</v>
      </c>
      <c r="D65" s="310">
        <v>44613</v>
      </c>
      <c r="E65" s="310">
        <v>45805</v>
      </c>
      <c r="F65" s="47">
        <v>2.54</v>
      </c>
      <c r="G65" s="47">
        <v>0</v>
      </c>
      <c r="H65" s="47">
        <v>0</v>
      </c>
      <c r="I65" s="47">
        <v>0.1</v>
      </c>
      <c r="J65" s="47">
        <v>2.4500000000000002</v>
      </c>
    </row>
    <row r="66" spans="2:10" x14ac:dyDescent="0.25">
      <c r="B66" s="88">
        <v>48</v>
      </c>
      <c r="C66" s="260" t="s">
        <v>731</v>
      </c>
      <c r="D66" s="310">
        <v>45565</v>
      </c>
      <c r="E66" s="310">
        <v>45807</v>
      </c>
      <c r="F66" s="47">
        <v>0.02</v>
      </c>
      <c r="G66" s="47">
        <v>0</v>
      </c>
      <c r="H66" s="47">
        <v>0</v>
      </c>
      <c r="I66" s="47">
        <v>0.02</v>
      </c>
      <c r="J66" s="47">
        <v>0</v>
      </c>
    </row>
    <row r="67" spans="2:10" x14ac:dyDescent="0.25">
      <c r="B67" s="88">
        <v>49</v>
      </c>
      <c r="C67" s="260" t="s">
        <v>732</v>
      </c>
      <c r="D67" s="310">
        <v>44580</v>
      </c>
      <c r="E67" s="310">
        <v>45812</v>
      </c>
      <c r="F67" s="47">
        <v>1.87</v>
      </c>
      <c r="G67" s="47">
        <v>0</v>
      </c>
      <c r="H67" s="47">
        <v>0</v>
      </c>
      <c r="I67" s="47">
        <v>0.02</v>
      </c>
      <c r="J67" s="47">
        <v>1.85</v>
      </c>
    </row>
    <row r="68" spans="2:10" x14ac:dyDescent="0.25">
      <c r="B68" s="88">
        <v>50</v>
      </c>
      <c r="C68" s="260" t="s">
        <v>733</v>
      </c>
      <c r="D68" s="310">
        <v>44956</v>
      </c>
      <c r="E68" s="310">
        <v>45813</v>
      </c>
      <c r="F68" s="47">
        <v>0.97</v>
      </c>
      <c r="G68" s="47">
        <v>0</v>
      </c>
      <c r="H68" s="47">
        <v>0</v>
      </c>
      <c r="I68" s="47">
        <v>0.33</v>
      </c>
      <c r="J68" s="47">
        <v>0.64</v>
      </c>
    </row>
    <row r="69" spans="2:10" x14ac:dyDescent="0.25">
      <c r="B69" s="88">
        <v>51</v>
      </c>
      <c r="C69" s="260" t="s">
        <v>734</v>
      </c>
      <c r="D69" s="310">
        <v>45373</v>
      </c>
      <c r="E69" s="310">
        <v>45813</v>
      </c>
      <c r="F69" s="47">
        <v>1.08</v>
      </c>
      <c r="G69" s="47">
        <v>0</v>
      </c>
      <c r="H69" s="47">
        <v>0</v>
      </c>
      <c r="I69" s="47">
        <v>7.0000000000000007E-2</v>
      </c>
      <c r="J69" s="47">
        <v>1.01</v>
      </c>
    </row>
    <row r="70" spans="2:10" x14ac:dyDescent="0.25">
      <c r="B70" s="88">
        <v>52</v>
      </c>
      <c r="C70" s="260" t="s">
        <v>735</v>
      </c>
      <c r="D70" s="310">
        <v>44782</v>
      </c>
      <c r="E70" s="310">
        <v>45817</v>
      </c>
      <c r="F70" s="47">
        <v>2.48</v>
      </c>
      <c r="G70" s="47">
        <v>0</v>
      </c>
      <c r="H70" s="47">
        <v>0</v>
      </c>
      <c r="I70" s="47">
        <v>0.37</v>
      </c>
      <c r="J70" s="47">
        <v>2.11</v>
      </c>
    </row>
    <row r="71" spans="2:10" x14ac:dyDescent="0.25">
      <c r="B71" s="88">
        <v>53</v>
      </c>
      <c r="C71" s="260" t="s">
        <v>736</v>
      </c>
      <c r="D71" s="310">
        <v>45010</v>
      </c>
      <c r="E71" s="310">
        <v>45817</v>
      </c>
      <c r="F71" s="47">
        <v>0.02</v>
      </c>
      <c r="G71" s="47">
        <v>0</v>
      </c>
      <c r="H71" s="47">
        <v>0</v>
      </c>
      <c r="I71" s="47">
        <v>0.02</v>
      </c>
      <c r="J71" s="47">
        <v>0</v>
      </c>
    </row>
    <row r="72" spans="2:10" x14ac:dyDescent="0.25">
      <c r="B72" s="88">
        <v>54</v>
      </c>
      <c r="C72" s="260" t="s">
        <v>737</v>
      </c>
      <c r="D72" s="310">
        <v>45465</v>
      </c>
      <c r="E72" s="310">
        <v>45817</v>
      </c>
      <c r="F72" s="47">
        <v>8.4600000000000009</v>
      </c>
      <c r="G72" s="47">
        <v>0.65</v>
      </c>
      <c r="H72" s="47">
        <v>0.65</v>
      </c>
      <c r="I72" s="47">
        <v>7.81</v>
      </c>
      <c r="J72" s="47">
        <v>0</v>
      </c>
    </row>
    <row r="73" spans="2:10" x14ac:dyDescent="0.25">
      <c r="B73" s="88">
        <v>55</v>
      </c>
      <c r="C73" s="260" t="s">
        <v>738</v>
      </c>
      <c r="D73" s="310">
        <v>45271</v>
      </c>
      <c r="E73" s="310">
        <v>45818</v>
      </c>
      <c r="F73" s="47">
        <v>0.03</v>
      </c>
      <c r="G73" s="47">
        <v>0</v>
      </c>
      <c r="H73" s="47">
        <v>0</v>
      </c>
      <c r="I73" s="47">
        <v>0.03</v>
      </c>
      <c r="J73" s="47">
        <v>0</v>
      </c>
    </row>
    <row r="74" spans="2:10" x14ac:dyDescent="0.25">
      <c r="B74" s="88">
        <v>56</v>
      </c>
      <c r="C74" s="260" t="s">
        <v>739</v>
      </c>
      <c r="D74" s="310">
        <v>45552</v>
      </c>
      <c r="E74" s="310">
        <v>45821</v>
      </c>
      <c r="F74" s="47">
        <v>1.42</v>
      </c>
      <c r="G74" s="47">
        <v>0</v>
      </c>
      <c r="H74" s="47">
        <v>0</v>
      </c>
      <c r="I74" s="47">
        <v>0.04</v>
      </c>
      <c r="J74" s="47">
        <v>1.38</v>
      </c>
    </row>
    <row r="75" spans="2:10" x14ac:dyDescent="0.25">
      <c r="B75" s="88">
        <v>57</v>
      </c>
      <c r="C75" s="260" t="s">
        <v>740</v>
      </c>
      <c r="D75" s="310">
        <v>45694</v>
      </c>
      <c r="E75" s="310">
        <v>45827</v>
      </c>
      <c r="F75" s="47">
        <v>2.17</v>
      </c>
      <c r="G75" s="47">
        <v>0</v>
      </c>
      <c r="H75" s="47">
        <v>0</v>
      </c>
      <c r="I75" s="47">
        <v>0.01</v>
      </c>
      <c r="J75" s="47">
        <v>2.15</v>
      </c>
    </row>
    <row r="76" spans="2:10" x14ac:dyDescent="0.25">
      <c r="B76" s="88">
        <v>58</v>
      </c>
      <c r="C76" s="260" t="s">
        <v>741</v>
      </c>
      <c r="D76" s="310">
        <v>44006</v>
      </c>
      <c r="E76" s="310">
        <v>45834</v>
      </c>
      <c r="F76" s="47">
        <v>20.239999999999998</v>
      </c>
      <c r="G76" s="47">
        <v>0</v>
      </c>
      <c r="H76" s="47">
        <v>0</v>
      </c>
      <c r="I76" s="47">
        <v>1.9</v>
      </c>
      <c r="J76" s="47">
        <v>18.329999999999998</v>
      </c>
    </row>
    <row r="77" spans="2:10" x14ac:dyDescent="0.25">
      <c r="B77" s="88">
        <v>59</v>
      </c>
      <c r="C77" s="260" t="s">
        <v>742</v>
      </c>
      <c r="D77" s="310">
        <v>44963</v>
      </c>
      <c r="E77" s="310">
        <v>45834</v>
      </c>
      <c r="F77" s="47">
        <v>1.5</v>
      </c>
      <c r="G77" s="47">
        <v>0</v>
      </c>
      <c r="H77" s="47">
        <v>0</v>
      </c>
      <c r="I77" s="47">
        <v>0.34</v>
      </c>
      <c r="J77" s="47">
        <v>1.17</v>
      </c>
    </row>
    <row r="78" spans="2:10" x14ac:dyDescent="0.25">
      <c r="B78" s="88">
        <v>60</v>
      </c>
      <c r="C78" s="260" t="s">
        <v>743</v>
      </c>
      <c r="D78" s="310">
        <v>44467</v>
      </c>
      <c r="E78" s="310">
        <v>45838</v>
      </c>
      <c r="F78" s="47">
        <v>1.34</v>
      </c>
      <c r="G78" s="47">
        <v>0.03</v>
      </c>
      <c r="H78" s="47">
        <v>0.03</v>
      </c>
      <c r="I78" s="47">
        <v>0.35</v>
      </c>
      <c r="J78" s="47">
        <v>0.96</v>
      </c>
    </row>
    <row r="79" spans="2:10" x14ac:dyDescent="0.25">
      <c r="B79" s="88">
        <v>61</v>
      </c>
      <c r="C79" s="260" t="s">
        <v>744</v>
      </c>
      <c r="D79" s="310">
        <v>45192</v>
      </c>
      <c r="E79" s="310">
        <v>45838</v>
      </c>
      <c r="F79" s="47">
        <v>0.18</v>
      </c>
      <c r="G79" s="47">
        <v>0</v>
      </c>
      <c r="H79" s="47">
        <v>0</v>
      </c>
      <c r="I79" s="47">
        <v>0.18</v>
      </c>
      <c r="J79" s="47">
        <v>0</v>
      </c>
    </row>
    <row r="80" spans="2:10" x14ac:dyDescent="0.25">
      <c r="B80" s="88"/>
      <c r="C80" s="260"/>
      <c r="D80" s="301"/>
      <c r="E80" s="301"/>
      <c r="F80" s="47"/>
      <c r="G80" s="47"/>
      <c r="H80" s="47"/>
      <c r="I80" s="47"/>
      <c r="J80" s="47"/>
    </row>
    <row r="81" spans="2:10" ht="15.75" thickBot="1" x14ac:dyDescent="0.3">
      <c r="B81" s="88"/>
      <c r="C81" s="260"/>
      <c r="D81" s="301"/>
      <c r="E81" s="301"/>
      <c r="F81" s="47"/>
      <c r="G81" s="47"/>
      <c r="H81" s="47"/>
      <c r="I81" s="47"/>
      <c r="J81" s="47"/>
    </row>
    <row r="82" spans="2:10" ht="15.75" thickBot="1" x14ac:dyDescent="0.3">
      <c r="B82" s="446" t="s">
        <v>745</v>
      </c>
      <c r="C82" s="446"/>
      <c r="D82" s="446"/>
      <c r="E82" s="446"/>
      <c r="F82" s="311">
        <v>294.39</v>
      </c>
      <c r="G82" s="311">
        <v>29.33</v>
      </c>
      <c r="H82" s="311">
        <v>29.33</v>
      </c>
      <c r="I82" s="311">
        <v>31.4</v>
      </c>
      <c r="J82" s="311">
        <v>233.67</v>
      </c>
    </row>
    <row r="83" spans="2:10" ht="15.75" thickBot="1" x14ac:dyDescent="0.3">
      <c r="B83" s="446" t="s">
        <v>604</v>
      </c>
      <c r="C83" s="446"/>
      <c r="D83" s="446"/>
      <c r="E83" s="446"/>
      <c r="F83" s="312">
        <v>14215.64</v>
      </c>
      <c r="G83" s="312">
        <v>665.03</v>
      </c>
      <c r="H83" s="312">
        <v>665.03</v>
      </c>
      <c r="I83" s="312">
        <v>373.07</v>
      </c>
      <c r="J83" s="312">
        <v>13179.16</v>
      </c>
    </row>
    <row r="85" spans="2:10" ht="38.25" x14ac:dyDescent="0.25">
      <c r="C85" s="45" t="s">
        <v>456</v>
      </c>
    </row>
  </sheetData>
  <mergeCells count="7">
    <mergeCell ref="B83:E83"/>
    <mergeCell ref="L3:M3"/>
    <mergeCell ref="B2:J2"/>
    <mergeCell ref="B3:J3"/>
    <mergeCell ref="B82:E82"/>
    <mergeCell ref="B6:J6"/>
    <mergeCell ref="B18:J18"/>
  </mergeCells>
  <hyperlinks>
    <hyperlink ref="L3:M3" location="'Table of Contents'!A1" display="Go To Table Of Contents" xr:uid="{00000000-0004-0000-14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1"/>
  <sheetViews>
    <sheetView showGridLines="0" workbookViewId="0">
      <selection activeCell="H2" sqref="H2:I3"/>
    </sheetView>
  </sheetViews>
  <sheetFormatPr defaultRowHeight="15" x14ac:dyDescent="0.25"/>
  <cols>
    <col min="1" max="1" width="1.85546875" customWidth="1"/>
    <col min="2" max="2" width="16.85546875" style="13"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50" t="s">
        <v>777</v>
      </c>
      <c r="C2" s="450"/>
      <c r="D2" s="450"/>
      <c r="E2" s="450"/>
      <c r="F2" s="450"/>
      <c r="H2" s="389" t="s">
        <v>311</v>
      </c>
      <c r="I2" s="389"/>
    </row>
    <row r="3" spans="2:9" ht="15" customHeight="1" x14ac:dyDescent="0.25">
      <c r="B3" s="448" t="s">
        <v>166</v>
      </c>
      <c r="C3" s="448"/>
      <c r="D3" s="448"/>
      <c r="E3" s="448"/>
      <c r="F3" s="448"/>
      <c r="H3" s="389"/>
      <c r="I3" s="389"/>
    </row>
    <row r="4" spans="2:9" x14ac:dyDescent="0.25">
      <c r="B4" s="17"/>
      <c r="C4" s="2"/>
      <c r="D4" s="2"/>
      <c r="E4" s="2"/>
      <c r="F4" s="2"/>
    </row>
    <row r="5" spans="2:9" ht="42" customHeight="1" x14ac:dyDescent="0.25">
      <c r="B5" s="314" t="s">
        <v>760</v>
      </c>
      <c r="C5" s="288" t="s">
        <v>167</v>
      </c>
      <c r="D5" s="288" t="s">
        <v>168</v>
      </c>
      <c r="E5" s="288" t="s">
        <v>169</v>
      </c>
      <c r="F5" s="288" t="s">
        <v>170</v>
      </c>
    </row>
    <row r="6" spans="2:9" x14ac:dyDescent="0.25">
      <c r="B6" s="451" t="s">
        <v>746</v>
      </c>
      <c r="C6" s="451"/>
      <c r="D6" s="451"/>
      <c r="E6" s="451"/>
      <c r="F6" s="451"/>
    </row>
    <row r="7" spans="2:9" x14ac:dyDescent="0.25">
      <c r="B7" s="72" t="s">
        <v>393</v>
      </c>
      <c r="C7" s="31">
        <v>0</v>
      </c>
      <c r="D7" s="31">
        <v>476.26</v>
      </c>
      <c r="E7" s="31">
        <v>0.21</v>
      </c>
      <c r="F7" s="31">
        <v>476.05</v>
      </c>
    </row>
    <row r="8" spans="2:9" x14ac:dyDescent="0.25">
      <c r="B8" s="72" t="s">
        <v>394</v>
      </c>
      <c r="C8" s="31">
        <v>476.05</v>
      </c>
      <c r="D8" s="31">
        <v>116.18</v>
      </c>
      <c r="E8" s="31">
        <v>0</v>
      </c>
      <c r="F8" s="31">
        <v>592.23</v>
      </c>
    </row>
    <row r="9" spans="2:9" x14ac:dyDescent="0.25">
      <c r="B9" s="72" t="s">
        <v>395</v>
      </c>
      <c r="C9" s="31">
        <v>592.23</v>
      </c>
      <c r="D9" s="31">
        <v>25.93</v>
      </c>
      <c r="E9" s="31">
        <v>4.84</v>
      </c>
      <c r="F9" s="31">
        <v>613.32000000000005</v>
      </c>
    </row>
    <row r="10" spans="2:9" x14ac:dyDescent="0.25">
      <c r="B10" s="72" t="s">
        <v>434</v>
      </c>
      <c r="C10" s="31">
        <v>613.32000000000005</v>
      </c>
      <c r="D10" s="31">
        <v>596.1</v>
      </c>
      <c r="E10" s="31">
        <v>0</v>
      </c>
      <c r="F10" s="31">
        <v>1209.42</v>
      </c>
    </row>
    <row r="11" spans="2:9" x14ac:dyDescent="0.25">
      <c r="B11" s="72" t="s">
        <v>433</v>
      </c>
      <c r="C11" s="31">
        <v>1209.42</v>
      </c>
      <c r="D11" s="31">
        <v>777.37</v>
      </c>
      <c r="E11" s="31">
        <v>9.26</v>
      </c>
      <c r="F11" s="31">
        <v>1977.53</v>
      </c>
    </row>
    <row r="12" spans="2:9" x14ac:dyDescent="0.25">
      <c r="B12" s="72" t="s">
        <v>527</v>
      </c>
      <c r="C12" s="31" t="s">
        <v>747</v>
      </c>
      <c r="D12" s="31" t="s">
        <v>748</v>
      </c>
      <c r="E12" s="31" t="s">
        <v>749</v>
      </c>
      <c r="F12" s="31">
        <v>2729.53</v>
      </c>
    </row>
    <row r="13" spans="2:9" ht="15.75" customHeight="1" x14ac:dyDescent="0.25">
      <c r="B13" s="72" t="s">
        <v>537</v>
      </c>
      <c r="C13" s="31" t="s">
        <v>750</v>
      </c>
      <c r="D13" s="31" t="s">
        <v>751</v>
      </c>
      <c r="E13" s="31" t="s">
        <v>752</v>
      </c>
      <c r="F13" s="31">
        <v>2726.58</v>
      </c>
    </row>
    <row r="14" spans="2:9" x14ac:dyDescent="0.25">
      <c r="B14" s="394" t="s">
        <v>753</v>
      </c>
      <c r="C14" s="394"/>
      <c r="D14" s="394"/>
      <c r="E14" s="394"/>
      <c r="F14" s="394"/>
    </row>
    <row r="15" spans="2:9" x14ac:dyDescent="0.25">
      <c r="B15" s="72" t="s">
        <v>393</v>
      </c>
      <c r="C15" s="31">
        <v>0</v>
      </c>
      <c r="D15" s="31">
        <v>109.7</v>
      </c>
      <c r="E15" s="31">
        <v>0</v>
      </c>
      <c r="F15" s="31">
        <v>109.7</v>
      </c>
    </row>
    <row r="16" spans="2:9" x14ac:dyDescent="0.25">
      <c r="B16" s="72" t="s">
        <v>394</v>
      </c>
      <c r="C16" s="31">
        <v>109.7</v>
      </c>
      <c r="D16" s="31">
        <v>112.06</v>
      </c>
      <c r="E16" s="31">
        <v>0</v>
      </c>
      <c r="F16" s="31">
        <v>221.76</v>
      </c>
    </row>
    <row r="17" spans="2:6" x14ac:dyDescent="0.25">
      <c r="B17" s="313" t="s">
        <v>395</v>
      </c>
      <c r="C17" s="31">
        <v>221.76</v>
      </c>
      <c r="D17" s="31">
        <v>127.94</v>
      </c>
      <c r="E17" s="31">
        <v>0.03</v>
      </c>
      <c r="F17" s="31">
        <v>349.67</v>
      </c>
    </row>
    <row r="18" spans="2:6" x14ac:dyDescent="0.25">
      <c r="B18" s="72" t="s">
        <v>396</v>
      </c>
      <c r="C18" s="31">
        <v>349.67</v>
      </c>
      <c r="D18" s="31">
        <v>241.29</v>
      </c>
      <c r="E18" s="31">
        <v>10.42</v>
      </c>
      <c r="F18" s="31">
        <v>580.54</v>
      </c>
    </row>
    <row r="19" spans="2:6" x14ac:dyDescent="0.25">
      <c r="B19" s="72" t="s">
        <v>433</v>
      </c>
      <c r="C19" s="31">
        <v>580.54</v>
      </c>
      <c r="D19" s="31">
        <v>265.49</v>
      </c>
      <c r="E19" s="31">
        <v>39.020000000000003</v>
      </c>
      <c r="F19" s="31">
        <v>807.01</v>
      </c>
    </row>
    <row r="20" spans="2:6" x14ac:dyDescent="0.25">
      <c r="B20" s="72" t="s">
        <v>527</v>
      </c>
      <c r="C20" s="31" t="s">
        <v>754</v>
      </c>
      <c r="D20" s="31" t="s">
        <v>755</v>
      </c>
      <c r="E20" s="31" t="s">
        <v>756</v>
      </c>
      <c r="F20" s="31">
        <v>956.02</v>
      </c>
    </row>
    <row r="21" spans="2:6" x14ac:dyDescent="0.25">
      <c r="B21" s="72" t="s">
        <v>537</v>
      </c>
      <c r="C21" s="31" t="s">
        <v>757</v>
      </c>
      <c r="D21" s="31" t="s">
        <v>758</v>
      </c>
      <c r="E21" s="31" t="s">
        <v>759</v>
      </c>
      <c r="F21" s="31">
        <v>1059.42</v>
      </c>
    </row>
  </sheetData>
  <mergeCells count="5">
    <mergeCell ref="B14:F14"/>
    <mergeCell ref="B3:F3"/>
    <mergeCell ref="B2:F2"/>
    <mergeCell ref="B6:F6"/>
    <mergeCell ref="H2:I3"/>
  </mergeCells>
  <hyperlinks>
    <hyperlink ref="H2:I3" location="'Table of Contents'!A1" display="Go To Table Of Contents" xr:uid="{00000000-0004-0000-16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8"/>
  <sheetViews>
    <sheetView showGridLines="0" workbookViewId="0">
      <selection activeCell="E19" sqref="E19"/>
    </sheetView>
  </sheetViews>
  <sheetFormatPr defaultRowHeight="15" x14ac:dyDescent="0.25"/>
  <cols>
    <col min="1" max="1" width="1.85546875" customWidth="1"/>
    <col min="2" max="2" width="6.5703125" style="13" customWidth="1"/>
    <col min="3" max="3" width="32.5703125" customWidth="1"/>
    <col min="4" max="4" width="17.5703125" customWidth="1"/>
    <col min="5" max="5" width="15.7109375" customWidth="1"/>
    <col min="6" max="6" width="4" customWidth="1"/>
    <col min="7" max="8" width="6.28515625" customWidth="1"/>
  </cols>
  <sheetData>
    <row r="1" spans="2:8" ht="12.75" customHeight="1" x14ac:dyDescent="0.25"/>
    <row r="2" spans="2:8" ht="15" customHeight="1" x14ac:dyDescent="0.25">
      <c r="B2" s="450" t="s">
        <v>761</v>
      </c>
      <c r="C2" s="450"/>
      <c r="D2" s="450"/>
      <c r="E2" s="450"/>
      <c r="G2" s="452" t="s">
        <v>311</v>
      </c>
      <c r="H2" s="452"/>
    </row>
    <row r="3" spans="2:8" ht="15" customHeight="1" x14ac:dyDescent="0.25">
      <c r="B3" s="413"/>
      <c r="C3" s="413"/>
      <c r="D3" s="413"/>
      <c r="E3" s="413"/>
      <c r="G3" s="452"/>
      <c r="H3" s="452"/>
    </row>
    <row r="4" spans="2:8" ht="25.5" x14ac:dyDescent="0.25">
      <c r="B4" s="229" t="s">
        <v>410</v>
      </c>
      <c r="C4" s="229" t="s">
        <v>416</v>
      </c>
      <c r="D4" s="229" t="s">
        <v>417</v>
      </c>
      <c r="E4" s="229" t="s">
        <v>418</v>
      </c>
    </row>
    <row r="5" spans="2:8" x14ac:dyDescent="0.25">
      <c r="B5" s="21" t="s">
        <v>448</v>
      </c>
      <c r="C5" s="223" t="s">
        <v>419</v>
      </c>
      <c r="D5" s="253">
        <v>45295</v>
      </c>
      <c r="E5" s="21" t="s">
        <v>398</v>
      </c>
    </row>
    <row r="6" spans="2:8" x14ac:dyDescent="0.25">
      <c r="B6" s="21" t="s">
        <v>449</v>
      </c>
      <c r="C6" s="223" t="s">
        <v>420</v>
      </c>
      <c r="D6" s="253">
        <v>45296</v>
      </c>
      <c r="E6" s="21" t="s">
        <v>399</v>
      </c>
    </row>
    <row r="7" spans="2:8" x14ac:dyDescent="0.25">
      <c r="B7" s="21" t="s">
        <v>450</v>
      </c>
      <c r="C7" s="223" t="s">
        <v>421</v>
      </c>
      <c r="D7" s="253">
        <v>45323</v>
      </c>
      <c r="E7" s="21" t="s">
        <v>183</v>
      </c>
    </row>
    <row r="8" spans="2:8" x14ac:dyDescent="0.25">
      <c r="B8" s="21" t="s">
        <v>451</v>
      </c>
      <c r="C8" s="223" t="s">
        <v>499</v>
      </c>
      <c r="D8" s="253">
        <v>45693</v>
      </c>
      <c r="E8" s="21" t="s">
        <v>500</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19FB6-A0FA-41F9-8E3C-AF55EC978EFB}">
  <dimension ref="B2:I11"/>
  <sheetViews>
    <sheetView workbookViewId="0">
      <selection activeCell="H2" sqref="H2:I3"/>
    </sheetView>
  </sheetViews>
  <sheetFormatPr defaultRowHeight="15" x14ac:dyDescent="0.25"/>
  <cols>
    <col min="2" max="2" width="15.7109375" customWidth="1"/>
    <col min="3" max="3" width="17.5703125" customWidth="1"/>
    <col min="4" max="4" width="16.28515625" customWidth="1"/>
    <col min="5" max="5" width="21.42578125" customWidth="1"/>
    <col min="8" max="8" width="13.85546875" customWidth="1"/>
  </cols>
  <sheetData>
    <row r="2" spans="2:9" ht="15.75" x14ac:dyDescent="0.25">
      <c r="B2" s="279" t="s">
        <v>515</v>
      </c>
      <c r="C2" s="279"/>
      <c r="D2" s="279"/>
      <c r="E2" s="279"/>
      <c r="F2" s="279"/>
      <c r="G2" s="279"/>
      <c r="H2" s="389" t="s">
        <v>311</v>
      </c>
      <c r="I2" s="389"/>
    </row>
    <row r="3" spans="2:9" x14ac:dyDescent="0.25">
      <c r="E3" s="454" t="s">
        <v>77</v>
      </c>
      <c r="F3" s="454"/>
      <c r="H3" s="389"/>
      <c r="I3" s="389"/>
    </row>
    <row r="4" spans="2:9" ht="15.75" customHeight="1" x14ac:dyDescent="0.25">
      <c r="B4" s="400" t="s">
        <v>410</v>
      </c>
      <c r="C4" s="400" t="s">
        <v>340</v>
      </c>
      <c r="D4" s="400" t="s">
        <v>341</v>
      </c>
      <c r="E4" s="400"/>
    </row>
    <row r="5" spans="2:9" ht="25.5" x14ac:dyDescent="0.25">
      <c r="B5" s="400"/>
      <c r="C5" s="400"/>
      <c r="D5" s="275" t="s">
        <v>342</v>
      </c>
      <c r="E5" s="275" t="s">
        <v>343</v>
      </c>
    </row>
    <row r="6" spans="2:9" x14ac:dyDescent="0.25">
      <c r="B6" s="190">
        <v>1</v>
      </c>
      <c r="C6" s="9" t="s">
        <v>344</v>
      </c>
      <c r="D6" s="71">
        <v>211</v>
      </c>
      <c r="E6" s="71">
        <v>29919.98</v>
      </c>
    </row>
    <row r="7" spans="2:9" x14ac:dyDescent="0.25">
      <c r="B7" s="190">
        <v>2</v>
      </c>
      <c r="C7" s="9" t="s">
        <v>345</v>
      </c>
      <c r="D7" s="71">
        <v>40</v>
      </c>
      <c r="E7" s="71">
        <v>1818.01</v>
      </c>
    </row>
    <row r="8" spans="2:9" x14ac:dyDescent="0.25">
      <c r="B8" s="190">
        <v>3</v>
      </c>
      <c r="C8" s="9" t="s">
        <v>346</v>
      </c>
      <c r="D8" s="71">
        <v>423</v>
      </c>
      <c r="E8" s="71">
        <v>122370.48</v>
      </c>
    </row>
    <row r="9" spans="2:9" x14ac:dyDescent="0.25">
      <c r="B9" s="190">
        <v>4</v>
      </c>
      <c r="C9" s="9" t="s">
        <v>347</v>
      </c>
      <c r="D9" s="71">
        <v>4</v>
      </c>
      <c r="E9" s="71">
        <v>75.650000000000006</v>
      </c>
    </row>
    <row r="10" spans="2:9" x14ac:dyDescent="0.25">
      <c r="B10" s="190">
        <v>5</v>
      </c>
      <c r="C10" s="9" t="s">
        <v>349</v>
      </c>
      <c r="D10" s="71">
        <v>764</v>
      </c>
      <c r="E10" s="71">
        <v>235779.86</v>
      </c>
    </row>
    <row r="11" spans="2:9" x14ac:dyDescent="0.25">
      <c r="B11" s="453" t="s">
        <v>19</v>
      </c>
      <c r="C11" s="453"/>
      <c r="D11" s="315">
        <v>1442</v>
      </c>
      <c r="E11" s="315">
        <v>389963.98</v>
      </c>
    </row>
  </sheetData>
  <mergeCells count="6">
    <mergeCell ref="B11:C11"/>
    <mergeCell ref="H2:I3"/>
    <mergeCell ref="E3:F3"/>
    <mergeCell ref="B4:B5"/>
    <mergeCell ref="C4:C5"/>
    <mergeCell ref="D4:E4"/>
  </mergeCells>
  <hyperlinks>
    <hyperlink ref="H2:I3" location="'Table of Contents'!A1" display="Go To Table Of Contents" xr:uid="{EFCF0E9D-A65B-4EA3-946C-B844E17A376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8"/>
  <sheetViews>
    <sheetView showGridLines="0" workbookViewId="0">
      <selection activeCell="L2" sqref="L2:M3"/>
    </sheetView>
  </sheetViews>
  <sheetFormatPr defaultRowHeight="15" x14ac:dyDescent="0.25"/>
  <cols>
    <col min="1" max="1" width="1.85546875" customWidth="1"/>
    <col min="2" max="2" width="13.85546875" style="13"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x14ac:dyDescent="0.25"/>
    <row r="2" spans="2:13" ht="15" customHeight="1" x14ac:dyDescent="0.25">
      <c r="B2" s="422" t="s">
        <v>516</v>
      </c>
      <c r="C2" s="422"/>
      <c r="D2" s="422"/>
      <c r="E2" s="422"/>
      <c r="F2" s="422"/>
      <c r="G2" s="422"/>
      <c r="H2" s="422"/>
      <c r="I2" s="422"/>
      <c r="J2" s="422"/>
      <c r="L2" s="389" t="s">
        <v>311</v>
      </c>
      <c r="M2" s="389"/>
    </row>
    <row r="3" spans="2:13" x14ac:dyDescent="0.25">
      <c r="B3" s="416" t="s">
        <v>77</v>
      </c>
      <c r="C3" s="416"/>
      <c r="D3" s="416"/>
      <c r="E3" s="416"/>
      <c r="F3" s="416"/>
      <c r="G3" s="416"/>
      <c r="H3" s="416"/>
      <c r="I3" s="416"/>
      <c r="J3" s="416"/>
      <c r="L3" s="389"/>
      <c r="M3" s="389"/>
    </row>
    <row r="4" spans="2:13" ht="17.25" customHeight="1" x14ac:dyDescent="0.25">
      <c r="B4" s="431" t="s">
        <v>122</v>
      </c>
      <c r="C4" s="431" t="s">
        <v>171</v>
      </c>
      <c r="D4" s="431"/>
      <c r="E4" s="431"/>
      <c r="F4" s="431"/>
      <c r="G4" s="431" t="s">
        <v>19</v>
      </c>
      <c r="H4" s="431"/>
      <c r="I4" s="431" t="s">
        <v>172</v>
      </c>
      <c r="J4" s="431"/>
    </row>
    <row r="5" spans="2:13" ht="28.5" customHeight="1" x14ac:dyDescent="0.25">
      <c r="B5" s="431"/>
      <c r="C5" s="431" t="s">
        <v>173</v>
      </c>
      <c r="D5" s="431"/>
      <c r="E5" s="431" t="s">
        <v>174</v>
      </c>
      <c r="F5" s="431"/>
      <c r="G5" s="431"/>
      <c r="H5" s="431"/>
      <c r="I5" s="431"/>
      <c r="J5" s="431"/>
    </row>
    <row r="6" spans="2:13" ht="27" customHeight="1" x14ac:dyDescent="0.25">
      <c r="B6" s="432"/>
      <c r="C6" s="74" t="s">
        <v>87</v>
      </c>
      <c r="D6" s="74" t="s">
        <v>175</v>
      </c>
      <c r="E6" s="74" t="s">
        <v>87</v>
      </c>
      <c r="F6" s="74" t="s">
        <v>175</v>
      </c>
      <c r="G6" s="74" t="s">
        <v>87</v>
      </c>
      <c r="H6" s="74" t="s">
        <v>175</v>
      </c>
      <c r="I6" s="74" t="s">
        <v>176</v>
      </c>
      <c r="J6" s="74" t="s">
        <v>177</v>
      </c>
    </row>
    <row r="7" spans="2:13" x14ac:dyDescent="0.25">
      <c r="B7" s="36" t="s">
        <v>227</v>
      </c>
      <c r="C7" s="31">
        <v>4</v>
      </c>
      <c r="D7" s="31">
        <v>1827.57</v>
      </c>
      <c r="E7" s="31">
        <v>23</v>
      </c>
      <c r="F7" s="31">
        <v>3299.82</v>
      </c>
      <c r="G7" s="31">
        <v>27</v>
      </c>
      <c r="H7" s="31">
        <v>5127.3900000000003</v>
      </c>
      <c r="I7" s="31">
        <v>26</v>
      </c>
      <c r="J7" s="31">
        <v>1</v>
      </c>
    </row>
    <row r="8" spans="2:13" x14ac:dyDescent="0.25">
      <c r="B8" s="36" t="s">
        <v>273</v>
      </c>
      <c r="C8" s="31">
        <v>27</v>
      </c>
      <c r="D8" s="31">
        <v>3103.27</v>
      </c>
      <c r="E8" s="31">
        <v>255</v>
      </c>
      <c r="F8" s="31">
        <v>40384.58</v>
      </c>
      <c r="G8" s="31">
        <v>282</v>
      </c>
      <c r="H8" s="180">
        <v>43487.85</v>
      </c>
      <c r="I8" s="31">
        <v>276</v>
      </c>
      <c r="J8" s="31">
        <v>6</v>
      </c>
    </row>
    <row r="9" spans="2:13" x14ac:dyDescent="0.25">
      <c r="B9" s="36" t="s">
        <v>339</v>
      </c>
      <c r="C9" s="31">
        <v>88</v>
      </c>
      <c r="D9" s="180">
        <v>3550.2</v>
      </c>
      <c r="E9" s="31">
        <v>961</v>
      </c>
      <c r="F9" s="180">
        <v>73057.070000000007</v>
      </c>
      <c r="G9" s="31">
        <v>1049</v>
      </c>
      <c r="H9" s="180">
        <v>76607.27</v>
      </c>
      <c r="I9" s="31">
        <v>1034</v>
      </c>
      <c r="J9" s="31">
        <v>15</v>
      </c>
    </row>
    <row r="10" spans="2:13" x14ac:dyDescent="0.25">
      <c r="B10" s="36" t="s">
        <v>383</v>
      </c>
      <c r="C10" s="31">
        <v>88</v>
      </c>
      <c r="D10" s="31">
        <v>10796.65</v>
      </c>
      <c r="E10" s="31">
        <v>909</v>
      </c>
      <c r="F10" s="31">
        <v>40355.879999999997</v>
      </c>
      <c r="G10" s="31">
        <v>997</v>
      </c>
      <c r="H10" s="31">
        <v>51152.53</v>
      </c>
      <c r="I10" s="31">
        <v>996</v>
      </c>
      <c r="J10" s="31">
        <v>1</v>
      </c>
    </row>
    <row r="11" spans="2:13" x14ac:dyDescent="0.25">
      <c r="B11" s="36" t="s">
        <v>415</v>
      </c>
      <c r="C11" s="31">
        <v>250</v>
      </c>
      <c r="D11" s="31">
        <v>5622.19</v>
      </c>
      <c r="E11" s="31">
        <v>587</v>
      </c>
      <c r="F11" s="31">
        <v>32897.839999999997</v>
      </c>
      <c r="G11" s="31">
        <v>837</v>
      </c>
      <c r="H11" s="180">
        <v>38520.03</v>
      </c>
      <c r="I11" s="31">
        <v>810</v>
      </c>
      <c r="J11" s="31">
        <v>27</v>
      </c>
    </row>
    <row r="12" spans="2:13" x14ac:dyDescent="0.25">
      <c r="B12" s="45" t="s">
        <v>527</v>
      </c>
      <c r="C12" s="31">
        <v>173</v>
      </c>
      <c r="D12" s="31">
        <v>5921.11</v>
      </c>
      <c r="E12" s="31">
        <v>892</v>
      </c>
      <c r="F12" s="31">
        <v>65204.19</v>
      </c>
      <c r="G12" s="31">
        <v>1065</v>
      </c>
      <c r="H12" s="180">
        <v>71125.3</v>
      </c>
      <c r="I12" s="31">
        <v>1064</v>
      </c>
      <c r="J12" s="31">
        <v>1</v>
      </c>
    </row>
    <row r="13" spans="2:13" x14ac:dyDescent="0.25">
      <c r="B13" s="45" t="s">
        <v>528</v>
      </c>
      <c r="C13" s="31">
        <v>1</v>
      </c>
      <c r="D13" s="31">
        <v>3.42</v>
      </c>
      <c r="E13" s="31">
        <v>18</v>
      </c>
      <c r="F13" s="31">
        <v>151.25</v>
      </c>
      <c r="G13" s="31">
        <v>19</v>
      </c>
      <c r="H13" s="180">
        <v>154.66999999999999</v>
      </c>
      <c r="I13" s="31">
        <v>19</v>
      </c>
      <c r="J13" s="31">
        <v>0</v>
      </c>
    </row>
    <row r="14" spans="2:13" x14ac:dyDescent="0.25">
      <c r="B14" s="152" t="s">
        <v>19</v>
      </c>
      <c r="C14" s="230">
        <v>631</v>
      </c>
      <c r="D14" s="230">
        <v>30824.41</v>
      </c>
      <c r="E14" s="230">
        <v>3645</v>
      </c>
      <c r="F14" s="230">
        <v>255350.63</v>
      </c>
      <c r="G14" s="230">
        <v>4276</v>
      </c>
      <c r="H14" s="277">
        <v>286175.03999999998</v>
      </c>
      <c r="I14" s="230">
        <v>4225</v>
      </c>
      <c r="J14" s="230">
        <v>51</v>
      </c>
    </row>
    <row r="15" spans="2:13" x14ac:dyDescent="0.25">
      <c r="B15" s="113" t="s">
        <v>457</v>
      </c>
      <c r="C15" s="114"/>
      <c r="D15" s="114"/>
      <c r="E15" s="114"/>
      <c r="F15" s="114"/>
      <c r="G15" s="1"/>
      <c r="H15" s="1"/>
      <c r="I15" s="1"/>
      <c r="J15" s="57"/>
      <c r="K15" s="276" t="s">
        <v>501</v>
      </c>
      <c r="L15" s="57"/>
    </row>
    <row r="16" spans="2:13" x14ac:dyDescent="0.25">
      <c r="B16" s="113"/>
      <c r="C16" s="114"/>
      <c r="D16" s="114"/>
      <c r="E16" s="114"/>
      <c r="F16" s="114"/>
      <c r="G16" s="1"/>
      <c r="H16" s="1"/>
      <c r="I16" s="1"/>
      <c r="J16" s="1"/>
    </row>
    <row r="17" spans="2:6" x14ac:dyDescent="0.25">
      <c r="B17" s="203"/>
      <c r="C17" s="115"/>
      <c r="D17" s="115"/>
      <c r="E17" s="115"/>
      <c r="F17" s="115"/>
    </row>
    <row r="18" spans="2:6" x14ac:dyDescent="0.25">
      <c r="B18" s="190"/>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7"/>
  <sheetViews>
    <sheetView showGridLines="0" workbookViewId="0">
      <selection activeCell="K2" sqref="K2:L3"/>
    </sheetView>
  </sheetViews>
  <sheetFormatPr defaultRowHeight="15" x14ac:dyDescent="0.25"/>
  <cols>
    <col min="1" max="1" width="1.85546875" customWidth="1"/>
    <col min="2" max="2" width="16.7109375" style="13"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x14ac:dyDescent="0.25"/>
    <row r="2" spans="2:12" ht="15" customHeight="1" x14ac:dyDescent="0.25">
      <c r="B2" s="422" t="s">
        <v>517</v>
      </c>
      <c r="C2" s="422"/>
      <c r="D2" s="422"/>
      <c r="E2" s="422"/>
      <c r="F2" s="422"/>
      <c r="G2" s="422"/>
      <c r="H2" s="422"/>
      <c r="I2" s="422"/>
      <c r="K2" s="389" t="s">
        <v>311</v>
      </c>
      <c r="L2" s="389"/>
    </row>
    <row r="3" spans="2:12" x14ac:dyDescent="0.25">
      <c r="B3" s="416"/>
      <c r="C3" s="416"/>
      <c r="D3" s="416"/>
      <c r="E3" s="416"/>
      <c r="F3" s="416"/>
      <c r="G3" s="416"/>
      <c r="H3" s="416"/>
      <c r="I3" s="416"/>
      <c r="K3" s="389"/>
      <c r="L3" s="389"/>
    </row>
    <row r="4" spans="2:12" ht="17.25" customHeight="1" x14ac:dyDescent="0.25">
      <c r="B4" s="431" t="s">
        <v>122</v>
      </c>
      <c r="C4" s="432" t="s">
        <v>362</v>
      </c>
      <c r="D4" s="455" t="s">
        <v>361</v>
      </c>
      <c r="E4" s="456"/>
      <c r="F4" s="432" t="s">
        <v>381</v>
      </c>
      <c r="G4" s="455" t="s">
        <v>365</v>
      </c>
      <c r="H4" s="456"/>
      <c r="I4" s="432" t="s">
        <v>366</v>
      </c>
    </row>
    <row r="5" spans="2:12" ht="29.25" customHeight="1" x14ac:dyDescent="0.25">
      <c r="B5" s="431"/>
      <c r="C5" s="457"/>
      <c r="D5" s="10" t="s">
        <v>363</v>
      </c>
      <c r="E5" s="10" t="s">
        <v>364</v>
      </c>
      <c r="F5" s="457"/>
      <c r="G5" s="10" t="s">
        <v>363</v>
      </c>
      <c r="H5" s="10" t="s">
        <v>364</v>
      </c>
      <c r="I5" s="457"/>
    </row>
    <row r="6" spans="2:12" x14ac:dyDescent="0.25">
      <c r="B6" s="36" t="s">
        <v>393</v>
      </c>
      <c r="C6" s="31">
        <v>27</v>
      </c>
      <c r="D6" s="31">
        <v>0</v>
      </c>
      <c r="E6" s="31">
        <v>0</v>
      </c>
      <c r="F6" s="31">
        <v>2</v>
      </c>
      <c r="G6" s="31">
        <v>0</v>
      </c>
      <c r="H6" s="31">
        <v>0</v>
      </c>
      <c r="I6" s="31">
        <v>0</v>
      </c>
    </row>
    <row r="7" spans="2:12" x14ac:dyDescent="0.25">
      <c r="B7" s="36" t="s">
        <v>394</v>
      </c>
      <c r="C7" s="31">
        <v>282</v>
      </c>
      <c r="D7" s="31">
        <v>6</v>
      </c>
      <c r="E7" s="31">
        <v>1</v>
      </c>
      <c r="F7" s="31">
        <v>35</v>
      </c>
      <c r="G7" s="31">
        <v>2</v>
      </c>
      <c r="H7" s="31">
        <v>1</v>
      </c>
      <c r="I7" s="31">
        <v>13</v>
      </c>
    </row>
    <row r="8" spans="2:12" x14ac:dyDescent="0.25">
      <c r="B8" s="36" t="s">
        <v>395</v>
      </c>
      <c r="C8" s="31">
        <v>1049</v>
      </c>
      <c r="D8" s="31">
        <v>15</v>
      </c>
      <c r="E8" s="31">
        <v>15</v>
      </c>
      <c r="F8" s="31">
        <v>469</v>
      </c>
      <c r="G8" s="31">
        <v>0</v>
      </c>
      <c r="H8" s="31">
        <v>7</v>
      </c>
      <c r="I8" s="31">
        <v>35</v>
      </c>
    </row>
    <row r="9" spans="2:12" x14ac:dyDescent="0.25">
      <c r="B9" s="36" t="s">
        <v>383</v>
      </c>
      <c r="C9" s="31">
        <v>997</v>
      </c>
      <c r="D9" s="31">
        <v>19</v>
      </c>
      <c r="E9" s="31">
        <v>30</v>
      </c>
      <c r="F9" s="31">
        <v>557</v>
      </c>
      <c r="G9" s="31">
        <v>13</v>
      </c>
      <c r="H9" s="31">
        <v>25</v>
      </c>
      <c r="I9" s="31">
        <v>214</v>
      </c>
    </row>
    <row r="10" spans="2:12" x14ac:dyDescent="0.25">
      <c r="B10" s="36" t="s">
        <v>433</v>
      </c>
      <c r="C10" s="31">
        <v>837</v>
      </c>
      <c r="D10" s="31">
        <v>12</v>
      </c>
      <c r="E10" s="31">
        <v>19</v>
      </c>
      <c r="F10" s="31">
        <v>595</v>
      </c>
      <c r="G10" s="31">
        <v>19</v>
      </c>
      <c r="H10" s="31">
        <v>18</v>
      </c>
      <c r="I10" s="31">
        <v>179</v>
      </c>
    </row>
    <row r="11" spans="2:12" x14ac:dyDescent="0.25">
      <c r="B11" s="45" t="s">
        <v>527</v>
      </c>
      <c r="C11" s="31">
        <v>1065</v>
      </c>
      <c r="D11" s="31">
        <v>1</v>
      </c>
      <c r="E11" s="31">
        <v>3</v>
      </c>
      <c r="F11" s="31">
        <v>232</v>
      </c>
      <c r="G11" s="31">
        <v>6</v>
      </c>
      <c r="H11" s="31">
        <v>44</v>
      </c>
      <c r="I11" s="31">
        <v>239</v>
      </c>
    </row>
    <row r="12" spans="2:12" x14ac:dyDescent="0.25">
      <c r="B12" s="45" t="s">
        <v>528</v>
      </c>
      <c r="C12" s="31">
        <v>19</v>
      </c>
      <c r="D12" s="31">
        <v>0</v>
      </c>
      <c r="E12" s="31">
        <v>0</v>
      </c>
      <c r="F12" s="31">
        <v>51</v>
      </c>
      <c r="G12" s="31">
        <v>4</v>
      </c>
      <c r="H12" s="31">
        <v>10</v>
      </c>
      <c r="I12" s="31">
        <v>31</v>
      </c>
    </row>
    <row r="13" spans="2:12" x14ac:dyDescent="0.25">
      <c r="B13" s="152" t="s">
        <v>19</v>
      </c>
      <c r="C13" s="230">
        <v>4276</v>
      </c>
      <c r="D13" s="230">
        <v>53</v>
      </c>
      <c r="E13" s="230">
        <v>68</v>
      </c>
      <c r="F13" s="230">
        <v>1941</v>
      </c>
      <c r="G13" s="230">
        <v>44</v>
      </c>
      <c r="H13" s="230">
        <v>105</v>
      </c>
      <c r="I13" s="230">
        <v>711</v>
      </c>
    </row>
    <row r="14" spans="2:12" x14ac:dyDescent="0.25">
      <c r="B14" s="17" t="s">
        <v>435</v>
      </c>
      <c r="C14" s="114"/>
      <c r="D14" s="114"/>
      <c r="E14" s="114"/>
      <c r="F14" s="114"/>
      <c r="G14" s="1"/>
      <c r="H14" s="1"/>
      <c r="I14" s="1"/>
    </row>
    <row r="15" spans="2:12" x14ac:dyDescent="0.25">
      <c r="B15" s="17"/>
      <c r="C15" s="114"/>
      <c r="D15" s="114"/>
      <c r="E15" s="114"/>
      <c r="F15" s="114"/>
      <c r="G15" s="1"/>
      <c r="H15" s="1"/>
      <c r="I15" s="1"/>
    </row>
    <row r="16" spans="2:12" x14ac:dyDescent="0.25">
      <c r="B16" s="190"/>
      <c r="C16" s="115"/>
      <c r="D16" s="115"/>
      <c r="E16" s="115"/>
      <c r="F16" s="115"/>
    </row>
    <row r="17" spans="2:2" x14ac:dyDescent="0.25">
      <c r="B17" s="190"/>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8F57-3B37-4429-85CA-C1BFDC32F825}">
  <dimension ref="A2:E14"/>
  <sheetViews>
    <sheetView showGridLines="0" workbookViewId="0">
      <selection activeCell="E2" sqref="E2:E3"/>
    </sheetView>
  </sheetViews>
  <sheetFormatPr defaultRowHeight="15" x14ac:dyDescent="0.25"/>
  <cols>
    <col min="1" max="1" width="33.7109375" customWidth="1"/>
    <col min="2" max="2" width="15.42578125" bestFit="1" customWidth="1"/>
    <col min="5" max="5" width="14.140625" customWidth="1"/>
  </cols>
  <sheetData>
    <row r="2" spans="1:5" ht="15.75" x14ac:dyDescent="0.25">
      <c r="A2" s="361" t="s">
        <v>526</v>
      </c>
      <c r="B2" s="361"/>
      <c r="C2" s="361"/>
      <c r="E2" s="362" t="s">
        <v>311</v>
      </c>
    </row>
    <row r="3" spans="1:5" x14ac:dyDescent="0.25">
      <c r="E3" s="362"/>
    </row>
    <row r="4" spans="1:5" x14ac:dyDescent="0.25">
      <c r="A4" s="11" t="s">
        <v>48</v>
      </c>
      <c r="B4" s="8" t="s">
        <v>15</v>
      </c>
    </row>
    <row r="5" spans="1:5" x14ac:dyDescent="0.25">
      <c r="A5" s="12" t="s">
        <v>3</v>
      </c>
      <c r="B5" s="31">
        <v>8492</v>
      </c>
    </row>
    <row r="6" spans="1:5" ht="18.75" customHeight="1" x14ac:dyDescent="0.25">
      <c r="A6" s="45" t="s">
        <v>484</v>
      </c>
      <c r="B6" s="280"/>
    </row>
    <row r="7" spans="1:5" ht="19.5" customHeight="1" x14ac:dyDescent="0.25">
      <c r="A7" s="12" t="s">
        <v>485</v>
      </c>
      <c r="B7" s="31">
        <v>1191</v>
      </c>
    </row>
    <row r="8" spans="1:5" ht="17.25" customHeight="1" x14ac:dyDescent="0.25">
      <c r="A8" s="45" t="s">
        <v>486</v>
      </c>
      <c r="B8" s="31">
        <v>1314</v>
      </c>
    </row>
    <row r="9" spans="1:5" ht="17.25" customHeight="1" x14ac:dyDescent="0.25">
      <c r="A9" s="12" t="s">
        <v>487</v>
      </c>
      <c r="B9" s="31">
        <v>1258</v>
      </c>
    </row>
    <row r="10" spans="1:5" ht="20.25" customHeight="1" thickBot="1" x14ac:dyDescent="0.3">
      <c r="A10" s="45" t="s">
        <v>489</v>
      </c>
      <c r="B10" s="31">
        <v>2824</v>
      </c>
    </row>
    <row r="11" spans="1:5" ht="15.75" thickBot="1" x14ac:dyDescent="0.3">
      <c r="A11" s="278" t="s">
        <v>488</v>
      </c>
      <c r="B11" s="281">
        <v>1905</v>
      </c>
    </row>
    <row r="13" spans="1:5" ht="51" x14ac:dyDescent="0.25">
      <c r="A13" s="259" t="s">
        <v>490</v>
      </c>
    </row>
    <row r="14" spans="1:5" ht="25.5" x14ac:dyDescent="0.25">
      <c r="A14" s="259" t="s">
        <v>491</v>
      </c>
    </row>
  </sheetData>
  <mergeCells count="2">
    <mergeCell ref="A2:C2"/>
    <mergeCell ref="E2:E3"/>
  </mergeCells>
  <phoneticPr fontId="41" type="noConversion"/>
  <hyperlinks>
    <hyperlink ref="E2:E3" location="'Table of Contents'!A1" display="Go to Table of Contents" xr:uid="{4DA31E3F-B5D1-4CB0-9137-E847681B41EF}"/>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I23" sqref="I23"/>
    </sheetView>
  </sheetViews>
  <sheetFormatPr defaultRowHeight="15" x14ac:dyDescent="0.25"/>
  <cols>
    <col min="1" max="1" width="1.85546875" style="40" customWidth="1"/>
    <col min="2" max="2" width="1.85546875" customWidth="1"/>
    <col min="3" max="3" width="28.140625" style="13" customWidth="1"/>
    <col min="10" max="10" width="9.42578125" customWidth="1"/>
    <col min="12" max="12" width="3.7109375" customWidth="1"/>
    <col min="13" max="14" width="7" customWidth="1"/>
  </cols>
  <sheetData>
    <row r="1" spans="3:14" ht="11.25" customHeight="1" x14ac:dyDescent="0.25"/>
    <row r="2" spans="3:14" ht="15" customHeight="1" x14ac:dyDescent="0.25">
      <c r="C2" s="422" t="s">
        <v>762</v>
      </c>
      <c r="D2" s="422"/>
      <c r="E2" s="422"/>
      <c r="F2" s="422"/>
      <c r="G2" s="422"/>
      <c r="H2" s="422"/>
      <c r="I2" s="422"/>
      <c r="J2" s="422"/>
      <c r="K2" s="422"/>
      <c r="M2" s="389" t="s">
        <v>311</v>
      </c>
      <c r="N2" s="389"/>
    </row>
    <row r="3" spans="3:14" x14ac:dyDescent="0.25">
      <c r="C3" s="416" t="s">
        <v>0</v>
      </c>
      <c r="D3" s="416"/>
      <c r="E3" s="416"/>
      <c r="F3" s="416"/>
      <c r="G3" s="416"/>
      <c r="H3" s="416"/>
      <c r="I3" s="416"/>
      <c r="J3" s="416"/>
      <c r="K3" s="416"/>
      <c r="M3" s="389"/>
      <c r="N3" s="389"/>
    </row>
    <row r="4" spans="3:14" x14ac:dyDescent="0.25">
      <c r="C4" s="431" t="s">
        <v>178</v>
      </c>
      <c r="D4" s="431" t="s">
        <v>179</v>
      </c>
      <c r="E4" s="431"/>
      <c r="F4" s="431"/>
      <c r="G4" s="431"/>
      <c r="H4" s="431" t="s">
        <v>206</v>
      </c>
      <c r="I4" s="431"/>
      <c r="J4" s="431"/>
      <c r="K4" s="431"/>
    </row>
    <row r="5" spans="3:14" ht="25.5" x14ac:dyDescent="0.25">
      <c r="C5" s="431"/>
      <c r="D5" s="16" t="s">
        <v>382</v>
      </c>
      <c r="E5" s="16" t="s">
        <v>180</v>
      </c>
      <c r="F5" s="16" t="s">
        <v>440</v>
      </c>
      <c r="G5" s="16" t="s">
        <v>19</v>
      </c>
      <c r="H5" s="16" t="s">
        <v>382</v>
      </c>
      <c r="I5" s="16" t="s">
        <v>180</v>
      </c>
      <c r="J5" s="16" t="s">
        <v>440</v>
      </c>
      <c r="K5" s="16" t="s">
        <v>19</v>
      </c>
    </row>
    <row r="6" spans="3:14" x14ac:dyDescent="0.25">
      <c r="C6" s="45" t="s">
        <v>181</v>
      </c>
      <c r="D6" s="31">
        <v>507</v>
      </c>
      <c r="E6" s="31">
        <v>295</v>
      </c>
      <c r="F6" s="31">
        <v>97</v>
      </c>
      <c r="G6" s="31">
        <v>899</v>
      </c>
      <c r="H6" s="31">
        <v>205</v>
      </c>
      <c r="I6" s="31">
        <v>123</v>
      </c>
      <c r="J6" s="31">
        <v>46</v>
      </c>
      <c r="K6" s="31">
        <v>374</v>
      </c>
    </row>
    <row r="7" spans="3:14" x14ac:dyDescent="0.25">
      <c r="C7" s="45" t="s">
        <v>182</v>
      </c>
      <c r="D7" s="31">
        <v>521</v>
      </c>
      <c r="E7" s="31">
        <v>220</v>
      </c>
      <c r="F7" s="31">
        <v>90</v>
      </c>
      <c r="G7" s="31">
        <v>831</v>
      </c>
      <c r="H7" s="31">
        <v>191</v>
      </c>
      <c r="I7" s="31">
        <v>98</v>
      </c>
      <c r="J7" s="31">
        <v>30</v>
      </c>
      <c r="K7" s="31">
        <v>319</v>
      </c>
    </row>
    <row r="8" spans="3:14" x14ac:dyDescent="0.25">
      <c r="C8" s="45" t="s">
        <v>183</v>
      </c>
      <c r="D8" s="31">
        <v>445</v>
      </c>
      <c r="E8" s="31">
        <v>157</v>
      </c>
      <c r="F8" s="31">
        <v>43</v>
      </c>
      <c r="G8" s="31">
        <v>645</v>
      </c>
      <c r="H8" s="31">
        <v>181</v>
      </c>
      <c r="I8" s="31">
        <v>68</v>
      </c>
      <c r="J8" s="31">
        <v>17</v>
      </c>
      <c r="K8" s="31">
        <v>266</v>
      </c>
    </row>
    <row r="9" spans="3:14" x14ac:dyDescent="0.25">
      <c r="C9" s="45" t="s">
        <v>184</v>
      </c>
      <c r="D9" s="31">
        <v>383</v>
      </c>
      <c r="E9" s="31">
        <v>143</v>
      </c>
      <c r="F9" s="31">
        <v>55</v>
      </c>
      <c r="G9" s="31">
        <v>581</v>
      </c>
      <c r="H9" s="31">
        <v>169</v>
      </c>
      <c r="I9" s="31">
        <v>69</v>
      </c>
      <c r="J9" s="31">
        <v>21</v>
      </c>
      <c r="K9" s="31">
        <v>259</v>
      </c>
    </row>
    <row r="10" spans="3:14" x14ac:dyDescent="0.25">
      <c r="C10" s="45" t="s">
        <v>185</v>
      </c>
      <c r="D10" s="31">
        <v>158</v>
      </c>
      <c r="E10" s="31">
        <v>90</v>
      </c>
      <c r="F10" s="31">
        <v>24</v>
      </c>
      <c r="G10" s="31">
        <v>272</v>
      </c>
      <c r="H10" s="31">
        <v>60</v>
      </c>
      <c r="I10" s="31">
        <v>38</v>
      </c>
      <c r="J10" s="31">
        <v>13</v>
      </c>
      <c r="K10" s="31">
        <v>111</v>
      </c>
    </row>
    <row r="11" spans="3:14" x14ac:dyDescent="0.25">
      <c r="C11" s="45" t="s">
        <v>186</v>
      </c>
      <c r="D11" s="31">
        <v>455</v>
      </c>
      <c r="E11" s="31">
        <v>238</v>
      </c>
      <c r="F11" s="31">
        <v>95</v>
      </c>
      <c r="G11" s="31">
        <v>788</v>
      </c>
      <c r="H11" s="31">
        <v>158</v>
      </c>
      <c r="I11" s="31">
        <v>92</v>
      </c>
      <c r="J11" s="31">
        <v>47</v>
      </c>
      <c r="K11" s="31">
        <v>297</v>
      </c>
    </row>
    <row r="12" spans="3:14" x14ac:dyDescent="0.25">
      <c r="C12" s="45" t="s">
        <v>187</v>
      </c>
      <c r="D12" s="31">
        <v>249</v>
      </c>
      <c r="E12" s="31">
        <v>43</v>
      </c>
      <c r="F12" s="31">
        <v>29</v>
      </c>
      <c r="G12" s="31">
        <v>321</v>
      </c>
      <c r="H12" s="31">
        <v>120</v>
      </c>
      <c r="I12" s="31">
        <v>19</v>
      </c>
      <c r="J12" s="31">
        <v>17</v>
      </c>
      <c r="K12" s="31">
        <v>156</v>
      </c>
    </row>
    <row r="13" spans="3:14" x14ac:dyDescent="0.25">
      <c r="C13" s="45" t="s">
        <v>188</v>
      </c>
      <c r="D13" s="31">
        <v>81</v>
      </c>
      <c r="E13" s="31">
        <v>35</v>
      </c>
      <c r="F13" s="31">
        <v>12</v>
      </c>
      <c r="G13" s="31">
        <v>128</v>
      </c>
      <c r="H13" s="31">
        <v>26</v>
      </c>
      <c r="I13" s="31">
        <v>18</v>
      </c>
      <c r="J13" s="31">
        <v>8</v>
      </c>
      <c r="K13" s="31">
        <v>52</v>
      </c>
    </row>
    <row r="14" spans="3:14" x14ac:dyDescent="0.25">
      <c r="C14" s="152" t="s">
        <v>374</v>
      </c>
      <c r="D14" s="153">
        <v>2799</v>
      </c>
      <c r="E14" s="153">
        <v>1221</v>
      </c>
      <c r="F14" s="153">
        <v>445</v>
      </c>
      <c r="G14" s="153">
        <v>4465</v>
      </c>
      <c r="H14" s="153">
        <v>1110</v>
      </c>
      <c r="I14" s="153">
        <v>525</v>
      </c>
      <c r="J14" s="153">
        <v>199</v>
      </c>
      <c r="K14" s="153">
        <v>1834</v>
      </c>
    </row>
    <row r="15" spans="3:14" x14ac:dyDescent="0.25">
      <c r="C15" s="152" t="s">
        <v>375</v>
      </c>
      <c r="D15" s="153">
        <v>55</v>
      </c>
      <c r="E15" s="153">
        <v>16</v>
      </c>
      <c r="F15" s="153">
        <v>25</v>
      </c>
      <c r="G15" s="153">
        <v>96</v>
      </c>
      <c r="H15" s="153">
        <v>46</v>
      </c>
      <c r="I15" s="153">
        <v>10</v>
      </c>
      <c r="J15" s="153">
        <v>18</v>
      </c>
      <c r="K15" s="153">
        <v>74</v>
      </c>
    </row>
    <row r="16" spans="3:14" x14ac:dyDescent="0.25">
      <c r="C16" s="152" t="s">
        <v>436</v>
      </c>
      <c r="D16" s="153">
        <v>2854</v>
      </c>
      <c r="E16" s="153">
        <v>1237</v>
      </c>
      <c r="F16" s="153">
        <v>470</v>
      </c>
      <c r="G16" s="153">
        <v>4561</v>
      </c>
      <c r="H16" s="153">
        <v>1156</v>
      </c>
      <c r="I16" s="153">
        <v>535</v>
      </c>
      <c r="J16" s="153">
        <v>217</v>
      </c>
      <c r="K16" s="153">
        <v>1908</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1"/>
  <sheetViews>
    <sheetView showGridLines="0" workbookViewId="0">
      <selection activeCell="D19" sqref="D19"/>
    </sheetView>
  </sheetViews>
  <sheetFormatPr defaultRowHeight="15" x14ac:dyDescent="0.25"/>
  <cols>
    <col min="1" max="1" width="1.85546875" customWidth="1"/>
    <col min="2" max="2" width="20.85546875" style="13"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397" t="s">
        <v>518</v>
      </c>
      <c r="C2" s="397"/>
      <c r="D2" s="397"/>
      <c r="E2" s="397"/>
      <c r="F2" s="397"/>
      <c r="G2" s="397"/>
      <c r="H2" s="397"/>
      <c r="J2" s="389" t="s">
        <v>311</v>
      </c>
      <c r="K2" s="389"/>
    </row>
    <row r="3" spans="2:11" x14ac:dyDescent="0.25">
      <c r="B3" s="25"/>
      <c r="C3" s="24"/>
      <c r="D3" s="24"/>
      <c r="E3" s="2"/>
      <c r="F3" s="2"/>
      <c r="G3" s="2"/>
      <c r="H3" s="3" t="s">
        <v>0</v>
      </c>
      <c r="J3" s="389"/>
      <c r="K3" s="389"/>
    </row>
    <row r="4" spans="2:11" x14ac:dyDescent="0.25">
      <c r="B4" s="431" t="s">
        <v>189</v>
      </c>
      <c r="C4" s="432" t="s">
        <v>190</v>
      </c>
      <c r="D4" s="432" t="s">
        <v>191</v>
      </c>
      <c r="E4" s="431" t="s">
        <v>192</v>
      </c>
      <c r="F4" s="431"/>
      <c r="G4" s="431"/>
      <c r="H4" s="432" t="s">
        <v>193</v>
      </c>
    </row>
    <row r="5" spans="2:11" ht="25.5" x14ac:dyDescent="0.25">
      <c r="B5" s="432"/>
      <c r="C5" s="458"/>
      <c r="D5" s="458"/>
      <c r="E5" s="16" t="s">
        <v>194</v>
      </c>
      <c r="F5" s="16" t="s">
        <v>352</v>
      </c>
      <c r="G5" s="16" t="s">
        <v>195</v>
      </c>
      <c r="H5" s="458"/>
    </row>
    <row r="6" spans="2:11" x14ac:dyDescent="0.25">
      <c r="B6" s="66" t="s">
        <v>437</v>
      </c>
      <c r="C6" s="31">
        <v>0</v>
      </c>
      <c r="D6" s="31">
        <v>977</v>
      </c>
      <c r="E6" s="31">
        <v>0</v>
      </c>
      <c r="F6" s="31">
        <v>0</v>
      </c>
      <c r="G6" s="31">
        <v>0</v>
      </c>
      <c r="H6" s="31">
        <v>977</v>
      </c>
    </row>
    <row r="7" spans="2:11" x14ac:dyDescent="0.25">
      <c r="B7" s="73" t="s">
        <v>438</v>
      </c>
      <c r="C7" s="31">
        <v>0</v>
      </c>
      <c r="D7" s="31">
        <v>96</v>
      </c>
      <c r="E7" s="31">
        <v>0</v>
      </c>
      <c r="F7" s="31">
        <v>0</v>
      </c>
      <c r="G7" s="31">
        <v>0</v>
      </c>
      <c r="H7" s="31">
        <v>96</v>
      </c>
    </row>
    <row r="8" spans="2:11" x14ac:dyDescent="0.25">
      <c r="B8" s="39" t="s">
        <v>391</v>
      </c>
      <c r="C8" s="31">
        <v>96</v>
      </c>
      <c r="D8" s="31">
        <v>1716</v>
      </c>
      <c r="E8" s="31">
        <v>0</v>
      </c>
      <c r="F8" s="31">
        <v>0</v>
      </c>
      <c r="G8" s="31">
        <v>0</v>
      </c>
      <c r="H8" s="31">
        <v>1812</v>
      </c>
    </row>
    <row r="9" spans="2:11" x14ac:dyDescent="0.25">
      <c r="B9" s="39" t="s">
        <v>392</v>
      </c>
      <c r="C9" s="31">
        <v>1812</v>
      </c>
      <c r="D9" s="31">
        <v>648</v>
      </c>
      <c r="E9" s="31">
        <v>4</v>
      </c>
      <c r="F9" s="31">
        <v>0</v>
      </c>
      <c r="G9" s="31">
        <v>0</v>
      </c>
      <c r="H9" s="31">
        <v>2456</v>
      </c>
    </row>
    <row r="10" spans="2:11" x14ac:dyDescent="0.25">
      <c r="B10" s="34" t="s">
        <v>393</v>
      </c>
      <c r="C10" s="31">
        <v>2456</v>
      </c>
      <c r="D10" s="31">
        <v>554</v>
      </c>
      <c r="E10" s="31">
        <v>0</v>
      </c>
      <c r="F10" s="31">
        <v>1</v>
      </c>
      <c r="G10" s="31">
        <v>5</v>
      </c>
      <c r="H10" s="31">
        <v>3004</v>
      </c>
    </row>
    <row r="11" spans="2:11" x14ac:dyDescent="0.25">
      <c r="B11" s="34" t="s">
        <v>394</v>
      </c>
      <c r="C11" s="31">
        <v>3004</v>
      </c>
      <c r="D11" s="31">
        <v>506</v>
      </c>
      <c r="E11" s="31">
        <v>0</v>
      </c>
      <c r="F11" s="31">
        <v>1</v>
      </c>
      <c r="G11" s="31">
        <v>5</v>
      </c>
      <c r="H11" s="31">
        <v>3504</v>
      </c>
    </row>
    <row r="12" spans="2:11" x14ac:dyDescent="0.25">
      <c r="B12" s="34" t="s">
        <v>395</v>
      </c>
      <c r="C12" s="31">
        <v>3504</v>
      </c>
      <c r="D12" s="31">
        <v>549</v>
      </c>
      <c r="E12" s="31">
        <v>1</v>
      </c>
      <c r="F12" s="31">
        <v>0</v>
      </c>
      <c r="G12" s="31">
        <v>8</v>
      </c>
      <c r="H12" s="31">
        <v>4044</v>
      </c>
    </row>
    <row r="13" spans="2:11" x14ac:dyDescent="0.25">
      <c r="B13" s="36" t="s">
        <v>396</v>
      </c>
      <c r="C13" s="31">
        <v>4044</v>
      </c>
      <c r="D13" s="31">
        <v>209</v>
      </c>
      <c r="E13" s="31">
        <v>2</v>
      </c>
      <c r="F13" s="31">
        <v>0</v>
      </c>
      <c r="G13" s="31">
        <v>5</v>
      </c>
      <c r="H13" s="31">
        <v>4246</v>
      </c>
    </row>
    <row r="14" spans="2:11" x14ac:dyDescent="0.25">
      <c r="B14" s="36" t="s">
        <v>439</v>
      </c>
      <c r="C14" s="31">
        <v>4246</v>
      </c>
      <c r="D14" s="31">
        <v>116</v>
      </c>
      <c r="E14" s="31">
        <v>3</v>
      </c>
      <c r="F14" s="31">
        <v>0</v>
      </c>
      <c r="G14" s="31">
        <v>7</v>
      </c>
      <c r="H14" s="31">
        <v>4352</v>
      </c>
    </row>
    <row r="15" spans="2:11" x14ac:dyDescent="0.25">
      <c r="B15" s="36" t="s">
        <v>527</v>
      </c>
      <c r="C15" s="31">
        <v>4352</v>
      </c>
      <c r="D15" s="31">
        <v>114</v>
      </c>
      <c r="E15" s="31">
        <v>5</v>
      </c>
      <c r="F15" s="31">
        <v>22</v>
      </c>
      <c r="G15" s="31">
        <v>4</v>
      </c>
      <c r="H15" s="31">
        <v>4435</v>
      </c>
    </row>
    <row r="16" spans="2:11" x14ac:dyDescent="0.25">
      <c r="B16" s="36" t="s">
        <v>528</v>
      </c>
      <c r="C16" s="31">
        <v>4435</v>
      </c>
      <c r="D16" s="31">
        <v>30</v>
      </c>
      <c r="E16" s="31">
        <v>0</v>
      </c>
      <c r="F16" s="31">
        <v>0</v>
      </c>
      <c r="G16" s="31">
        <v>0</v>
      </c>
      <c r="H16" s="31">
        <v>4465</v>
      </c>
    </row>
    <row r="17" spans="2:8" x14ac:dyDescent="0.25">
      <c r="B17" s="170" t="s">
        <v>374</v>
      </c>
      <c r="C17" s="171" t="s">
        <v>13</v>
      </c>
      <c r="D17" s="171">
        <v>4538</v>
      </c>
      <c r="E17" s="171">
        <v>15</v>
      </c>
      <c r="F17" s="171">
        <v>24</v>
      </c>
      <c r="G17" s="171">
        <v>34</v>
      </c>
      <c r="H17" s="171">
        <v>4465</v>
      </c>
    </row>
    <row r="18" spans="2:8" x14ac:dyDescent="0.25">
      <c r="B18" s="170" t="s">
        <v>375</v>
      </c>
      <c r="C18" s="171" t="s">
        <v>13</v>
      </c>
      <c r="D18" s="171">
        <v>96</v>
      </c>
      <c r="E18" s="171">
        <v>0</v>
      </c>
      <c r="F18" s="171">
        <v>0</v>
      </c>
      <c r="G18" s="171">
        <v>0</v>
      </c>
      <c r="H18" s="171">
        <v>96</v>
      </c>
    </row>
    <row r="19" spans="2:8" x14ac:dyDescent="0.25">
      <c r="B19" s="170" t="s">
        <v>436</v>
      </c>
      <c r="C19" s="171" t="s">
        <v>13</v>
      </c>
      <c r="D19" s="171">
        <v>4634</v>
      </c>
      <c r="E19" s="171">
        <v>15</v>
      </c>
      <c r="F19" s="171">
        <v>24</v>
      </c>
      <c r="G19" s="171">
        <v>34</v>
      </c>
      <c r="H19" s="171">
        <v>4561</v>
      </c>
    </row>
    <row r="20" spans="2:8" ht="18.75" customHeight="1" x14ac:dyDescent="0.25">
      <c r="B20" s="113" t="s">
        <v>367</v>
      </c>
      <c r="C20" s="17"/>
      <c r="D20" s="17"/>
      <c r="E20" s="17"/>
      <c r="F20" s="17"/>
      <c r="G20" s="17"/>
      <c r="H20" s="2"/>
    </row>
    <row r="21" spans="2:8" x14ac:dyDescent="0.25">
      <c r="B21" s="17"/>
      <c r="C21" s="2"/>
      <c r="D21" s="2"/>
      <c r="E21" s="2"/>
      <c r="F21" s="2"/>
      <c r="G21" s="2"/>
      <c r="H21"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3" customWidth="1"/>
    <col min="3" max="5" width="13.7109375" customWidth="1"/>
    <col min="6" max="6" width="4.42578125" customWidth="1"/>
    <col min="7" max="8" width="6.140625" customWidth="1"/>
  </cols>
  <sheetData>
    <row r="1" spans="2:8" ht="11.25" customHeight="1" x14ac:dyDescent="0.25"/>
    <row r="2" spans="2:8" ht="15" customHeight="1" x14ac:dyDescent="0.25">
      <c r="B2" s="397" t="s">
        <v>763</v>
      </c>
      <c r="C2" s="397"/>
      <c r="D2" s="397"/>
      <c r="E2" s="397"/>
      <c r="G2" s="389" t="s">
        <v>311</v>
      </c>
      <c r="H2" s="389"/>
    </row>
    <row r="3" spans="2:8" ht="15.75" x14ac:dyDescent="0.25">
      <c r="B3" s="26"/>
      <c r="C3" s="1"/>
      <c r="D3" s="1"/>
      <c r="E3" s="1"/>
      <c r="G3" s="389"/>
      <c r="H3" s="389"/>
    </row>
    <row r="4" spans="2:8" x14ac:dyDescent="0.25">
      <c r="B4" s="27" t="s">
        <v>196</v>
      </c>
      <c r="C4" s="459" t="s">
        <v>197</v>
      </c>
      <c r="D4" s="459"/>
      <c r="E4" s="459"/>
    </row>
    <row r="5" spans="2:8" x14ac:dyDescent="0.25">
      <c r="B5" s="37"/>
      <c r="C5" s="27" t="s">
        <v>198</v>
      </c>
      <c r="D5" s="16" t="s">
        <v>199</v>
      </c>
      <c r="E5" s="16" t="s">
        <v>19</v>
      </c>
    </row>
    <row r="6" spans="2:8" x14ac:dyDescent="0.25">
      <c r="B6" s="38" t="s">
        <v>200</v>
      </c>
      <c r="C6" s="31">
        <v>2215</v>
      </c>
      <c r="D6" s="31">
        <v>224</v>
      </c>
      <c r="E6" s="31">
        <v>2439</v>
      </c>
    </row>
    <row r="7" spans="2:8" x14ac:dyDescent="0.25">
      <c r="B7" s="38" t="s">
        <v>201</v>
      </c>
      <c r="C7" s="31">
        <v>602</v>
      </c>
      <c r="D7" s="31">
        <v>139</v>
      </c>
      <c r="E7" s="31">
        <v>741</v>
      </c>
    </row>
    <row r="8" spans="2:8" x14ac:dyDescent="0.25">
      <c r="B8" s="38" t="s">
        <v>202</v>
      </c>
      <c r="C8" s="31">
        <v>186</v>
      </c>
      <c r="D8" s="31">
        <v>19</v>
      </c>
      <c r="E8" s="31">
        <v>205</v>
      </c>
    </row>
    <row r="9" spans="2:8" x14ac:dyDescent="0.25">
      <c r="B9" s="38" t="s">
        <v>203</v>
      </c>
      <c r="C9" s="31">
        <v>238</v>
      </c>
      <c r="D9" s="31">
        <v>35</v>
      </c>
      <c r="E9" s="31">
        <v>273</v>
      </c>
    </row>
    <row r="10" spans="2:8" x14ac:dyDescent="0.25">
      <c r="B10" s="38" t="s">
        <v>204</v>
      </c>
      <c r="C10" s="31">
        <v>724</v>
      </c>
      <c r="D10" s="31">
        <v>37</v>
      </c>
      <c r="E10" s="31">
        <v>761</v>
      </c>
    </row>
    <row r="11" spans="2:8" x14ac:dyDescent="0.25">
      <c r="B11" s="2" t="s">
        <v>441</v>
      </c>
      <c r="C11" s="31">
        <v>40</v>
      </c>
      <c r="D11" s="31">
        <v>6</v>
      </c>
      <c r="E11" s="90">
        <v>46</v>
      </c>
    </row>
    <row r="12" spans="2:8" x14ac:dyDescent="0.25">
      <c r="B12" s="172" t="s">
        <v>19</v>
      </c>
      <c r="C12" s="173">
        <v>4005</v>
      </c>
      <c r="D12" s="173">
        <v>460</v>
      </c>
      <c r="E12" s="173">
        <v>4465</v>
      </c>
    </row>
    <row r="13" spans="2:8" x14ac:dyDescent="0.25">
      <c r="B13" s="217"/>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463" t="s">
        <v>764</v>
      </c>
      <c r="C2" s="463"/>
      <c r="D2" s="463"/>
      <c r="E2" s="463"/>
      <c r="F2" s="463"/>
      <c r="G2" s="463"/>
      <c r="H2" s="463"/>
      <c r="I2" s="463"/>
      <c r="J2" s="463"/>
      <c r="L2" s="389" t="s">
        <v>311</v>
      </c>
      <c r="M2" s="389"/>
    </row>
    <row r="3" spans="2:13" x14ac:dyDescent="0.25">
      <c r="B3" s="464" t="s">
        <v>0</v>
      </c>
      <c r="C3" s="464"/>
      <c r="D3" s="464"/>
      <c r="E3" s="464"/>
      <c r="F3" s="464"/>
      <c r="G3" s="464"/>
      <c r="H3" s="464"/>
      <c r="I3" s="464"/>
      <c r="J3" s="464"/>
      <c r="L3" s="389"/>
      <c r="M3" s="389"/>
    </row>
    <row r="4" spans="2:13" x14ac:dyDescent="0.25">
      <c r="B4" s="417" t="s">
        <v>205</v>
      </c>
      <c r="C4" s="432" t="s">
        <v>179</v>
      </c>
      <c r="D4" s="432"/>
      <c r="E4" s="432"/>
      <c r="F4" s="432"/>
      <c r="G4" s="432" t="s">
        <v>206</v>
      </c>
      <c r="H4" s="432"/>
      <c r="I4" s="432"/>
      <c r="J4" s="432"/>
    </row>
    <row r="5" spans="2:13" ht="18" customHeight="1" x14ac:dyDescent="0.25">
      <c r="B5" s="418"/>
      <c r="C5" s="16" t="s">
        <v>382</v>
      </c>
      <c r="D5" s="16" t="s">
        <v>180</v>
      </c>
      <c r="E5" s="16" t="s">
        <v>440</v>
      </c>
      <c r="F5" s="16" t="s">
        <v>19</v>
      </c>
      <c r="G5" s="16" t="s">
        <v>382</v>
      </c>
      <c r="H5" s="16" t="s">
        <v>180</v>
      </c>
      <c r="I5" s="16" t="s">
        <v>440</v>
      </c>
      <c r="J5" s="16" t="s">
        <v>19</v>
      </c>
    </row>
    <row r="6" spans="2:13" x14ac:dyDescent="0.25">
      <c r="B6" s="46" t="s">
        <v>327</v>
      </c>
      <c r="C6" s="31">
        <v>14</v>
      </c>
      <c r="D6" s="31">
        <v>3</v>
      </c>
      <c r="E6" s="31">
        <v>4</v>
      </c>
      <c r="F6" s="31">
        <v>21</v>
      </c>
      <c r="G6" s="31">
        <v>9</v>
      </c>
      <c r="H6" s="31">
        <v>2</v>
      </c>
      <c r="I6" s="31">
        <v>2</v>
      </c>
      <c r="J6" s="31">
        <v>13</v>
      </c>
    </row>
    <row r="7" spans="2:13" x14ac:dyDescent="0.25">
      <c r="B7" s="46" t="s">
        <v>268</v>
      </c>
      <c r="C7" s="31">
        <v>159</v>
      </c>
      <c r="D7" s="31">
        <v>66</v>
      </c>
      <c r="E7" s="31">
        <v>16</v>
      </c>
      <c r="F7" s="31">
        <v>241</v>
      </c>
      <c r="G7" s="31">
        <v>92</v>
      </c>
      <c r="H7" s="31">
        <v>38</v>
      </c>
      <c r="I7" s="31">
        <v>12</v>
      </c>
      <c r="J7" s="31">
        <v>142</v>
      </c>
    </row>
    <row r="8" spans="2:13" x14ac:dyDescent="0.25">
      <c r="B8" s="46" t="s">
        <v>207</v>
      </c>
      <c r="C8" s="31">
        <v>934</v>
      </c>
      <c r="D8" s="31">
        <v>320</v>
      </c>
      <c r="E8" s="31">
        <v>54</v>
      </c>
      <c r="F8" s="31">
        <v>1308</v>
      </c>
      <c r="G8" s="31">
        <v>381</v>
      </c>
      <c r="H8" s="31">
        <v>144</v>
      </c>
      <c r="I8" s="31">
        <v>25</v>
      </c>
      <c r="J8" s="31">
        <v>550</v>
      </c>
    </row>
    <row r="9" spans="2:13" x14ac:dyDescent="0.25">
      <c r="B9" s="46" t="s">
        <v>208</v>
      </c>
      <c r="C9" s="31">
        <v>845</v>
      </c>
      <c r="D9" s="31">
        <v>378</v>
      </c>
      <c r="E9" s="31">
        <v>107</v>
      </c>
      <c r="F9" s="31">
        <v>1330</v>
      </c>
      <c r="G9" s="31">
        <v>334</v>
      </c>
      <c r="H9" s="31">
        <v>178</v>
      </c>
      <c r="I9" s="31">
        <v>55</v>
      </c>
      <c r="J9" s="31">
        <v>567</v>
      </c>
    </row>
    <row r="10" spans="2:13" x14ac:dyDescent="0.25">
      <c r="B10" s="46" t="s">
        <v>209</v>
      </c>
      <c r="C10" s="31">
        <v>729</v>
      </c>
      <c r="D10" s="31">
        <v>350</v>
      </c>
      <c r="E10" s="31">
        <v>207</v>
      </c>
      <c r="F10" s="31">
        <v>1286</v>
      </c>
      <c r="G10" s="31">
        <v>294</v>
      </c>
      <c r="H10" s="31">
        <v>163</v>
      </c>
      <c r="I10" s="31">
        <v>105</v>
      </c>
      <c r="J10" s="31">
        <v>562</v>
      </c>
    </row>
    <row r="11" spans="2:13" x14ac:dyDescent="0.25">
      <c r="B11" s="46" t="s">
        <v>210</v>
      </c>
      <c r="C11" s="31">
        <v>112</v>
      </c>
      <c r="D11" s="31">
        <v>96</v>
      </c>
      <c r="E11" s="31">
        <v>54</v>
      </c>
      <c r="F11" s="31">
        <v>262</v>
      </c>
      <c r="G11" s="31" t="s">
        <v>13</v>
      </c>
      <c r="H11" s="31" t="s">
        <v>13</v>
      </c>
      <c r="I11" s="31" t="s">
        <v>13</v>
      </c>
      <c r="J11" s="31" t="s">
        <v>13</v>
      </c>
    </row>
    <row r="12" spans="2:13" x14ac:dyDescent="0.25">
      <c r="B12" s="46" t="s">
        <v>211</v>
      </c>
      <c r="C12" s="31">
        <v>5</v>
      </c>
      <c r="D12" s="31">
        <v>7</v>
      </c>
      <c r="E12" s="31">
        <v>3</v>
      </c>
      <c r="F12" s="31">
        <v>15</v>
      </c>
      <c r="G12" s="31" t="s">
        <v>13</v>
      </c>
      <c r="H12" s="31" t="s">
        <v>13</v>
      </c>
      <c r="I12" s="31" t="s">
        <v>13</v>
      </c>
      <c r="J12" s="31" t="s">
        <v>13</v>
      </c>
    </row>
    <row r="13" spans="2:13" x14ac:dyDescent="0.25">
      <c r="B13" s="46" t="s">
        <v>212</v>
      </c>
      <c r="C13" s="31">
        <v>1</v>
      </c>
      <c r="D13" s="31">
        <v>1</v>
      </c>
      <c r="E13" s="31">
        <v>0</v>
      </c>
      <c r="F13" s="31">
        <v>2</v>
      </c>
      <c r="G13" s="31" t="s">
        <v>13</v>
      </c>
      <c r="H13" s="31" t="s">
        <v>13</v>
      </c>
      <c r="I13" s="31" t="s">
        <v>13</v>
      </c>
      <c r="J13" s="31" t="s">
        <v>13</v>
      </c>
    </row>
    <row r="14" spans="2:13" x14ac:dyDescent="0.25">
      <c r="B14" s="152" t="s">
        <v>19</v>
      </c>
      <c r="C14" s="153">
        <v>2799</v>
      </c>
      <c r="D14" s="153">
        <v>1221</v>
      </c>
      <c r="E14" s="153">
        <v>445</v>
      </c>
      <c r="F14" s="153">
        <v>4465</v>
      </c>
      <c r="G14" s="153">
        <v>1110</v>
      </c>
      <c r="H14" s="153">
        <v>525</v>
      </c>
      <c r="I14" s="153">
        <v>199</v>
      </c>
      <c r="J14" s="153">
        <v>1834</v>
      </c>
    </row>
    <row r="15" spans="2:13" ht="22.5" customHeight="1" x14ac:dyDescent="0.25">
      <c r="B15" s="461" t="s">
        <v>502</v>
      </c>
      <c r="C15" s="462"/>
      <c r="D15" s="462"/>
      <c r="E15" s="462"/>
      <c r="F15" s="462"/>
      <c r="G15" s="462"/>
    </row>
    <row r="16" spans="2:13" x14ac:dyDescent="0.25">
      <c r="B16" s="460"/>
      <c r="C16" s="460"/>
      <c r="D16" s="460"/>
      <c r="E16" s="460"/>
      <c r="F16" s="460"/>
      <c r="G16" s="460"/>
    </row>
    <row r="17" spans="2:7" x14ac:dyDescent="0.25">
      <c r="B17" s="460"/>
      <c r="C17" s="460"/>
      <c r="D17" s="460"/>
      <c r="E17" s="460"/>
      <c r="F17" s="460"/>
      <c r="G17" s="460"/>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zoomScale="110" zoomScaleNormal="110" workbookViewId="0">
      <selection activeCell="Q2" sqref="Q2:R3"/>
    </sheetView>
  </sheetViews>
  <sheetFormatPr defaultRowHeight="15" x14ac:dyDescent="0.25"/>
  <cols>
    <col min="1" max="1" width="1.85546875" customWidth="1"/>
    <col min="2" max="2" width="9.140625" customWidth="1"/>
    <col min="9" max="9" width="5.5703125" customWidth="1"/>
    <col min="10" max="10" width="18.7109375" customWidth="1"/>
    <col min="11" max="11" width="3.7109375" style="40" customWidth="1"/>
    <col min="12" max="12" width="4"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65"/>
      <c r="C2" s="365"/>
      <c r="D2" s="365"/>
      <c r="E2" s="365"/>
      <c r="F2" s="365"/>
      <c r="G2" s="365"/>
      <c r="H2" s="365"/>
      <c r="I2" s="365"/>
      <c r="M2" s="463" t="s">
        <v>765</v>
      </c>
      <c r="N2" s="463"/>
      <c r="O2" s="463"/>
      <c r="Q2" s="389" t="s">
        <v>311</v>
      </c>
      <c r="R2" s="389"/>
    </row>
    <row r="3" spans="2:18" x14ac:dyDescent="0.25">
      <c r="M3" s="28"/>
      <c r="Q3" s="389"/>
      <c r="R3" s="389"/>
    </row>
    <row r="4" spans="2:18" ht="19.899999999999999" customHeight="1" x14ac:dyDescent="0.25">
      <c r="M4" s="465" t="s">
        <v>82</v>
      </c>
      <c r="N4" s="467" t="s">
        <v>15</v>
      </c>
      <c r="O4" s="468"/>
    </row>
    <row r="5" spans="2:18" ht="34.9" customHeight="1" x14ac:dyDescent="0.25">
      <c r="M5" s="466"/>
      <c r="N5" s="267" t="s">
        <v>213</v>
      </c>
      <c r="O5" s="267" t="s">
        <v>214</v>
      </c>
      <c r="P5" s="123"/>
      <c r="Q5" s="123"/>
    </row>
    <row r="6" spans="2:18" x14ac:dyDescent="0.25">
      <c r="M6" s="268" t="s">
        <v>76</v>
      </c>
      <c r="N6" s="269">
        <v>165</v>
      </c>
      <c r="O6" s="269">
        <v>476</v>
      </c>
      <c r="P6" s="215"/>
      <c r="Q6" s="201"/>
    </row>
    <row r="7" spans="2:18" x14ac:dyDescent="0.25">
      <c r="M7" s="268" t="s">
        <v>75</v>
      </c>
      <c r="N7" s="269">
        <v>868</v>
      </c>
      <c r="O7" s="269">
        <v>2671</v>
      </c>
      <c r="P7" s="215"/>
      <c r="Q7" s="201"/>
    </row>
    <row r="8" spans="2:18" x14ac:dyDescent="0.25">
      <c r="M8" s="268" t="s">
        <v>74</v>
      </c>
      <c r="N8" s="269">
        <v>733</v>
      </c>
      <c r="O8" s="269">
        <v>3355</v>
      </c>
      <c r="P8" s="215"/>
      <c r="Q8" s="201"/>
    </row>
    <row r="9" spans="2:18" x14ac:dyDescent="0.25">
      <c r="M9" s="270" t="s">
        <v>19</v>
      </c>
      <c r="N9" s="271">
        <v>1766</v>
      </c>
      <c r="O9" s="271">
        <v>6502</v>
      </c>
      <c r="P9" s="215"/>
      <c r="Q9" s="123"/>
    </row>
    <row r="10" spans="2:18" x14ac:dyDescent="0.25">
      <c r="P10" s="123"/>
      <c r="Q10" s="123"/>
    </row>
    <row r="11" spans="2:18" x14ac:dyDescent="0.25">
      <c r="P11" s="123"/>
      <c r="Q11" s="123"/>
    </row>
    <row r="12" spans="2:18" x14ac:dyDescent="0.25">
      <c r="P12" s="123"/>
      <c r="Q12" s="123"/>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6"/>
  <sheetViews>
    <sheetView showGridLines="0" workbookViewId="0">
      <selection activeCell="G2" sqref="G2:H3"/>
    </sheetView>
  </sheetViews>
  <sheetFormatPr defaultRowHeight="15" x14ac:dyDescent="0.25"/>
  <cols>
    <col min="1" max="1" width="1.85546875" customWidth="1"/>
    <col min="2" max="2" width="23.42578125" style="13"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463" t="s">
        <v>766</v>
      </c>
      <c r="C2" s="463"/>
      <c r="D2" s="463"/>
      <c r="E2" s="463"/>
      <c r="G2" s="389" t="s">
        <v>311</v>
      </c>
      <c r="H2" s="389"/>
    </row>
    <row r="3" spans="2:8" x14ac:dyDescent="0.25">
      <c r="B3" s="17"/>
      <c r="C3" s="2"/>
      <c r="D3" s="2"/>
      <c r="E3" s="2"/>
      <c r="G3" s="389"/>
      <c r="H3" s="389"/>
    </row>
    <row r="4" spans="2:8" x14ac:dyDescent="0.25">
      <c r="B4" s="431" t="s">
        <v>215</v>
      </c>
      <c r="C4" s="431" t="s">
        <v>216</v>
      </c>
      <c r="D4" s="431"/>
      <c r="E4" s="431"/>
    </row>
    <row r="5" spans="2:8" ht="25.5" x14ac:dyDescent="0.25">
      <c r="B5" s="432"/>
      <c r="C5" s="16" t="s">
        <v>217</v>
      </c>
      <c r="D5" s="16" t="s">
        <v>218</v>
      </c>
      <c r="E5" s="16" t="s">
        <v>219</v>
      </c>
    </row>
    <row r="6" spans="2:8" x14ac:dyDescent="0.25">
      <c r="B6" s="32" t="s">
        <v>438</v>
      </c>
      <c r="C6" s="31">
        <v>3</v>
      </c>
      <c r="D6" s="31">
        <v>0</v>
      </c>
      <c r="E6" s="31">
        <v>3</v>
      </c>
    </row>
    <row r="7" spans="2:8" x14ac:dyDescent="0.25">
      <c r="B7" s="32" t="s">
        <v>391</v>
      </c>
      <c r="C7" s="31">
        <v>73</v>
      </c>
      <c r="D7" s="31">
        <v>1</v>
      </c>
      <c r="E7" s="31">
        <v>75</v>
      </c>
    </row>
    <row r="8" spans="2:8" x14ac:dyDescent="0.25">
      <c r="B8" s="32" t="s">
        <v>392</v>
      </c>
      <c r="C8" s="31">
        <v>13</v>
      </c>
      <c r="D8" s="31">
        <v>40</v>
      </c>
      <c r="E8" s="31">
        <v>48</v>
      </c>
    </row>
    <row r="9" spans="2:8" x14ac:dyDescent="0.25">
      <c r="B9" s="32" t="s">
        <v>393</v>
      </c>
      <c r="C9" s="67">
        <v>23</v>
      </c>
      <c r="D9" s="67">
        <v>2</v>
      </c>
      <c r="E9" s="67">
        <v>69</v>
      </c>
    </row>
    <row r="10" spans="2:8" x14ac:dyDescent="0.25">
      <c r="B10" s="32" t="s">
        <v>394</v>
      </c>
      <c r="C10" s="67">
        <v>14</v>
      </c>
      <c r="D10" s="67">
        <v>0</v>
      </c>
      <c r="E10" s="67">
        <v>83</v>
      </c>
    </row>
    <row r="11" spans="2:8" x14ac:dyDescent="0.25">
      <c r="B11" s="32" t="s">
        <v>395</v>
      </c>
      <c r="C11" s="31">
        <v>10</v>
      </c>
      <c r="D11" s="31">
        <v>2</v>
      </c>
      <c r="E11" s="31">
        <v>91</v>
      </c>
    </row>
    <row r="12" spans="2:8" x14ac:dyDescent="0.25">
      <c r="B12" s="36" t="s">
        <v>396</v>
      </c>
      <c r="C12" s="31">
        <v>17</v>
      </c>
      <c r="D12" s="31">
        <v>1</v>
      </c>
      <c r="E12" s="31">
        <v>107</v>
      </c>
    </row>
    <row r="13" spans="2:8" x14ac:dyDescent="0.25">
      <c r="B13" s="36" t="s">
        <v>439</v>
      </c>
      <c r="C13" s="31">
        <v>15</v>
      </c>
      <c r="D13" s="31">
        <v>0</v>
      </c>
      <c r="E13" s="31">
        <v>122</v>
      </c>
    </row>
    <row r="14" spans="2:8" x14ac:dyDescent="0.25">
      <c r="B14" s="36" t="s">
        <v>527</v>
      </c>
      <c r="C14" s="31">
        <v>7</v>
      </c>
      <c r="D14" s="31">
        <v>2</v>
      </c>
      <c r="E14" s="31">
        <v>127</v>
      </c>
    </row>
    <row r="15" spans="2:8" x14ac:dyDescent="0.25">
      <c r="B15" s="36" t="s">
        <v>528</v>
      </c>
      <c r="C15" s="31">
        <v>0</v>
      </c>
      <c r="D15" s="31">
        <v>0</v>
      </c>
      <c r="E15" s="31">
        <v>0</v>
      </c>
    </row>
    <row r="16" spans="2:8" x14ac:dyDescent="0.25">
      <c r="B16" s="152" t="s">
        <v>19</v>
      </c>
      <c r="C16" s="153">
        <v>175</v>
      </c>
      <c r="D16" s="153">
        <v>48</v>
      </c>
      <c r="E16" s="153">
        <v>127</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4"/>
  <sheetViews>
    <sheetView showGridLines="0" workbookViewId="0">
      <selection activeCell="J2" sqref="J2:K3"/>
    </sheetView>
  </sheetViews>
  <sheetFormatPr defaultRowHeight="15" x14ac:dyDescent="0.25"/>
  <cols>
    <col min="1" max="1" width="1.85546875" customWidth="1"/>
    <col min="2" max="2" width="17" style="13"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463" t="s">
        <v>519</v>
      </c>
      <c r="C2" s="463"/>
      <c r="D2" s="463"/>
      <c r="E2" s="463"/>
      <c r="F2" s="463"/>
      <c r="G2" s="463"/>
      <c r="H2" s="463"/>
      <c r="J2" s="389" t="s">
        <v>311</v>
      </c>
      <c r="K2" s="389"/>
    </row>
    <row r="3" spans="2:11" x14ac:dyDescent="0.25">
      <c r="B3" s="17"/>
      <c r="C3" s="2"/>
      <c r="D3" s="2"/>
      <c r="E3" s="2"/>
      <c r="J3" s="389"/>
      <c r="K3" s="389"/>
    </row>
    <row r="4" spans="2:11" ht="15.6" customHeight="1" x14ac:dyDescent="0.25">
      <c r="B4" s="431" t="s">
        <v>122</v>
      </c>
      <c r="C4" s="469" t="s">
        <v>220</v>
      </c>
      <c r="D4" s="421"/>
      <c r="E4" s="421"/>
      <c r="F4" s="421"/>
      <c r="G4" s="421"/>
      <c r="H4" s="421"/>
    </row>
    <row r="5" spans="2:11" ht="63.75" x14ac:dyDescent="0.25">
      <c r="B5" s="432"/>
      <c r="C5" s="16" t="s">
        <v>221</v>
      </c>
      <c r="D5" s="16" t="s">
        <v>222</v>
      </c>
      <c r="E5" s="16" t="s">
        <v>223</v>
      </c>
      <c r="F5" s="16" t="s">
        <v>224</v>
      </c>
      <c r="G5" s="16" t="s">
        <v>225</v>
      </c>
      <c r="H5" s="16" t="s">
        <v>226</v>
      </c>
    </row>
    <row r="6" spans="2:11" x14ac:dyDescent="0.25">
      <c r="B6" s="35" t="s">
        <v>392</v>
      </c>
      <c r="C6" s="214">
        <v>16</v>
      </c>
      <c r="D6" s="214" t="s">
        <v>350</v>
      </c>
      <c r="E6" s="214">
        <v>7</v>
      </c>
      <c r="F6" s="214">
        <v>100</v>
      </c>
      <c r="G6" s="214">
        <v>4</v>
      </c>
      <c r="H6" s="214">
        <v>11</v>
      </c>
    </row>
    <row r="7" spans="2:11" x14ac:dyDescent="0.25">
      <c r="B7" s="35" t="s">
        <v>393</v>
      </c>
      <c r="C7" s="214">
        <v>11</v>
      </c>
      <c r="D7" s="214">
        <v>30</v>
      </c>
      <c r="E7" s="214">
        <v>9</v>
      </c>
      <c r="F7" s="214">
        <v>157</v>
      </c>
      <c r="G7" s="214">
        <v>9</v>
      </c>
      <c r="H7" s="214">
        <v>127</v>
      </c>
    </row>
    <row r="8" spans="2:11" x14ac:dyDescent="0.25">
      <c r="B8" s="23" t="s">
        <v>394</v>
      </c>
      <c r="C8" s="214">
        <v>14</v>
      </c>
      <c r="D8" s="214">
        <v>193</v>
      </c>
      <c r="E8" s="214">
        <v>66</v>
      </c>
      <c r="F8" s="214">
        <v>102</v>
      </c>
      <c r="G8" s="214">
        <v>42</v>
      </c>
      <c r="H8" s="214">
        <v>102</v>
      </c>
    </row>
    <row r="9" spans="2:11" x14ac:dyDescent="0.25">
      <c r="B9" s="23" t="s">
        <v>395</v>
      </c>
      <c r="C9" s="214">
        <v>13</v>
      </c>
      <c r="D9" s="214">
        <v>133</v>
      </c>
      <c r="E9" s="214">
        <v>56</v>
      </c>
      <c r="F9" s="214">
        <v>81</v>
      </c>
      <c r="G9" s="214">
        <v>23</v>
      </c>
      <c r="H9" s="214">
        <v>12</v>
      </c>
    </row>
    <row r="10" spans="2:11" x14ac:dyDescent="0.25">
      <c r="B10" s="36" t="s">
        <v>396</v>
      </c>
      <c r="C10" s="214">
        <v>15</v>
      </c>
      <c r="D10" s="214">
        <v>231</v>
      </c>
      <c r="E10" s="214">
        <v>104</v>
      </c>
      <c r="F10" s="214">
        <v>192</v>
      </c>
      <c r="G10" s="214">
        <v>85</v>
      </c>
      <c r="H10" s="214">
        <v>125</v>
      </c>
    </row>
    <row r="11" spans="2:11" x14ac:dyDescent="0.25">
      <c r="B11" s="36" t="s">
        <v>439</v>
      </c>
      <c r="C11" s="214">
        <v>3</v>
      </c>
      <c r="D11" s="214">
        <v>198</v>
      </c>
      <c r="E11" s="214">
        <v>61</v>
      </c>
      <c r="F11" s="214">
        <v>135</v>
      </c>
      <c r="G11" s="214">
        <v>49</v>
      </c>
      <c r="H11" s="214">
        <v>179</v>
      </c>
    </row>
    <row r="12" spans="2:11" x14ac:dyDescent="0.25">
      <c r="B12" s="36" t="s">
        <v>527</v>
      </c>
      <c r="C12" s="214">
        <v>3</v>
      </c>
      <c r="D12" s="214">
        <v>250</v>
      </c>
      <c r="E12" s="214">
        <v>92</v>
      </c>
      <c r="F12" s="214">
        <v>161</v>
      </c>
      <c r="G12" s="214">
        <v>30</v>
      </c>
      <c r="H12" s="214">
        <v>115</v>
      </c>
    </row>
    <row r="13" spans="2:11" x14ac:dyDescent="0.25">
      <c r="B13" s="36" t="s">
        <v>528</v>
      </c>
      <c r="C13" s="214">
        <v>1</v>
      </c>
      <c r="D13" s="214">
        <v>67</v>
      </c>
      <c r="E13" s="214">
        <v>23</v>
      </c>
      <c r="F13" s="214">
        <v>44</v>
      </c>
      <c r="G13" s="214">
        <v>7</v>
      </c>
      <c r="H13" s="214">
        <v>55</v>
      </c>
    </row>
    <row r="14" spans="2:11" x14ac:dyDescent="0.25">
      <c r="B14" s="152" t="s">
        <v>19</v>
      </c>
      <c r="C14" s="153">
        <v>76</v>
      </c>
      <c r="D14" s="153">
        <v>1102</v>
      </c>
      <c r="E14" s="153">
        <v>418</v>
      </c>
      <c r="F14" s="153">
        <v>972</v>
      </c>
      <c r="G14" s="153">
        <v>249</v>
      </c>
      <c r="H14" s="153">
        <v>726</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5"/>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30"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471" t="s">
        <v>520</v>
      </c>
      <c r="C2" s="471"/>
      <c r="D2" s="471"/>
      <c r="E2" s="471"/>
      <c r="F2" s="471"/>
      <c r="H2" s="389" t="s">
        <v>311</v>
      </c>
      <c r="I2" s="389"/>
    </row>
    <row r="3" spans="2:9" ht="14.45" customHeight="1" x14ac:dyDescent="0.25">
      <c r="B3" s="464"/>
      <c r="C3" s="464"/>
      <c r="D3" s="464"/>
      <c r="E3" s="464"/>
      <c r="F3" s="464"/>
      <c r="H3" s="389"/>
      <c r="I3" s="389"/>
    </row>
    <row r="4" spans="2:9" ht="14.45" customHeight="1" x14ac:dyDescent="0.25">
      <c r="B4" s="472" t="s">
        <v>122</v>
      </c>
      <c r="C4" s="474" t="s">
        <v>228</v>
      </c>
      <c r="D4" s="475"/>
      <c r="E4" s="475"/>
      <c r="F4" s="476"/>
    </row>
    <row r="5" spans="2:9" ht="14.45" customHeight="1" x14ac:dyDescent="0.25">
      <c r="B5" s="473"/>
      <c r="C5" s="16" t="s">
        <v>382</v>
      </c>
      <c r="D5" s="29" t="s">
        <v>180</v>
      </c>
      <c r="E5" s="29" t="s">
        <v>440</v>
      </c>
      <c r="F5" s="29" t="s">
        <v>19</v>
      </c>
    </row>
    <row r="6" spans="2:9" ht="14.45" customHeight="1" x14ac:dyDescent="0.25">
      <c r="B6" s="45" t="s">
        <v>393</v>
      </c>
      <c r="C6" s="191">
        <v>1160</v>
      </c>
      <c r="D6" s="191">
        <v>695</v>
      </c>
      <c r="E6" s="192">
        <v>320</v>
      </c>
      <c r="F6" s="31">
        <v>2175</v>
      </c>
    </row>
    <row r="7" spans="2:9" ht="14.45" customHeight="1" x14ac:dyDescent="0.25">
      <c r="B7" s="45" t="s">
        <v>394</v>
      </c>
      <c r="C7" s="191">
        <v>18465</v>
      </c>
      <c r="D7" s="191">
        <v>8746</v>
      </c>
      <c r="E7" s="192">
        <v>4647</v>
      </c>
      <c r="F7" s="31">
        <v>31858</v>
      </c>
    </row>
    <row r="8" spans="2:9" ht="14.45" customHeight="1" x14ac:dyDescent="0.25">
      <c r="B8" s="45" t="s">
        <v>395</v>
      </c>
      <c r="C8" s="191">
        <v>14123</v>
      </c>
      <c r="D8" s="191">
        <v>7890</v>
      </c>
      <c r="E8" s="192">
        <v>3872</v>
      </c>
      <c r="F8" s="31">
        <v>25885</v>
      </c>
    </row>
    <row r="9" spans="2:9" ht="14.45" customHeight="1" x14ac:dyDescent="0.25">
      <c r="B9" s="36" t="s">
        <v>396</v>
      </c>
      <c r="C9" s="191">
        <v>22185</v>
      </c>
      <c r="D9" s="191">
        <v>10732</v>
      </c>
      <c r="E9" s="192">
        <v>3433</v>
      </c>
      <c r="F9" s="31">
        <v>36350</v>
      </c>
    </row>
    <row r="10" spans="2:9" ht="14.45" customHeight="1" x14ac:dyDescent="0.25">
      <c r="B10" s="36" t="s">
        <v>433</v>
      </c>
      <c r="C10" s="191">
        <v>5803</v>
      </c>
      <c r="D10" s="191">
        <v>9835</v>
      </c>
      <c r="E10" s="192">
        <v>3715</v>
      </c>
      <c r="F10" s="31">
        <v>19353</v>
      </c>
    </row>
    <row r="11" spans="2:9" ht="14.45" customHeight="1" x14ac:dyDescent="0.25">
      <c r="B11" s="36" t="s">
        <v>527</v>
      </c>
      <c r="C11" s="191">
        <v>14240</v>
      </c>
      <c r="D11" s="191">
        <v>9125</v>
      </c>
      <c r="E11" s="192">
        <v>3635</v>
      </c>
      <c r="F11" s="31">
        <v>27000</v>
      </c>
    </row>
    <row r="12" spans="2:9" ht="14.45" customHeight="1" x14ac:dyDescent="0.25">
      <c r="B12" s="36" t="s">
        <v>528</v>
      </c>
      <c r="C12" s="191">
        <v>3552</v>
      </c>
      <c r="D12" s="191">
        <v>2431</v>
      </c>
      <c r="E12" s="192">
        <v>595</v>
      </c>
      <c r="F12" s="31">
        <v>6578</v>
      </c>
    </row>
    <row r="13" spans="2:9" ht="14.45" customHeight="1" x14ac:dyDescent="0.25">
      <c r="B13" s="175" t="s">
        <v>19</v>
      </c>
      <c r="C13" s="322">
        <v>79528</v>
      </c>
      <c r="D13" s="322">
        <v>49454</v>
      </c>
      <c r="E13" s="230">
        <v>20217</v>
      </c>
      <c r="F13" s="230">
        <v>149199</v>
      </c>
    </row>
    <row r="14" spans="2:9" ht="14.45" customHeight="1" x14ac:dyDescent="0.25">
      <c r="B14" s="470" t="s">
        <v>376</v>
      </c>
      <c r="C14" s="470"/>
      <c r="D14" s="470"/>
      <c r="E14" s="470"/>
      <c r="F14" s="470"/>
    </row>
    <row r="15" spans="2:9" ht="14.45" customHeight="1" x14ac:dyDescent="0.25">
      <c r="B15" s="175" t="s">
        <v>377</v>
      </c>
      <c r="C15" s="196">
        <v>28.41</v>
      </c>
      <c r="D15" s="196">
        <v>40.5</v>
      </c>
      <c r="E15" s="196">
        <v>45.43</v>
      </c>
      <c r="F15" s="196">
        <v>33.42</v>
      </c>
    </row>
  </sheetData>
  <mergeCells count="6">
    <mergeCell ref="B14:F14"/>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4"/>
  <sheetViews>
    <sheetView showGridLines="0" tabSelected="1" topLeftCell="A9" workbookViewId="0">
      <selection activeCell="AC2" sqref="AC2:AD3"/>
    </sheetView>
  </sheetViews>
  <sheetFormatPr defaultRowHeight="15" x14ac:dyDescent="0.25"/>
  <cols>
    <col min="1" max="1" width="9.140625" customWidth="1"/>
    <col min="10" max="10" width="3.7109375" customWidth="1"/>
    <col min="11" max="11" width="1.85546875" style="40" customWidth="1"/>
    <col min="12" max="12" width="1.85546875" customWidth="1"/>
    <col min="13" max="13" width="15.7109375" style="13" bestFit="1" customWidth="1"/>
    <col min="14" max="14" width="7.85546875" bestFit="1" customWidth="1"/>
    <col min="15" max="15" width="6.140625" bestFit="1" customWidth="1"/>
    <col min="16" max="16" width="10" bestFit="1" customWidth="1"/>
    <col min="17" max="17" width="7.85546875" bestFit="1" customWidth="1"/>
    <col min="18" max="18" width="10.28515625" style="13" customWidth="1"/>
    <col min="19" max="19" width="10.85546875" style="13" customWidth="1"/>
    <col min="20" max="20" width="10.5703125" style="13" customWidth="1"/>
    <col min="21" max="21" width="10.5703125" style="13" bestFit="1" customWidth="1"/>
    <col min="22" max="22" width="10" style="13" customWidth="1"/>
    <col min="23" max="23" width="8.7109375" style="13" customWidth="1"/>
    <col min="24" max="24" width="12" style="13" bestFit="1" customWidth="1"/>
    <col min="25" max="25" width="12.28515625" style="13" bestFit="1" customWidth="1"/>
    <col min="26" max="26" width="12" style="13" customWidth="1"/>
    <col min="27" max="27" width="12.42578125" style="13" customWidth="1"/>
    <col min="28" max="28" width="2.85546875" customWidth="1"/>
    <col min="29" max="29" width="6.42578125" customWidth="1"/>
    <col min="30" max="30" width="7.28515625" customWidth="1"/>
    <col min="32" max="32" width="18.5703125" customWidth="1"/>
  </cols>
  <sheetData>
    <row r="2" spans="1:33" ht="15.75" customHeight="1" x14ac:dyDescent="0.25">
      <c r="A2" s="365"/>
      <c r="B2" s="365"/>
      <c r="C2" s="365"/>
      <c r="D2" s="365"/>
      <c r="E2" s="365"/>
      <c r="F2" s="365"/>
      <c r="G2" s="365"/>
      <c r="H2" s="365"/>
      <c r="I2" s="365"/>
      <c r="M2" s="387" t="s">
        <v>525</v>
      </c>
      <c r="N2" s="387"/>
      <c r="O2" s="387"/>
      <c r="P2" s="387"/>
      <c r="Q2" s="387"/>
      <c r="R2" s="387"/>
      <c r="S2" s="387"/>
      <c r="T2" s="387"/>
      <c r="U2" s="387"/>
      <c r="V2" s="387"/>
      <c r="W2" s="387"/>
      <c r="X2" s="387"/>
      <c r="Y2" s="387"/>
      <c r="Z2" s="387"/>
      <c r="AA2" s="387"/>
      <c r="AC2" s="389" t="s">
        <v>311</v>
      </c>
      <c r="AD2" s="389"/>
    </row>
    <row r="3" spans="1:33" ht="15" customHeight="1" x14ac:dyDescent="0.25">
      <c r="M3" s="484" t="s">
        <v>229</v>
      </c>
      <c r="N3" s="484"/>
      <c r="O3" s="484"/>
      <c r="P3" s="484"/>
      <c r="Q3" s="484"/>
      <c r="R3" s="484"/>
      <c r="S3" s="484"/>
      <c r="T3" s="484"/>
      <c r="U3" s="484"/>
      <c r="V3" s="484"/>
      <c r="W3" s="484"/>
      <c r="X3" s="484"/>
      <c r="Y3" s="484"/>
      <c r="Z3" s="484"/>
      <c r="AA3" s="484"/>
      <c r="AC3" s="389"/>
      <c r="AD3" s="389"/>
    </row>
    <row r="4" spans="1:33" ht="48" customHeight="1" x14ac:dyDescent="0.25">
      <c r="M4" s="431" t="s">
        <v>230</v>
      </c>
      <c r="N4" s="431" t="s">
        <v>231</v>
      </c>
      <c r="O4" s="431"/>
      <c r="P4" s="431" t="s">
        <v>232</v>
      </c>
      <c r="Q4" s="431"/>
      <c r="R4" s="431" t="s">
        <v>233</v>
      </c>
      <c r="S4" s="431"/>
      <c r="T4" s="431" t="s">
        <v>234</v>
      </c>
      <c r="U4" s="431"/>
      <c r="V4" s="419" t="s">
        <v>235</v>
      </c>
      <c r="W4" s="420"/>
      <c r="X4" s="10" t="s">
        <v>236</v>
      </c>
      <c r="Y4" s="469" t="s">
        <v>237</v>
      </c>
      <c r="Z4" s="421"/>
      <c r="AA4" s="469" t="s">
        <v>238</v>
      </c>
    </row>
    <row r="5" spans="1:33" ht="27.75" customHeight="1" x14ac:dyDescent="0.25">
      <c r="M5" s="432"/>
      <c r="N5" s="16" t="s">
        <v>239</v>
      </c>
      <c r="O5" s="16" t="s">
        <v>240</v>
      </c>
      <c r="P5" s="16" t="s">
        <v>239</v>
      </c>
      <c r="Q5" s="16" t="s">
        <v>240</v>
      </c>
      <c r="R5" s="16" t="s">
        <v>239</v>
      </c>
      <c r="S5" s="16" t="s">
        <v>240</v>
      </c>
      <c r="T5" s="16" t="s">
        <v>239</v>
      </c>
      <c r="U5" s="16" t="s">
        <v>240</v>
      </c>
      <c r="V5" s="16" t="s">
        <v>239</v>
      </c>
      <c r="W5" s="16" t="s">
        <v>240</v>
      </c>
      <c r="X5" s="16" t="s">
        <v>241</v>
      </c>
      <c r="Y5" s="16" t="s">
        <v>290</v>
      </c>
      <c r="Z5" s="16" t="s">
        <v>314</v>
      </c>
      <c r="AA5" s="469"/>
    </row>
    <row r="6" spans="1:33" x14ac:dyDescent="0.25">
      <c r="M6" s="96" t="s">
        <v>11</v>
      </c>
      <c r="N6" s="194">
        <v>173</v>
      </c>
      <c r="O6" s="193" t="s">
        <v>13</v>
      </c>
      <c r="P6" s="193">
        <v>114</v>
      </c>
      <c r="Q6" s="193">
        <v>169</v>
      </c>
      <c r="R6" s="193">
        <v>1266445</v>
      </c>
      <c r="S6" s="193">
        <v>230</v>
      </c>
      <c r="T6" s="193">
        <v>1955230</v>
      </c>
      <c r="U6" s="193">
        <v>316</v>
      </c>
      <c r="V6" s="193">
        <v>4114988</v>
      </c>
      <c r="W6" s="193">
        <v>16224</v>
      </c>
      <c r="X6" s="193">
        <v>15148</v>
      </c>
      <c r="Y6" s="193">
        <v>13799</v>
      </c>
      <c r="Z6" s="222">
        <v>48428</v>
      </c>
      <c r="AA6" s="193">
        <v>54</v>
      </c>
    </row>
    <row r="7" spans="1:33" x14ac:dyDescent="0.25">
      <c r="M7" s="163" t="s">
        <v>227</v>
      </c>
      <c r="N7" s="82">
        <v>267</v>
      </c>
      <c r="O7" s="82" t="s">
        <v>13</v>
      </c>
      <c r="P7" s="82">
        <v>381</v>
      </c>
      <c r="Q7" s="82">
        <v>543</v>
      </c>
      <c r="R7" s="82">
        <v>6551739</v>
      </c>
      <c r="S7" s="82">
        <v>6191</v>
      </c>
      <c r="T7" s="82">
        <v>9417317</v>
      </c>
      <c r="U7" s="82">
        <v>167719</v>
      </c>
      <c r="V7" s="82">
        <v>7873689</v>
      </c>
      <c r="W7" s="82">
        <v>31910</v>
      </c>
      <c r="X7" s="195">
        <v>73332</v>
      </c>
      <c r="Y7" s="195">
        <v>109726</v>
      </c>
      <c r="Z7" s="195">
        <v>118428</v>
      </c>
      <c r="AA7" s="195">
        <v>240075</v>
      </c>
    </row>
    <row r="8" spans="1:33" x14ac:dyDescent="0.25">
      <c r="M8" s="199" t="s">
        <v>273</v>
      </c>
      <c r="N8" s="193">
        <v>289</v>
      </c>
      <c r="O8" s="193" t="s">
        <v>13</v>
      </c>
      <c r="P8" s="193">
        <v>621</v>
      </c>
      <c r="Q8" s="193">
        <v>675</v>
      </c>
      <c r="R8" s="193">
        <v>8988348</v>
      </c>
      <c r="S8" s="193">
        <v>9066</v>
      </c>
      <c r="T8" s="193">
        <v>14565545</v>
      </c>
      <c r="U8" s="193">
        <v>292206</v>
      </c>
      <c r="V8" s="193">
        <v>13195075</v>
      </c>
      <c r="W8" s="193">
        <v>36770</v>
      </c>
      <c r="X8" s="193">
        <v>139980</v>
      </c>
      <c r="Y8" s="193">
        <v>283839</v>
      </c>
      <c r="Z8" s="193">
        <v>499957</v>
      </c>
      <c r="AA8" s="195">
        <v>442584</v>
      </c>
    </row>
    <row r="9" spans="1:33" x14ac:dyDescent="0.25">
      <c r="M9" s="199" t="s">
        <v>339</v>
      </c>
      <c r="N9" s="193">
        <v>347</v>
      </c>
      <c r="O9" s="193" t="s">
        <v>13</v>
      </c>
      <c r="P9" s="193">
        <v>692</v>
      </c>
      <c r="Q9" s="193">
        <v>779</v>
      </c>
      <c r="R9" s="193">
        <v>9494394</v>
      </c>
      <c r="S9" s="193">
        <v>3312</v>
      </c>
      <c r="T9" s="193">
        <v>14039325</v>
      </c>
      <c r="U9" s="193">
        <v>185166</v>
      </c>
      <c r="V9" s="193">
        <v>14539538</v>
      </c>
      <c r="W9" s="193">
        <v>42894</v>
      </c>
      <c r="X9" s="193">
        <v>241753</v>
      </c>
      <c r="Y9" s="193">
        <v>514932</v>
      </c>
      <c r="Z9" s="193">
        <v>682369</v>
      </c>
      <c r="AA9" s="195">
        <v>299584</v>
      </c>
    </row>
    <row r="10" spans="1:33" x14ac:dyDescent="0.25">
      <c r="M10" s="36" t="s">
        <v>383</v>
      </c>
      <c r="N10" s="193">
        <v>415</v>
      </c>
      <c r="O10" s="193" t="s">
        <v>13</v>
      </c>
      <c r="P10" s="193">
        <v>770</v>
      </c>
      <c r="Q10" s="193">
        <v>1204</v>
      </c>
      <c r="R10" s="193">
        <v>18391569</v>
      </c>
      <c r="S10" s="193">
        <v>11529</v>
      </c>
      <c r="T10" s="193">
        <v>25946358</v>
      </c>
      <c r="U10" s="193">
        <v>333694</v>
      </c>
      <c r="V10" s="193">
        <v>18829291</v>
      </c>
      <c r="W10" s="193">
        <v>53691</v>
      </c>
      <c r="X10" s="193">
        <v>678212</v>
      </c>
      <c r="Y10" s="193">
        <v>802698</v>
      </c>
      <c r="Z10" s="193">
        <v>812320</v>
      </c>
      <c r="AA10" s="195">
        <v>612901</v>
      </c>
    </row>
    <row r="11" spans="1:33" x14ac:dyDescent="0.25">
      <c r="M11" s="36" t="s">
        <v>415</v>
      </c>
      <c r="N11" s="193">
        <v>515</v>
      </c>
      <c r="O11" s="193" t="s">
        <v>13</v>
      </c>
      <c r="P11" s="193">
        <v>922</v>
      </c>
      <c r="Q11" s="193">
        <v>2022</v>
      </c>
      <c r="R11" s="193">
        <v>25414547</v>
      </c>
      <c r="S11" s="193">
        <v>15469</v>
      </c>
      <c r="T11" s="193">
        <v>38507605</v>
      </c>
      <c r="U11" s="193">
        <v>406943</v>
      </c>
      <c r="V11" s="193">
        <v>21321068</v>
      </c>
      <c r="W11" s="193">
        <v>74677</v>
      </c>
      <c r="X11" s="193">
        <v>1320691</v>
      </c>
      <c r="Y11" s="193">
        <v>1254272</v>
      </c>
      <c r="Z11" s="193">
        <v>1594838</v>
      </c>
      <c r="AA11" s="195">
        <v>612784</v>
      </c>
    </row>
    <row r="12" spans="1:33" x14ac:dyDescent="0.25">
      <c r="M12" s="36" t="s">
        <v>527</v>
      </c>
      <c r="N12" s="193">
        <v>560</v>
      </c>
      <c r="O12" s="193" t="s">
        <v>13</v>
      </c>
      <c r="P12" s="193">
        <v>1064</v>
      </c>
      <c r="Q12" s="193">
        <v>2961</v>
      </c>
      <c r="R12" s="193">
        <v>29592073</v>
      </c>
      <c r="S12" s="193">
        <v>23688</v>
      </c>
      <c r="T12" s="193">
        <v>43246874</v>
      </c>
      <c r="U12" s="193">
        <v>398370</v>
      </c>
      <c r="V12" s="193">
        <v>22424061</v>
      </c>
      <c r="W12" s="193">
        <v>77424</v>
      </c>
      <c r="X12" s="193">
        <v>2306125</v>
      </c>
      <c r="Y12" s="193">
        <v>1779321</v>
      </c>
      <c r="Z12" s="193">
        <v>1798430</v>
      </c>
      <c r="AA12" s="195">
        <v>401545</v>
      </c>
    </row>
    <row r="13" spans="1:33" x14ac:dyDescent="0.25">
      <c r="M13" s="36" t="s">
        <v>528</v>
      </c>
      <c r="N13" s="193">
        <v>576</v>
      </c>
      <c r="O13" s="193" t="s">
        <v>13</v>
      </c>
      <c r="P13" s="193">
        <v>1101</v>
      </c>
      <c r="Q13" s="193">
        <v>3162</v>
      </c>
      <c r="R13" s="193">
        <v>29346621</v>
      </c>
      <c r="S13" s="193">
        <v>24037</v>
      </c>
      <c r="T13" s="193">
        <v>42766745</v>
      </c>
      <c r="U13" s="193">
        <v>407412</v>
      </c>
      <c r="V13" s="193">
        <v>25854151</v>
      </c>
      <c r="W13" s="193">
        <v>80650</v>
      </c>
      <c r="X13" s="193">
        <v>2521101</v>
      </c>
      <c r="Y13" s="193">
        <v>1896398</v>
      </c>
      <c r="Z13" s="193">
        <v>1841073</v>
      </c>
      <c r="AA13" s="195">
        <v>578863</v>
      </c>
    </row>
    <row r="14" spans="1:33" ht="15" customHeight="1" x14ac:dyDescent="0.25">
      <c r="M14" s="220" t="s">
        <v>335</v>
      </c>
      <c r="N14" s="221"/>
      <c r="O14" s="221"/>
      <c r="P14" s="479"/>
      <c r="Q14" s="479"/>
      <c r="R14" s="479"/>
      <c r="S14" s="479"/>
      <c r="T14" s="479"/>
      <c r="U14" s="479"/>
      <c r="V14" s="479"/>
      <c r="W14" s="479"/>
      <c r="X14" s="479"/>
      <c r="Y14" s="479"/>
      <c r="Z14" s="479"/>
      <c r="AA14" s="479"/>
      <c r="AB14" s="480"/>
      <c r="AC14" s="480"/>
      <c r="AD14" s="480"/>
      <c r="AE14" s="480"/>
      <c r="AF14" s="480"/>
      <c r="AG14" s="480"/>
    </row>
    <row r="15" spans="1:33" x14ac:dyDescent="0.25">
      <c r="A15" s="169"/>
      <c r="M15" s="97"/>
      <c r="N15" s="97"/>
      <c r="O15" s="97"/>
      <c r="P15" s="480"/>
      <c r="Q15" s="480"/>
      <c r="R15" s="480"/>
      <c r="S15" s="480"/>
      <c r="T15" s="480"/>
      <c r="U15" s="480"/>
      <c r="V15" s="480"/>
      <c r="W15" s="480"/>
      <c r="X15" s="480"/>
      <c r="Y15" s="480"/>
      <c r="Z15" s="480"/>
      <c r="AA15" s="480"/>
      <c r="AB15" s="480"/>
      <c r="AC15" s="480"/>
      <c r="AD15" s="480"/>
      <c r="AE15" s="480"/>
      <c r="AF15" s="480"/>
      <c r="AG15" s="480"/>
    </row>
    <row r="16" spans="1:33" ht="25.5" customHeight="1" x14ac:dyDescent="0.25">
      <c r="M16" s="128"/>
      <c r="N16" s="478"/>
      <c r="O16" s="478"/>
      <c r="P16" s="143"/>
      <c r="Q16" s="478"/>
      <c r="R16" s="478"/>
      <c r="S16" s="478"/>
      <c r="T16" s="478"/>
      <c r="U16" s="478"/>
      <c r="V16" s="158"/>
      <c r="W16" s="97"/>
      <c r="X16" s="97"/>
      <c r="Y16" s="98"/>
      <c r="Z16" s="98"/>
      <c r="AA16" s="99"/>
      <c r="AB16" s="480"/>
      <c r="AC16" s="480"/>
      <c r="AD16" s="100"/>
      <c r="AE16" s="485"/>
      <c r="AF16" s="485"/>
      <c r="AG16" s="101"/>
    </row>
    <row r="17" spans="13:33" x14ac:dyDescent="0.25">
      <c r="M17" s="128"/>
      <c r="N17" s="478"/>
      <c r="O17" s="478"/>
      <c r="P17" s="143"/>
      <c r="Q17" s="478"/>
      <c r="R17" s="478"/>
      <c r="S17" s="478"/>
      <c r="T17" s="478"/>
      <c r="U17" s="478"/>
      <c r="V17" s="158"/>
      <c r="W17" s="97"/>
      <c r="X17" s="97"/>
      <c r="Y17" s="97"/>
      <c r="Z17" s="97"/>
      <c r="AA17" s="97"/>
      <c r="AB17" s="477"/>
      <c r="AC17" s="477"/>
      <c r="AD17" s="97"/>
      <c r="AE17" s="477"/>
      <c r="AF17" s="477"/>
      <c r="AG17" s="101"/>
    </row>
    <row r="18" spans="13:33" ht="37.9" customHeight="1" x14ac:dyDescent="0.25">
      <c r="M18" s="128" t="s">
        <v>230</v>
      </c>
      <c r="N18" s="146" t="s">
        <v>239</v>
      </c>
      <c r="O18" s="146" t="s">
        <v>240</v>
      </c>
      <c r="P18" s="159" t="s">
        <v>291</v>
      </c>
      <c r="Q18" s="146" t="s">
        <v>239</v>
      </c>
      <c r="R18" s="146" t="s">
        <v>240</v>
      </c>
      <c r="S18" s="128" t="s">
        <v>292</v>
      </c>
      <c r="T18" s="146" t="s">
        <v>293</v>
      </c>
      <c r="U18" s="146" t="s">
        <v>336</v>
      </c>
      <c r="V18" s="158"/>
      <c r="W18" s="97"/>
      <c r="X18" s="97"/>
      <c r="Y18" s="97"/>
      <c r="Z18" s="97"/>
      <c r="AA18" s="97"/>
      <c r="AB18" s="477"/>
      <c r="AC18" s="477"/>
      <c r="AD18" s="97"/>
      <c r="AE18" s="477"/>
      <c r="AF18" s="477"/>
      <c r="AG18" s="101"/>
    </row>
    <row r="19" spans="13:33" x14ac:dyDescent="0.25">
      <c r="M19" s="160" t="s">
        <v>11</v>
      </c>
      <c r="N19" s="161">
        <v>19.552299999999999</v>
      </c>
      <c r="O19" s="161">
        <v>3.16E-3</v>
      </c>
      <c r="P19" s="161">
        <f>(+N19+O19)</f>
        <v>19.55546</v>
      </c>
      <c r="Q19" s="161">
        <v>41.149880000000003</v>
      </c>
      <c r="R19" s="161">
        <v>0.16224</v>
      </c>
      <c r="S19" s="161">
        <v>0.15148</v>
      </c>
      <c r="T19" s="161">
        <v>0.13799</v>
      </c>
      <c r="U19" s="161">
        <v>0.48427999999999999</v>
      </c>
      <c r="V19" s="158"/>
      <c r="W19" s="97"/>
      <c r="X19" s="97"/>
      <c r="Y19" s="97"/>
      <c r="Z19" s="97"/>
      <c r="AA19" s="97"/>
      <c r="AB19" s="477"/>
      <c r="AC19" s="477"/>
      <c r="AD19" s="97"/>
      <c r="AE19" s="483"/>
      <c r="AF19" s="483"/>
      <c r="AG19" s="101"/>
    </row>
    <row r="20" spans="13:33" x14ac:dyDescent="0.25">
      <c r="M20" s="160" t="s">
        <v>227</v>
      </c>
      <c r="N20" s="161">
        <v>94.17</v>
      </c>
      <c r="O20" s="161">
        <v>1.68</v>
      </c>
      <c r="P20" s="161">
        <v>94.17</v>
      </c>
      <c r="Q20" s="161">
        <v>78.739999999999995</v>
      </c>
      <c r="R20" s="161">
        <v>0.32</v>
      </c>
      <c r="S20" s="161">
        <v>0.73</v>
      </c>
      <c r="T20" s="161">
        <v>1.0900000000000001</v>
      </c>
      <c r="U20" s="161">
        <v>1.18</v>
      </c>
      <c r="V20" s="161"/>
      <c r="W20" s="97"/>
      <c r="X20" s="102"/>
      <c r="Y20" s="97"/>
      <c r="Z20" s="97"/>
      <c r="AA20" s="102"/>
      <c r="AB20" s="477"/>
      <c r="AC20" s="477"/>
      <c r="AD20" s="97"/>
      <c r="AE20" s="483"/>
      <c r="AF20" s="483"/>
      <c r="AG20" s="101"/>
    </row>
    <row r="21" spans="13:33" x14ac:dyDescent="0.25">
      <c r="M21" s="162" t="s">
        <v>273</v>
      </c>
      <c r="N21" s="161">
        <v>107.21829</v>
      </c>
      <c r="O21" s="161">
        <v>2.0456799999999999</v>
      </c>
      <c r="P21" s="161">
        <v>145.6</v>
      </c>
      <c r="Q21" s="161">
        <v>98.55538</v>
      </c>
      <c r="R21" s="161">
        <v>0.33151000000000003</v>
      </c>
      <c r="S21" s="161">
        <v>1.39</v>
      </c>
      <c r="T21" s="161">
        <v>2.83</v>
      </c>
      <c r="U21" s="161">
        <v>4.99</v>
      </c>
      <c r="V21" s="161"/>
      <c r="W21" s="481"/>
      <c r="X21" s="481"/>
      <c r="Y21" s="97"/>
      <c r="Z21" s="481"/>
      <c r="AA21" s="481"/>
      <c r="AB21" s="477"/>
      <c r="AC21" s="477"/>
      <c r="AD21" s="97"/>
      <c r="AE21" s="483"/>
      <c r="AF21" s="483"/>
      <c r="AG21" s="101"/>
    </row>
    <row r="22" spans="13:33" x14ac:dyDescent="0.25">
      <c r="M22" s="162" t="s">
        <v>272</v>
      </c>
      <c r="N22" s="161">
        <v>121.26772</v>
      </c>
      <c r="O22" s="161">
        <v>2.0695700000000001</v>
      </c>
      <c r="P22" s="161">
        <v>156.06</v>
      </c>
      <c r="Q22" s="161">
        <v>122.99081</v>
      </c>
      <c r="R22" s="161">
        <v>0.34373999999999999</v>
      </c>
      <c r="S22" s="161">
        <v>1.53</v>
      </c>
      <c r="T22" s="161">
        <v>3.46</v>
      </c>
      <c r="U22" s="161">
        <v>4.8600000000000003</v>
      </c>
      <c r="V22" s="161"/>
      <c r="W22" s="481"/>
      <c r="X22" s="481"/>
      <c r="Y22" s="97"/>
      <c r="Z22" s="481"/>
      <c r="AA22" s="481"/>
      <c r="AB22" s="477"/>
      <c r="AC22" s="477"/>
      <c r="AD22" s="97"/>
      <c r="AE22" s="482"/>
      <c r="AF22" s="482"/>
      <c r="AG22" s="101"/>
    </row>
    <row r="23" spans="13:33" x14ac:dyDescent="0.25">
      <c r="M23" s="162" t="s">
        <v>328</v>
      </c>
      <c r="N23" s="161">
        <v>136.66166000000001</v>
      </c>
      <c r="O23" s="161">
        <v>2.5395500000000002</v>
      </c>
      <c r="P23" s="161">
        <v>120.51</v>
      </c>
      <c r="Q23" s="161">
        <v>128.75496000000001</v>
      </c>
      <c r="R23" s="161">
        <v>0.35803000000000001</v>
      </c>
      <c r="S23" s="161">
        <v>1.68</v>
      </c>
      <c r="T23" s="161">
        <v>4.07</v>
      </c>
      <c r="U23" s="161">
        <v>5.79</v>
      </c>
      <c r="V23" s="161"/>
      <c r="W23" s="481"/>
      <c r="X23" s="481"/>
      <c r="Y23" s="97"/>
      <c r="Z23" s="481"/>
      <c r="AA23" s="481"/>
      <c r="AB23" s="477"/>
      <c r="AC23" s="477"/>
      <c r="AD23" s="97"/>
      <c r="AE23" s="477"/>
      <c r="AF23" s="477"/>
      <c r="AG23" s="101"/>
    </row>
    <row r="24" spans="13:33" x14ac:dyDescent="0.25">
      <c r="M24" s="162" t="s">
        <v>332</v>
      </c>
      <c r="N24" s="161"/>
      <c r="O24" s="161"/>
      <c r="P24" s="161">
        <v>128.38999999999999</v>
      </c>
      <c r="Q24" s="161"/>
      <c r="R24" s="161"/>
      <c r="S24" s="161">
        <v>1.96</v>
      </c>
      <c r="T24" s="161">
        <v>4.62</v>
      </c>
      <c r="U24" s="161">
        <v>6.9</v>
      </c>
      <c r="V24" s="161"/>
      <c r="W24" s="80"/>
      <c r="X24" s="80"/>
      <c r="Y24"/>
      <c r="Z24" s="80"/>
      <c r="AA24" s="80"/>
    </row>
    <row r="25" spans="13:33" x14ac:dyDescent="0.25">
      <c r="M25" s="162"/>
      <c r="N25" s="161"/>
      <c r="O25" s="161"/>
      <c r="P25" s="161"/>
      <c r="Q25" s="161"/>
      <c r="R25" s="161"/>
      <c r="S25" s="161"/>
      <c r="T25" s="161"/>
      <c r="U25" s="161"/>
      <c r="V25" s="161"/>
      <c r="W25" s="80"/>
      <c r="X25" s="80"/>
      <c r="Y25"/>
      <c r="Z25" s="80"/>
      <c r="AA25" s="80"/>
    </row>
    <row r="26" spans="13:33" x14ac:dyDescent="0.25">
      <c r="M26" s="123"/>
      <c r="N26" s="123"/>
      <c r="O26" s="123"/>
      <c r="P26" s="123"/>
      <c r="Q26" s="123"/>
      <c r="R26" s="123"/>
      <c r="S26" s="123"/>
      <c r="T26" s="123"/>
      <c r="U26" s="123"/>
      <c r="V26" s="123"/>
      <c r="W26"/>
      <c r="X26"/>
      <c r="Y26"/>
      <c r="Z26"/>
      <c r="AA26"/>
    </row>
    <row r="27" spans="13:33" x14ac:dyDescent="0.25">
      <c r="M27" s="122"/>
      <c r="N27" s="123"/>
      <c r="O27" s="123"/>
      <c r="P27" s="123"/>
      <c r="Q27" s="123"/>
      <c r="R27" s="122"/>
      <c r="S27" s="122"/>
      <c r="T27" s="122"/>
      <c r="U27" s="122"/>
      <c r="V27" s="122"/>
    </row>
    <row r="28" spans="13:33" x14ac:dyDescent="0.25">
      <c r="M28" s="160" t="s">
        <v>11</v>
      </c>
      <c r="N28" s="161">
        <v>0.15148</v>
      </c>
      <c r="O28" s="123"/>
      <c r="P28" s="123"/>
      <c r="Q28" s="123"/>
      <c r="R28" s="122"/>
      <c r="S28" s="122"/>
      <c r="T28" s="122"/>
      <c r="U28" s="122"/>
      <c r="V28" s="122"/>
    </row>
    <row r="29" spans="13:33" x14ac:dyDescent="0.25">
      <c r="M29" s="160" t="s">
        <v>227</v>
      </c>
      <c r="N29" s="161">
        <v>0.73</v>
      </c>
      <c r="O29" s="123"/>
      <c r="P29" s="123"/>
      <c r="Q29" s="123"/>
      <c r="R29" s="122"/>
      <c r="S29" s="122"/>
      <c r="T29" s="122"/>
      <c r="U29" s="122"/>
      <c r="V29" s="122"/>
    </row>
    <row r="30" spans="13:33" x14ac:dyDescent="0.25">
      <c r="M30" s="162" t="s">
        <v>242</v>
      </c>
      <c r="N30" s="161">
        <v>1.0684</v>
      </c>
      <c r="O30" s="123"/>
      <c r="P30" s="123"/>
      <c r="Q30" s="123"/>
      <c r="R30" s="122"/>
      <c r="S30" s="122"/>
      <c r="T30" s="122"/>
      <c r="U30" s="122"/>
      <c r="V30" s="122"/>
    </row>
    <row r="31" spans="13:33" x14ac:dyDescent="0.25">
      <c r="M31" s="162" t="s">
        <v>243</v>
      </c>
      <c r="N31" s="161">
        <v>1.20896</v>
      </c>
      <c r="O31" s="123"/>
      <c r="P31" s="123"/>
      <c r="Q31" s="123"/>
      <c r="R31" s="122"/>
      <c r="S31" s="122"/>
      <c r="T31" s="122"/>
      <c r="U31" s="122"/>
      <c r="V31" s="122"/>
    </row>
    <row r="32" spans="13:33" x14ac:dyDescent="0.25">
      <c r="M32" s="162" t="s">
        <v>244</v>
      </c>
      <c r="N32" s="161">
        <v>1.2983899999999999</v>
      </c>
      <c r="O32" s="123"/>
      <c r="P32" s="123"/>
      <c r="Q32" s="123"/>
      <c r="R32" s="122"/>
      <c r="S32" s="122"/>
      <c r="T32" s="122"/>
      <c r="U32" s="122"/>
      <c r="V32" s="122"/>
    </row>
    <row r="33" spans="13:22" x14ac:dyDescent="0.25">
      <c r="M33" s="162" t="s">
        <v>245</v>
      </c>
      <c r="N33" s="161">
        <v>1.3997999999999999</v>
      </c>
      <c r="O33" s="123"/>
      <c r="P33" s="123"/>
      <c r="Q33" s="123"/>
      <c r="R33" s="122"/>
      <c r="S33" s="122"/>
      <c r="T33" s="122"/>
      <c r="U33" s="122"/>
      <c r="V33" s="122"/>
    </row>
    <row r="34" spans="13:22" x14ac:dyDescent="0.25">
      <c r="M34" s="162" t="s">
        <v>272</v>
      </c>
      <c r="N34" s="161">
        <v>1.5310299999999999</v>
      </c>
      <c r="O34" s="123"/>
      <c r="P34" s="123"/>
      <c r="Q34" s="123"/>
      <c r="R34" s="122"/>
      <c r="S34" s="122"/>
      <c r="T34" s="122"/>
      <c r="U34" s="122"/>
      <c r="V34" s="122"/>
    </row>
  </sheetData>
  <mergeCells count="46">
    <mergeCell ref="AB19:AC19"/>
    <mergeCell ref="AE19:AF19"/>
    <mergeCell ref="AA4:AA5"/>
    <mergeCell ref="M2:AA2"/>
    <mergeCell ref="M3:AA3"/>
    <mergeCell ref="M4:M5"/>
    <mergeCell ref="N4:O4"/>
    <mergeCell ref="P4:Q4"/>
    <mergeCell ref="R4:S4"/>
    <mergeCell ref="T4:U4"/>
    <mergeCell ref="V4:W4"/>
    <mergeCell ref="AB18:AC18"/>
    <mergeCell ref="AC14:AE15"/>
    <mergeCell ref="AF14:AG15"/>
    <mergeCell ref="AB16:AC16"/>
    <mergeCell ref="AE16:AF16"/>
    <mergeCell ref="W21:X21"/>
    <mergeCell ref="AB21:AC21"/>
    <mergeCell ref="AE21:AF21"/>
    <mergeCell ref="AB20:AC20"/>
    <mergeCell ref="AE20:AF20"/>
    <mergeCell ref="Z21:AA21"/>
    <mergeCell ref="AB23:AC23"/>
    <mergeCell ref="AE23:AF23"/>
    <mergeCell ref="W22:X22"/>
    <mergeCell ref="AB22:AC22"/>
    <mergeCell ref="AE22:AF22"/>
    <mergeCell ref="Z22:AA22"/>
    <mergeCell ref="Z23:AA23"/>
    <mergeCell ref="W23:X23"/>
    <mergeCell ref="AB17:AC17"/>
    <mergeCell ref="AE17:AF17"/>
    <mergeCell ref="AE18:AF18"/>
    <mergeCell ref="AC2:AD3"/>
    <mergeCell ref="A2:I2"/>
    <mergeCell ref="Y4:Z4"/>
    <mergeCell ref="N16:O17"/>
    <mergeCell ref="Q16:R17"/>
    <mergeCell ref="S16:S17"/>
    <mergeCell ref="T16:U17"/>
    <mergeCell ref="P14:Q15"/>
    <mergeCell ref="R14:T15"/>
    <mergeCell ref="U14:W15"/>
    <mergeCell ref="X14:Z14"/>
    <mergeCell ref="X15:Z15"/>
    <mergeCell ref="AA14:AB15"/>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2"/>
  <sheetViews>
    <sheetView showGridLines="0" zoomScaleNormal="100" workbookViewId="0">
      <selection activeCell="H2" sqref="H2:I3"/>
    </sheetView>
  </sheetViews>
  <sheetFormatPr defaultRowHeight="15" x14ac:dyDescent="0.25"/>
  <cols>
    <col min="1" max="1" width="1.85546875" customWidth="1"/>
    <col min="2" max="2" width="43.140625" style="13" customWidth="1"/>
    <col min="3" max="6" width="14.7109375" customWidth="1"/>
    <col min="7" max="7" width="3.7109375" customWidth="1"/>
    <col min="8" max="9" width="7" customWidth="1"/>
  </cols>
  <sheetData>
    <row r="1" spans="2:9" ht="12" customHeight="1" x14ac:dyDescent="0.25"/>
    <row r="2" spans="2:9" ht="15" customHeight="1" x14ac:dyDescent="0.25">
      <c r="B2" s="486" t="s">
        <v>768</v>
      </c>
      <c r="C2" s="486"/>
      <c r="D2" s="486"/>
      <c r="E2" s="486"/>
      <c r="F2" s="486"/>
      <c r="H2" s="389" t="s">
        <v>311</v>
      </c>
      <c r="I2" s="389"/>
    </row>
    <row r="3" spans="2:9" x14ac:dyDescent="0.25">
      <c r="B3" s="439" t="s">
        <v>0</v>
      </c>
      <c r="C3" s="439"/>
      <c r="D3" s="439"/>
      <c r="E3" s="439"/>
      <c r="F3" s="439"/>
      <c r="H3" s="389"/>
      <c r="I3" s="389"/>
    </row>
    <row r="4" spans="2:9" ht="18" customHeight="1" x14ac:dyDescent="0.25">
      <c r="B4" s="472" t="s">
        <v>246</v>
      </c>
      <c r="C4" s="472" t="s">
        <v>247</v>
      </c>
      <c r="D4" s="472"/>
      <c r="E4" s="472"/>
      <c r="F4" s="472" t="s">
        <v>19</v>
      </c>
    </row>
    <row r="5" spans="2:9" ht="28.5" customHeight="1" x14ac:dyDescent="0.25">
      <c r="B5" s="473"/>
      <c r="C5" s="29" t="s">
        <v>248</v>
      </c>
      <c r="D5" s="29" t="s">
        <v>249</v>
      </c>
      <c r="E5" s="29" t="s">
        <v>250</v>
      </c>
      <c r="F5" s="473"/>
    </row>
    <row r="6" spans="2:9" x14ac:dyDescent="0.25">
      <c r="B6" s="46" t="s">
        <v>251</v>
      </c>
      <c r="C6" s="47">
        <v>98</v>
      </c>
      <c r="D6" s="47">
        <v>18</v>
      </c>
      <c r="E6" s="47">
        <v>15</v>
      </c>
      <c r="F6" s="31">
        <v>131</v>
      </c>
    </row>
    <row r="7" spans="2:9" x14ac:dyDescent="0.25">
      <c r="B7" s="46" t="s">
        <v>458</v>
      </c>
      <c r="C7" s="47">
        <v>1699</v>
      </c>
      <c r="D7" s="47">
        <v>264</v>
      </c>
      <c r="E7" s="47">
        <v>197</v>
      </c>
      <c r="F7" s="31">
        <v>2160</v>
      </c>
    </row>
    <row r="8" spans="2:9" x14ac:dyDescent="0.25">
      <c r="B8" s="46" t="s">
        <v>459</v>
      </c>
      <c r="C8" s="71">
        <v>0</v>
      </c>
      <c r="D8" s="71">
        <v>0</v>
      </c>
      <c r="E8" s="47">
        <v>258</v>
      </c>
      <c r="F8" s="31">
        <v>258</v>
      </c>
    </row>
    <row r="9" spans="2:9" x14ac:dyDescent="0.25">
      <c r="B9" s="46" t="s">
        <v>263</v>
      </c>
      <c r="C9" s="47">
        <v>210</v>
      </c>
      <c r="D9" s="47">
        <v>51</v>
      </c>
      <c r="E9" s="47">
        <v>58</v>
      </c>
      <c r="F9" s="31">
        <v>319</v>
      </c>
    </row>
    <row r="10" spans="2:9" x14ac:dyDescent="0.25">
      <c r="B10" s="46" t="s">
        <v>460</v>
      </c>
      <c r="C10" s="47">
        <v>68</v>
      </c>
      <c r="D10" s="47">
        <v>34</v>
      </c>
      <c r="E10" s="47">
        <v>322</v>
      </c>
      <c r="F10" s="31">
        <v>424</v>
      </c>
    </row>
    <row r="11" spans="2:9" x14ac:dyDescent="0.25">
      <c r="B11" s="46" t="s">
        <v>461</v>
      </c>
      <c r="C11" s="71">
        <v>3</v>
      </c>
      <c r="D11" s="71">
        <v>1</v>
      </c>
      <c r="E11" s="47">
        <v>1164</v>
      </c>
      <c r="F11" s="31">
        <v>1168</v>
      </c>
    </row>
    <row r="12" spans="2:9" x14ac:dyDescent="0.25">
      <c r="B12" s="46" t="s">
        <v>462</v>
      </c>
      <c r="C12" s="47">
        <v>328</v>
      </c>
      <c r="D12" s="47">
        <v>60</v>
      </c>
      <c r="E12" s="47">
        <v>140</v>
      </c>
      <c r="F12" s="31">
        <v>528</v>
      </c>
    </row>
    <row r="13" spans="2:9" x14ac:dyDescent="0.25">
      <c r="B13" s="46" t="s">
        <v>463</v>
      </c>
      <c r="C13" s="47">
        <v>196</v>
      </c>
      <c r="D13" s="47">
        <v>61</v>
      </c>
      <c r="E13" s="71">
        <v>0</v>
      </c>
      <c r="F13" s="31">
        <v>257</v>
      </c>
    </row>
    <row r="14" spans="2:9" ht="25.5" x14ac:dyDescent="0.25">
      <c r="B14" s="46" t="s">
        <v>469</v>
      </c>
      <c r="C14" s="71">
        <v>0</v>
      </c>
      <c r="D14" s="71">
        <v>0</v>
      </c>
      <c r="E14" s="47">
        <v>1</v>
      </c>
      <c r="F14" s="31">
        <v>1</v>
      </c>
    </row>
    <row r="15" spans="2:9" x14ac:dyDescent="0.25">
      <c r="B15" s="46" t="s">
        <v>464</v>
      </c>
      <c r="C15" s="47">
        <v>170</v>
      </c>
      <c r="D15" s="47">
        <v>47</v>
      </c>
      <c r="E15" s="47">
        <v>3</v>
      </c>
      <c r="F15" s="31">
        <v>220</v>
      </c>
    </row>
    <row r="16" spans="2:9" x14ac:dyDescent="0.25">
      <c r="B16" s="46" t="s">
        <v>465</v>
      </c>
      <c r="C16" s="47">
        <v>127</v>
      </c>
      <c r="D16" s="47">
        <v>21</v>
      </c>
      <c r="E16" s="47">
        <v>75</v>
      </c>
      <c r="F16" s="31">
        <v>223</v>
      </c>
    </row>
    <row r="17" spans="2:6" x14ac:dyDescent="0.25">
      <c r="B17" s="46" t="s">
        <v>258</v>
      </c>
      <c r="C17" s="31">
        <v>7</v>
      </c>
      <c r="D17" s="67">
        <v>0</v>
      </c>
      <c r="E17" s="31">
        <v>1</v>
      </c>
      <c r="F17" s="31">
        <v>8</v>
      </c>
    </row>
    <row r="18" spans="2:6" x14ac:dyDescent="0.25">
      <c r="B18" s="46" t="s">
        <v>466</v>
      </c>
      <c r="C18" s="31">
        <v>5</v>
      </c>
      <c r="D18" s="67">
        <v>2</v>
      </c>
      <c r="E18" s="31">
        <v>24</v>
      </c>
      <c r="F18" s="31">
        <v>31</v>
      </c>
    </row>
    <row r="19" spans="2:6" x14ac:dyDescent="0.25">
      <c r="B19" s="46" t="s">
        <v>467</v>
      </c>
      <c r="C19" s="31">
        <v>2</v>
      </c>
      <c r="D19" s="67">
        <v>0</v>
      </c>
      <c r="E19" s="67">
        <v>0</v>
      </c>
      <c r="F19" s="31">
        <v>2</v>
      </c>
    </row>
    <row r="20" spans="2:6" ht="25.5" x14ac:dyDescent="0.25">
      <c r="B20" s="46" t="s">
        <v>468</v>
      </c>
      <c r="C20" s="31">
        <v>101</v>
      </c>
      <c r="D20" s="31">
        <v>30</v>
      </c>
      <c r="E20" s="31">
        <v>52</v>
      </c>
      <c r="F20" s="67">
        <v>183</v>
      </c>
    </row>
    <row r="21" spans="2:6" ht="15.75" customHeight="1" x14ac:dyDescent="0.25">
      <c r="B21" s="200" t="s">
        <v>19</v>
      </c>
      <c r="C21" s="181">
        <v>3014</v>
      </c>
      <c r="D21" s="181">
        <v>589</v>
      </c>
      <c r="E21" s="181">
        <v>2310</v>
      </c>
      <c r="F21" s="181">
        <v>5913</v>
      </c>
    </row>
    <row r="22" spans="2:6" ht="44.25" customHeight="1" x14ac:dyDescent="0.25">
      <c r="B22" s="444" t="s">
        <v>767</v>
      </c>
      <c r="C22" s="460"/>
      <c r="D22" s="460"/>
      <c r="E22" s="460"/>
      <c r="F22" s="460"/>
    </row>
  </sheetData>
  <mergeCells count="7">
    <mergeCell ref="H2:I3"/>
    <mergeCell ref="B22:F22"/>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3"/>
  <sheetViews>
    <sheetView showGridLines="0" zoomScaleNormal="100" workbookViewId="0">
      <selection activeCell="I19" sqref="I19:P19"/>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7" max="7" width="1.85546875" style="41" customWidth="1"/>
    <col min="8" max="8" width="1.85546875" customWidth="1"/>
    <col min="9" max="9" width="14.140625" style="13"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x14ac:dyDescent="0.25"/>
    <row r="2" spans="2:18" ht="15.75" x14ac:dyDescent="0.25">
      <c r="B2" s="365"/>
      <c r="C2" s="365"/>
      <c r="D2" s="365"/>
      <c r="F2" s="42"/>
      <c r="I2" s="361" t="s">
        <v>521</v>
      </c>
      <c r="J2" s="361"/>
      <c r="K2" s="361"/>
      <c r="L2" s="361"/>
      <c r="M2" s="361"/>
      <c r="N2" s="361"/>
      <c r="O2" s="361"/>
      <c r="P2" s="361"/>
      <c r="R2" s="362" t="s">
        <v>311</v>
      </c>
    </row>
    <row r="3" spans="2:18" ht="19.5" customHeight="1" x14ac:dyDescent="0.25">
      <c r="I3" s="17"/>
      <c r="J3" s="2"/>
      <c r="K3" s="2"/>
      <c r="L3" s="2"/>
      <c r="M3" s="2"/>
      <c r="N3" s="2"/>
      <c r="O3" s="2"/>
      <c r="P3" s="3" t="s">
        <v>0</v>
      </c>
      <c r="R3" s="362"/>
    </row>
    <row r="4" spans="2:18" ht="15" customHeight="1" x14ac:dyDescent="0.25">
      <c r="I4" s="367" t="s">
        <v>1</v>
      </c>
      <c r="J4" s="368" t="s">
        <v>2</v>
      </c>
      <c r="K4" s="369" t="s">
        <v>3</v>
      </c>
      <c r="L4" s="370" t="s">
        <v>330</v>
      </c>
      <c r="M4" s="371"/>
      <c r="N4" s="371"/>
      <c r="O4" s="372"/>
      <c r="P4" s="369" t="s">
        <v>4</v>
      </c>
    </row>
    <row r="5" spans="2:18" ht="40.5" x14ac:dyDescent="0.25">
      <c r="I5" s="367"/>
      <c r="J5" s="368"/>
      <c r="K5" s="369"/>
      <c r="L5" s="4" t="s">
        <v>5</v>
      </c>
      <c r="M5" s="4" t="s">
        <v>6</v>
      </c>
      <c r="N5" s="4" t="s">
        <v>7</v>
      </c>
      <c r="O5" s="4" t="s">
        <v>8</v>
      </c>
      <c r="P5" s="369"/>
    </row>
    <row r="6" spans="2:18" x14ac:dyDescent="0.25">
      <c r="I6" s="282" t="s">
        <v>9</v>
      </c>
      <c r="J6" s="283">
        <v>0</v>
      </c>
      <c r="K6" s="283">
        <v>37</v>
      </c>
      <c r="L6" s="283">
        <v>1</v>
      </c>
      <c r="M6" s="283">
        <v>0</v>
      </c>
      <c r="N6" s="283">
        <v>0</v>
      </c>
      <c r="O6" s="283">
        <v>0</v>
      </c>
      <c r="P6" s="283">
        <v>36</v>
      </c>
    </row>
    <row r="7" spans="2:18" x14ac:dyDescent="0.25">
      <c r="I7" s="282" t="s">
        <v>10</v>
      </c>
      <c r="J7" s="283">
        <v>36</v>
      </c>
      <c r="K7" s="283">
        <v>707</v>
      </c>
      <c r="L7" s="283">
        <v>96</v>
      </c>
      <c r="M7" s="283">
        <v>0</v>
      </c>
      <c r="N7" s="283">
        <v>18</v>
      </c>
      <c r="O7" s="283">
        <v>91</v>
      </c>
      <c r="P7" s="283">
        <v>538</v>
      </c>
    </row>
    <row r="8" spans="2:18" x14ac:dyDescent="0.25">
      <c r="I8" s="282" t="s">
        <v>11</v>
      </c>
      <c r="J8" s="283">
        <v>538</v>
      </c>
      <c r="K8" s="283">
        <v>1157</v>
      </c>
      <c r="L8" s="283">
        <v>162</v>
      </c>
      <c r="M8" s="284">
        <v>97</v>
      </c>
      <c r="N8" s="283">
        <v>75</v>
      </c>
      <c r="O8" s="283">
        <v>305</v>
      </c>
      <c r="P8" s="283">
        <v>1056</v>
      </c>
    </row>
    <row r="9" spans="2:18" x14ac:dyDescent="0.25">
      <c r="I9" s="282" t="s">
        <v>227</v>
      </c>
      <c r="J9" s="283">
        <v>1056</v>
      </c>
      <c r="K9" s="283">
        <v>1991</v>
      </c>
      <c r="L9" s="283">
        <v>351</v>
      </c>
      <c r="M9" s="284">
        <v>221</v>
      </c>
      <c r="N9" s="283">
        <v>132</v>
      </c>
      <c r="O9" s="283">
        <v>537</v>
      </c>
      <c r="P9" s="283">
        <v>1806</v>
      </c>
    </row>
    <row r="10" spans="2:18" x14ac:dyDescent="0.25">
      <c r="I10" s="282" t="s">
        <v>273</v>
      </c>
      <c r="J10" s="283">
        <v>1806</v>
      </c>
      <c r="K10" s="283">
        <v>536</v>
      </c>
      <c r="L10" s="283">
        <v>93</v>
      </c>
      <c r="M10" s="284">
        <v>168</v>
      </c>
      <c r="N10" s="283">
        <v>119</v>
      </c>
      <c r="O10" s="283">
        <v>349</v>
      </c>
      <c r="P10" s="283">
        <v>1613</v>
      </c>
    </row>
    <row r="11" spans="2:18" x14ac:dyDescent="0.25">
      <c r="I11" s="282" t="s">
        <v>339</v>
      </c>
      <c r="J11" s="283">
        <v>1613</v>
      </c>
      <c r="K11" s="283">
        <v>892</v>
      </c>
      <c r="L11" s="283">
        <v>130</v>
      </c>
      <c r="M11" s="284">
        <v>203</v>
      </c>
      <c r="N11" s="283">
        <v>142</v>
      </c>
      <c r="O11" s="283">
        <v>340</v>
      </c>
      <c r="P11" s="283">
        <v>1690</v>
      </c>
    </row>
    <row r="12" spans="2:18" x14ac:dyDescent="0.25">
      <c r="I12" s="282" t="s">
        <v>383</v>
      </c>
      <c r="J12" s="283">
        <v>1690</v>
      </c>
      <c r="K12" s="283">
        <v>1262</v>
      </c>
      <c r="L12" s="283">
        <v>194</v>
      </c>
      <c r="M12" s="284">
        <v>231</v>
      </c>
      <c r="N12" s="283">
        <v>186</v>
      </c>
      <c r="O12" s="283">
        <v>405</v>
      </c>
      <c r="P12" s="283">
        <v>1936</v>
      </c>
    </row>
    <row r="13" spans="2:18" x14ac:dyDescent="0.25">
      <c r="I13" s="282" t="s">
        <v>415</v>
      </c>
      <c r="J13" s="283">
        <v>1936</v>
      </c>
      <c r="K13" s="283">
        <v>1003</v>
      </c>
      <c r="L13" s="283">
        <v>164</v>
      </c>
      <c r="M13" s="284">
        <v>168</v>
      </c>
      <c r="N13" s="283">
        <v>263</v>
      </c>
      <c r="O13" s="283">
        <v>442</v>
      </c>
      <c r="P13" s="283">
        <v>1902</v>
      </c>
    </row>
    <row r="14" spans="2:18" x14ac:dyDescent="0.25">
      <c r="I14" s="282" t="s">
        <v>527</v>
      </c>
      <c r="J14" s="283">
        <v>1902</v>
      </c>
      <c r="K14" s="283">
        <v>732</v>
      </c>
      <c r="L14" s="283">
        <v>113</v>
      </c>
      <c r="M14" s="284">
        <v>84</v>
      </c>
      <c r="N14" s="283">
        <v>263</v>
      </c>
      <c r="O14" s="283">
        <v>290</v>
      </c>
      <c r="P14" s="283">
        <v>1884</v>
      </c>
    </row>
    <row r="15" spans="2:18" x14ac:dyDescent="0.25">
      <c r="I15" s="282" t="s">
        <v>528</v>
      </c>
      <c r="J15" s="283">
        <v>1884</v>
      </c>
      <c r="K15" s="283">
        <v>175</v>
      </c>
      <c r="L15" s="283">
        <v>10</v>
      </c>
      <c r="M15" s="284">
        <v>19</v>
      </c>
      <c r="N15" s="283">
        <v>60</v>
      </c>
      <c r="O15" s="283">
        <v>65</v>
      </c>
      <c r="P15" s="283">
        <v>1905</v>
      </c>
    </row>
    <row r="16" spans="2:18" x14ac:dyDescent="0.25">
      <c r="I16" s="285" t="s">
        <v>12</v>
      </c>
      <c r="J16" s="230" t="s">
        <v>13</v>
      </c>
      <c r="K16" s="230">
        <v>8492</v>
      </c>
      <c r="L16" s="230">
        <v>1314</v>
      </c>
      <c r="M16" s="230">
        <v>1191</v>
      </c>
      <c r="N16" s="230">
        <v>1258</v>
      </c>
      <c r="O16" s="230">
        <v>2824</v>
      </c>
      <c r="P16" s="230">
        <v>1905</v>
      </c>
    </row>
    <row r="17" spans="9:18" ht="52.5" customHeight="1" x14ac:dyDescent="0.25">
      <c r="I17" s="366" t="s">
        <v>529</v>
      </c>
      <c r="J17" s="366"/>
      <c r="K17" s="366"/>
      <c r="L17" s="366"/>
      <c r="M17" s="366"/>
      <c r="N17" s="366"/>
      <c r="O17" s="366"/>
      <c r="P17" s="366"/>
    </row>
    <row r="18" spans="9:18" x14ac:dyDescent="0.25">
      <c r="I18" s="363"/>
      <c r="J18" s="363"/>
      <c r="K18" s="363"/>
      <c r="L18" s="363"/>
      <c r="M18" s="363"/>
      <c r="N18" s="363"/>
      <c r="O18" s="212"/>
      <c r="P18" s="212"/>
    </row>
    <row r="19" spans="9:18" ht="15" customHeight="1" x14ac:dyDescent="0.25">
      <c r="I19" s="364"/>
      <c r="J19" s="364"/>
      <c r="K19" s="364"/>
      <c r="L19" s="364"/>
      <c r="M19" s="364"/>
      <c r="N19" s="364"/>
      <c r="O19" s="364"/>
      <c r="P19" s="364"/>
    </row>
    <row r="21" spans="9:18" x14ac:dyDescent="0.25">
      <c r="I21" s="64"/>
      <c r="J21" s="65"/>
      <c r="K21" s="65"/>
      <c r="L21" s="65"/>
      <c r="M21" s="65"/>
      <c r="N21" s="65"/>
      <c r="O21" s="65"/>
      <c r="P21" s="65"/>
    </row>
    <row r="22" spans="9:18" ht="15" customHeight="1" x14ac:dyDescent="0.25">
      <c r="I22" s="64"/>
      <c r="J22" s="64"/>
      <c r="K22" s="64"/>
      <c r="L22" s="64"/>
      <c r="M22" s="64"/>
      <c r="N22" s="64"/>
      <c r="O22" s="64"/>
      <c r="P22" s="64"/>
      <c r="Q22" s="123"/>
      <c r="R22" s="123"/>
    </row>
    <row r="23" spans="9:18" ht="15" customHeight="1" x14ac:dyDescent="0.25">
      <c r="I23" s="64"/>
      <c r="J23" s="64"/>
      <c r="K23" s="64"/>
      <c r="L23" s="64"/>
      <c r="M23" s="64"/>
      <c r="N23" s="64"/>
      <c r="O23" s="64"/>
      <c r="P23" s="64"/>
      <c r="Q23" s="123"/>
      <c r="R23" s="123"/>
    </row>
    <row r="24" spans="9:18" x14ac:dyDescent="0.25">
      <c r="I24" s="64"/>
      <c r="J24" s="64"/>
      <c r="K24" s="64"/>
      <c r="L24" s="64"/>
      <c r="M24" s="64"/>
      <c r="N24" s="64"/>
      <c r="O24" s="64"/>
      <c r="P24" s="64"/>
      <c r="Q24" s="123">
        <f>1514/3247*100</f>
        <v>46.627656298121344</v>
      </c>
      <c r="R24" s="123"/>
    </row>
    <row r="25" spans="9:18" x14ac:dyDescent="0.25">
      <c r="I25" s="64"/>
      <c r="J25" s="64"/>
      <c r="K25" s="64"/>
      <c r="L25" s="64"/>
      <c r="M25" s="64"/>
      <c r="N25" s="64"/>
      <c r="O25" s="64"/>
      <c r="P25" s="64"/>
      <c r="Q25" s="123" t="s">
        <v>8</v>
      </c>
      <c r="R25" s="123"/>
    </row>
    <row r="26" spans="9:18" x14ac:dyDescent="0.25">
      <c r="I26" s="64"/>
      <c r="J26" s="64"/>
      <c r="K26" s="64"/>
      <c r="L26" s="64"/>
      <c r="M26" s="64"/>
      <c r="N26" s="64"/>
      <c r="O26" s="64"/>
      <c r="P26" s="64"/>
      <c r="Q26" s="124">
        <v>46.627656298121344</v>
      </c>
      <c r="R26" s="123"/>
    </row>
    <row r="27" spans="9:18" x14ac:dyDescent="0.25">
      <c r="I27" s="64"/>
      <c r="J27" s="64"/>
      <c r="K27" s="64"/>
      <c r="L27" s="64"/>
      <c r="M27" s="64"/>
      <c r="N27" s="64"/>
      <c r="O27" s="64"/>
      <c r="P27" s="64"/>
      <c r="Q27" s="123"/>
      <c r="R27" s="123"/>
    </row>
    <row r="28" spans="9:18" x14ac:dyDescent="0.25">
      <c r="I28" s="64"/>
      <c r="J28" s="64"/>
      <c r="K28" s="64"/>
      <c r="L28" s="64"/>
      <c r="M28" s="64"/>
      <c r="N28" s="64"/>
      <c r="O28" s="64"/>
      <c r="P28" s="64"/>
      <c r="Q28" s="123"/>
      <c r="R28" s="123"/>
    </row>
    <row r="29" spans="9:18" x14ac:dyDescent="0.25">
      <c r="I29" s="64"/>
      <c r="J29" s="64"/>
      <c r="K29" s="64"/>
      <c r="L29" s="64"/>
      <c r="M29" s="64"/>
      <c r="N29" s="64"/>
      <c r="O29" s="64"/>
      <c r="P29" s="64"/>
      <c r="Q29" s="123"/>
      <c r="R29" s="123"/>
    </row>
    <row r="30" spans="9:18" x14ac:dyDescent="0.25">
      <c r="I30" s="64"/>
      <c r="J30" s="64"/>
      <c r="K30" s="64"/>
      <c r="L30" s="64"/>
      <c r="M30" s="64"/>
      <c r="N30" s="64"/>
      <c r="O30" s="64"/>
      <c r="P30" s="64"/>
      <c r="Q30" s="123"/>
      <c r="R30" s="123"/>
    </row>
    <row r="31" spans="9:18" x14ac:dyDescent="0.25">
      <c r="I31" s="64"/>
      <c r="J31" s="64"/>
      <c r="K31" s="64"/>
      <c r="L31" s="64"/>
      <c r="M31" s="64"/>
      <c r="N31" s="64"/>
      <c r="O31" s="64"/>
      <c r="P31" s="64"/>
      <c r="Q31" s="123"/>
      <c r="R31" s="123"/>
    </row>
    <row r="32" spans="9:18" x14ac:dyDescent="0.25">
      <c r="I32" s="64"/>
      <c r="J32" s="64"/>
      <c r="K32" s="64"/>
      <c r="L32" s="64"/>
      <c r="M32" s="64"/>
      <c r="N32" s="64"/>
      <c r="O32" s="64"/>
      <c r="P32" s="64"/>
      <c r="Q32" s="123"/>
      <c r="R32" s="123"/>
    </row>
    <row r="33" spans="9:18" x14ac:dyDescent="0.25">
      <c r="I33" s="64"/>
      <c r="J33" s="64"/>
      <c r="K33" s="64"/>
      <c r="L33" s="64"/>
      <c r="M33" s="64"/>
      <c r="N33" s="64"/>
      <c r="O33" s="64"/>
      <c r="P33" s="64"/>
      <c r="Q33" s="123"/>
      <c r="R33" s="123"/>
    </row>
    <row r="34" spans="9:18" x14ac:dyDescent="0.25">
      <c r="I34" s="64"/>
      <c r="J34" s="64"/>
      <c r="K34" s="64"/>
      <c r="L34" s="64"/>
      <c r="M34" s="64"/>
      <c r="N34" s="64"/>
      <c r="O34" s="64"/>
      <c r="P34" s="64"/>
      <c r="Q34" s="123"/>
      <c r="R34" s="123"/>
    </row>
    <row r="35" spans="9:18" x14ac:dyDescent="0.25">
      <c r="I35" s="64"/>
      <c r="J35" s="64"/>
      <c r="K35" s="64"/>
      <c r="L35" s="64"/>
      <c r="M35" s="64"/>
      <c r="N35" s="64"/>
      <c r="O35" s="64"/>
      <c r="P35" s="64"/>
      <c r="Q35" s="123"/>
      <c r="R35" s="123"/>
    </row>
    <row r="36" spans="9:18" x14ac:dyDescent="0.25">
      <c r="I36" s="64"/>
      <c r="J36" s="64"/>
      <c r="K36" s="64"/>
      <c r="L36" s="64"/>
      <c r="M36" s="64"/>
      <c r="N36" s="64"/>
      <c r="O36" s="64"/>
      <c r="P36" s="64"/>
      <c r="Q36" s="123"/>
      <c r="R36" s="123"/>
    </row>
    <row r="37" spans="9:18" x14ac:dyDescent="0.25">
      <c r="I37" s="64"/>
      <c r="J37" s="64"/>
      <c r="K37" s="64"/>
      <c r="L37" s="64"/>
      <c r="M37" s="64"/>
      <c r="N37" s="64"/>
      <c r="O37" s="64"/>
      <c r="P37" s="64"/>
      <c r="Q37" s="123"/>
      <c r="R37" s="123"/>
    </row>
    <row r="38" spans="9:18" x14ac:dyDescent="0.25">
      <c r="I38" s="64"/>
      <c r="J38" s="64"/>
      <c r="K38" s="64"/>
      <c r="L38" s="64"/>
      <c r="M38" s="64"/>
      <c r="N38" s="64"/>
      <c r="O38" s="64"/>
      <c r="P38" s="64"/>
      <c r="Q38" s="123"/>
      <c r="R38" s="123"/>
    </row>
    <row r="39" spans="9:18" x14ac:dyDescent="0.25">
      <c r="I39" s="64"/>
      <c r="J39" s="64"/>
      <c r="K39" s="64"/>
      <c r="L39" s="64"/>
      <c r="M39" s="64"/>
      <c r="N39" s="64"/>
      <c r="O39" s="64"/>
      <c r="P39" s="64"/>
      <c r="Q39" s="123"/>
      <c r="R39" s="123"/>
    </row>
    <row r="40" spans="9:18" x14ac:dyDescent="0.25">
      <c r="I40" s="64"/>
      <c r="J40" s="64"/>
      <c r="K40" s="64"/>
      <c r="L40" s="64"/>
      <c r="M40" s="64"/>
      <c r="N40" s="64"/>
      <c r="O40" s="64"/>
      <c r="P40" s="64"/>
      <c r="Q40" s="123"/>
      <c r="R40" s="123"/>
    </row>
    <row r="41" spans="9:18" x14ac:dyDescent="0.25">
      <c r="I41" s="64"/>
      <c r="J41" s="64"/>
      <c r="K41" s="64"/>
      <c r="L41" s="64"/>
      <c r="M41" s="64"/>
      <c r="N41" s="64"/>
      <c r="O41" s="64"/>
      <c r="P41" s="64"/>
      <c r="Q41" s="123"/>
      <c r="R41" s="123"/>
    </row>
    <row r="42" spans="9:18" x14ac:dyDescent="0.25">
      <c r="I42" s="64"/>
      <c r="J42" s="64"/>
      <c r="K42" s="64"/>
      <c r="L42" s="64"/>
      <c r="M42" s="64"/>
      <c r="N42" s="64"/>
      <c r="O42" s="64"/>
      <c r="P42" s="64"/>
      <c r="Q42" s="123"/>
      <c r="R42" s="123"/>
    </row>
    <row r="43" spans="9:18" x14ac:dyDescent="0.25">
      <c r="I43" s="64"/>
      <c r="J43" s="64"/>
      <c r="K43" s="64"/>
      <c r="L43" s="64"/>
      <c r="M43" s="64"/>
      <c r="N43" s="64"/>
      <c r="O43" s="64"/>
      <c r="P43" s="64"/>
      <c r="Q43" s="123"/>
      <c r="R43" s="123"/>
    </row>
    <row r="44" spans="9:18" x14ac:dyDescent="0.25">
      <c r="I44" s="64"/>
      <c r="J44" s="64"/>
      <c r="K44" s="64"/>
      <c r="L44" s="64"/>
      <c r="M44" s="64"/>
      <c r="N44" s="64"/>
      <c r="O44" s="64"/>
      <c r="P44" s="64"/>
      <c r="Q44" s="123"/>
      <c r="R44" s="123"/>
    </row>
    <row r="45" spans="9:18" x14ac:dyDescent="0.25">
      <c r="I45" s="178"/>
      <c r="J45" s="177"/>
      <c r="K45" s="177"/>
      <c r="L45" s="177"/>
      <c r="M45" s="177"/>
      <c r="N45" s="177"/>
      <c r="O45" s="177"/>
      <c r="P45" s="177"/>
      <c r="Q45" s="123"/>
      <c r="R45" s="123"/>
    </row>
    <row r="46" spans="9:18" x14ac:dyDescent="0.25">
      <c r="I46" s="122"/>
      <c r="J46" s="123"/>
      <c r="K46" s="123"/>
      <c r="L46" s="123"/>
      <c r="M46" s="123"/>
      <c r="N46" s="123"/>
      <c r="O46" s="123"/>
      <c r="P46" s="123"/>
      <c r="Q46" s="123"/>
      <c r="R46" s="123"/>
    </row>
    <row r="47" spans="9:18" x14ac:dyDescent="0.25">
      <c r="I47" s="122"/>
      <c r="J47" s="123"/>
      <c r="K47" s="123"/>
      <c r="L47" s="123"/>
      <c r="M47" s="123"/>
      <c r="N47" s="123"/>
      <c r="O47" s="123"/>
      <c r="P47" s="123"/>
      <c r="Q47" s="123"/>
      <c r="R47" s="123"/>
    </row>
    <row r="48" spans="9:18" x14ac:dyDescent="0.25">
      <c r="I48" s="122"/>
      <c r="J48" s="123"/>
      <c r="K48" s="123"/>
      <c r="L48" s="123"/>
      <c r="M48" s="123"/>
      <c r="N48" s="123"/>
      <c r="O48" s="123"/>
      <c r="P48" s="123"/>
      <c r="Q48" s="123"/>
      <c r="R48" s="123"/>
    </row>
    <row r="49" spans="9:18" x14ac:dyDescent="0.25">
      <c r="I49" s="122"/>
      <c r="J49" s="123"/>
      <c r="K49" s="123"/>
      <c r="L49" s="123"/>
      <c r="M49" s="123"/>
      <c r="N49" s="123"/>
      <c r="O49" s="123"/>
      <c r="P49" s="123"/>
      <c r="Q49" s="123"/>
      <c r="R49" s="123"/>
    </row>
    <row r="50" spans="9:18" x14ac:dyDescent="0.25">
      <c r="I50" s="122"/>
      <c r="J50" s="123"/>
      <c r="K50" s="123"/>
      <c r="L50" s="123"/>
      <c r="M50" s="123"/>
      <c r="N50" s="123"/>
      <c r="O50" s="123"/>
      <c r="P50" s="123"/>
      <c r="Q50" s="123"/>
      <c r="R50" s="123"/>
    </row>
    <row r="51" spans="9:18" x14ac:dyDescent="0.25">
      <c r="I51" s="122"/>
      <c r="J51" s="123"/>
      <c r="K51" s="123"/>
      <c r="L51" s="123"/>
      <c r="M51" s="123"/>
      <c r="N51" s="123"/>
      <c r="O51" s="123"/>
      <c r="P51" s="123"/>
      <c r="Q51" s="123"/>
      <c r="R51" s="123"/>
    </row>
    <row r="52" spans="9:18" x14ac:dyDescent="0.25">
      <c r="I52" s="122"/>
      <c r="J52" s="123"/>
      <c r="K52" s="123"/>
      <c r="L52" s="123"/>
      <c r="M52" s="123"/>
      <c r="N52" s="123"/>
      <c r="O52" s="123"/>
      <c r="P52" s="123"/>
      <c r="Q52" s="123"/>
      <c r="R52" s="123"/>
    </row>
    <row r="53" spans="9:18" x14ac:dyDescent="0.25">
      <c r="I53" s="122"/>
      <c r="J53" s="123"/>
      <c r="K53" s="123"/>
      <c r="L53" s="123"/>
      <c r="M53" s="123"/>
      <c r="N53" s="123"/>
      <c r="O53" s="123"/>
      <c r="P53" s="123"/>
      <c r="Q53" s="123"/>
      <c r="R53" s="123"/>
    </row>
    <row r="54" spans="9:18" x14ac:dyDescent="0.25">
      <c r="I54" s="122"/>
      <c r="J54" s="123"/>
      <c r="K54" s="123"/>
      <c r="L54" s="123"/>
      <c r="M54" s="123"/>
      <c r="N54" s="123"/>
      <c r="O54" s="123"/>
      <c r="P54" s="123"/>
      <c r="Q54" s="123"/>
      <c r="R54" s="123"/>
    </row>
    <row r="55" spans="9:18" x14ac:dyDescent="0.25">
      <c r="I55" s="122"/>
      <c r="J55" s="123"/>
      <c r="K55" s="123"/>
      <c r="L55" s="123"/>
      <c r="M55" s="123"/>
      <c r="N55" s="123"/>
      <c r="O55" s="123"/>
      <c r="P55" s="123"/>
      <c r="Q55" s="123"/>
      <c r="R55" s="123"/>
    </row>
    <row r="56" spans="9:18" x14ac:dyDescent="0.25">
      <c r="I56" s="122"/>
      <c r="J56" s="123"/>
      <c r="K56" s="123"/>
      <c r="L56" s="123"/>
      <c r="M56" s="123"/>
      <c r="N56" s="123"/>
      <c r="O56" s="123"/>
      <c r="P56" s="123"/>
      <c r="Q56" s="123"/>
      <c r="R56" s="123"/>
    </row>
    <row r="57" spans="9:18" x14ac:dyDescent="0.25">
      <c r="I57" s="122"/>
      <c r="J57" s="123"/>
      <c r="K57" s="123"/>
      <c r="L57" s="123"/>
      <c r="M57" s="123"/>
      <c r="N57" s="123"/>
      <c r="O57" s="123"/>
      <c r="P57" s="123"/>
      <c r="Q57" s="123"/>
      <c r="R57" s="123"/>
    </row>
    <row r="58" spans="9:18" x14ac:dyDescent="0.25">
      <c r="I58" s="122"/>
      <c r="J58" s="123"/>
      <c r="K58" s="123"/>
      <c r="L58" s="123"/>
      <c r="M58" s="123"/>
      <c r="N58" s="123"/>
      <c r="O58" s="123"/>
      <c r="P58" s="123"/>
      <c r="Q58" s="123"/>
      <c r="R58" s="123"/>
    </row>
    <row r="59" spans="9:18" x14ac:dyDescent="0.25">
      <c r="I59" s="122"/>
      <c r="J59" s="123"/>
      <c r="K59" s="123"/>
      <c r="L59" s="123"/>
      <c r="M59" s="123"/>
      <c r="N59" s="123"/>
      <c r="O59" s="123"/>
      <c r="P59" s="123"/>
      <c r="Q59" s="123"/>
      <c r="R59" s="123"/>
    </row>
    <row r="60" spans="9:18" x14ac:dyDescent="0.25">
      <c r="I60" s="122"/>
      <c r="J60" s="123"/>
      <c r="K60" s="123"/>
      <c r="L60" s="123"/>
      <c r="M60" s="123"/>
      <c r="N60" s="123"/>
      <c r="O60" s="123"/>
      <c r="P60" s="123"/>
      <c r="Q60" s="123"/>
      <c r="R60" s="123"/>
    </row>
    <row r="61" spans="9:18" x14ac:dyDescent="0.25">
      <c r="I61" s="122"/>
      <c r="J61" s="123"/>
      <c r="K61" s="123"/>
      <c r="L61" s="123"/>
      <c r="M61" s="123"/>
      <c r="N61" s="123"/>
      <c r="O61" s="123"/>
      <c r="P61" s="123"/>
      <c r="Q61" s="123"/>
      <c r="R61" s="123"/>
    </row>
    <row r="62" spans="9:18" x14ac:dyDescent="0.25">
      <c r="I62" s="122"/>
      <c r="J62" s="123"/>
      <c r="K62" s="123"/>
      <c r="L62" s="123"/>
      <c r="M62" s="123"/>
      <c r="N62" s="123"/>
      <c r="O62" s="123"/>
      <c r="P62" s="123"/>
      <c r="Q62" s="123"/>
      <c r="R62" s="123"/>
    </row>
    <row r="63" spans="9:18" x14ac:dyDescent="0.25">
      <c r="I63" s="122"/>
      <c r="J63" s="123"/>
      <c r="K63" s="123"/>
      <c r="L63" s="123"/>
      <c r="M63" s="123"/>
      <c r="N63" s="123"/>
      <c r="O63" s="123"/>
      <c r="P63" s="123"/>
      <c r="Q63" s="123"/>
      <c r="R63" s="123"/>
    </row>
  </sheetData>
  <mergeCells count="12">
    <mergeCell ref="R2:R3"/>
    <mergeCell ref="I4:I5"/>
    <mergeCell ref="J4:J5"/>
    <mergeCell ref="K4:K5"/>
    <mergeCell ref="L4:O4"/>
    <mergeCell ref="P4:P5"/>
    <mergeCell ref="I18:N18"/>
    <mergeCell ref="I19:P19"/>
    <mergeCell ref="B2:D2"/>
    <mergeCell ref="I2:P2"/>
    <mergeCell ref="I17:L17"/>
    <mergeCell ref="M17:P17"/>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H2" sqref="H2:I3"/>
    </sheetView>
  </sheetViews>
  <sheetFormatPr defaultRowHeight="15" x14ac:dyDescent="0.25"/>
  <cols>
    <col min="1" max="1" width="1.85546875" customWidth="1"/>
    <col min="2" max="2" width="40.28515625" style="13" customWidth="1"/>
    <col min="3" max="6" width="15.5703125" customWidth="1"/>
    <col min="7" max="7" width="4.7109375" customWidth="1"/>
    <col min="8" max="9" width="7" customWidth="1"/>
  </cols>
  <sheetData>
    <row r="1" spans="2:9" ht="12" customHeight="1" x14ac:dyDescent="0.25"/>
    <row r="2" spans="2:9" ht="15" customHeight="1" x14ac:dyDescent="0.25">
      <c r="B2" s="487" t="s">
        <v>769</v>
      </c>
      <c r="C2" s="487"/>
      <c r="D2" s="487"/>
      <c r="E2" s="487"/>
      <c r="F2" s="487"/>
      <c r="H2" s="389" t="s">
        <v>311</v>
      </c>
      <c r="I2" s="389"/>
    </row>
    <row r="3" spans="2:9" x14ac:dyDescent="0.25">
      <c r="B3" s="464" t="s">
        <v>0</v>
      </c>
      <c r="C3" s="464"/>
      <c r="D3" s="464"/>
      <c r="E3" s="464"/>
      <c r="F3" s="464"/>
      <c r="H3" s="389"/>
      <c r="I3" s="389"/>
    </row>
    <row r="4" spans="2:9" x14ac:dyDescent="0.25">
      <c r="B4" s="472" t="s">
        <v>246</v>
      </c>
      <c r="C4" s="472" t="s">
        <v>261</v>
      </c>
      <c r="D4" s="472" t="s">
        <v>262</v>
      </c>
      <c r="E4" s="472"/>
      <c r="F4" s="472"/>
    </row>
    <row r="5" spans="2:9" ht="25.5" x14ac:dyDescent="0.25">
      <c r="B5" s="473"/>
      <c r="C5" s="473"/>
      <c r="D5" s="29" t="s">
        <v>248</v>
      </c>
      <c r="E5" s="29" t="s">
        <v>249</v>
      </c>
      <c r="F5" s="29" t="s">
        <v>250</v>
      </c>
    </row>
    <row r="6" spans="2:9" ht="14.25" customHeight="1" x14ac:dyDescent="0.25">
      <c r="B6" s="46" t="s">
        <v>378</v>
      </c>
      <c r="C6" s="46">
        <v>6</v>
      </c>
      <c r="D6" s="46">
        <v>6</v>
      </c>
      <c r="E6" s="46">
        <v>4</v>
      </c>
      <c r="F6" s="46">
        <v>5</v>
      </c>
    </row>
    <row r="7" spans="2:9" x14ac:dyDescent="0.25">
      <c r="B7" s="72" t="s">
        <v>252</v>
      </c>
      <c r="C7" s="46">
        <v>43</v>
      </c>
      <c r="D7" s="46">
        <v>37</v>
      </c>
      <c r="E7" s="46">
        <v>33</v>
      </c>
      <c r="F7" s="46">
        <v>35</v>
      </c>
    </row>
    <row r="8" spans="2:9" x14ac:dyDescent="0.25">
      <c r="B8" s="72" t="s">
        <v>253</v>
      </c>
      <c r="C8" s="46">
        <v>6</v>
      </c>
      <c r="D8" s="46">
        <v>2</v>
      </c>
      <c r="E8" s="46">
        <v>2</v>
      </c>
      <c r="F8" s="46">
        <v>6</v>
      </c>
    </row>
    <row r="9" spans="2:9" x14ac:dyDescent="0.25">
      <c r="B9" s="72" t="s">
        <v>369</v>
      </c>
      <c r="C9" s="46">
        <v>3</v>
      </c>
      <c r="D9" s="46">
        <v>3</v>
      </c>
      <c r="E9" s="46">
        <v>3</v>
      </c>
      <c r="F9" s="46">
        <v>2</v>
      </c>
    </row>
    <row r="10" spans="2:9" x14ac:dyDescent="0.25">
      <c r="B10" s="72" t="s">
        <v>254</v>
      </c>
      <c r="C10" s="46">
        <v>18</v>
      </c>
      <c r="D10" s="46">
        <v>10</v>
      </c>
      <c r="E10" s="46">
        <v>9</v>
      </c>
      <c r="F10" s="46">
        <v>17</v>
      </c>
    </row>
    <row r="11" spans="2:9" x14ac:dyDescent="0.25">
      <c r="B11" s="72" t="s">
        <v>255</v>
      </c>
      <c r="C11" s="46">
        <v>21</v>
      </c>
      <c r="D11" s="46">
        <v>2</v>
      </c>
      <c r="E11" s="46">
        <v>1</v>
      </c>
      <c r="F11" s="46">
        <v>20</v>
      </c>
    </row>
    <row r="12" spans="2:9" x14ac:dyDescent="0.25">
      <c r="B12" s="72" t="s">
        <v>256</v>
      </c>
      <c r="C12" s="46">
        <v>5</v>
      </c>
      <c r="D12" s="46">
        <v>4</v>
      </c>
      <c r="E12" s="46">
        <v>4</v>
      </c>
      <c r="F12" s="46">
        <v>5</v>
      </c>
    </row>
    <row r="13" spans="2:9" x14ac:dyDescent="0.25">
      <c r="B13" s="72" t="s">
        <v>257</v>
      </c>
      <c r="C13" s="46">
        <v>1</v>
      </c>
      <c r="D13" s="46">
        <v>1</v>
      </c>
      <c r="E13" s="46">
        <v>1</v>
      </c>
      <c r="F13" s="46">
        <v>0</v>
      </c>
    </row>
    <row r="14" spans="2:9" x14ac:dyDescent="0.25">
      <c r="B14" s="72" t="s">
        <v>264</v>
      </c>
      <c r="C14" s="46">
        <v>2</v>
      </c>
      <c r="D14" s="46">
        <v>2</v>
      </c>
      <c r="E14" s="46">
        <v>2</v>
      </c>
      <c r="F14" s="46">
        <v>0</v>
      </c>
    </row>
    <row r="15" spans="2:9" x14ac:dyDescent="0.25">
      <c r="B15" s="72" t="s">
        <v>265</v>
      </c>
      <c r="C15" s="46">
        <v>3</v>
      </c>
      <c r="D15" s="46">
        <v>2</v>
      </c>
      <c r="E15" s="46">
        <v>2</v>
      </c>
      <c r="F15" s="46">
        <v>3</v>
      </c>
    </row>
    <row r="16" spans="2:9" x14ac:dyDescent="0.25">
      <c r="B16" s="72" t="s">
        <v>259</v>
      </c>
      <c r="C16" s="46">
        <v>1</v>
      </c>
      <c r="D16" s="46">
        <v>1</v>
      </c>
      <c r="E16" s="46">
        <v>1</v>
      </c>
      <c r="F16" s="46">
        <v>1</v>
      </c>
    </row>
    <row r="17" spans="2:6" x14ac:dyDescent="0.25">
      <c r="B17" s="72" t="s">
        <v>260</v>
      </c>
      <c r="C17" s="46">
        <v>11</v>
      </c>
      <c r="D17" s="46">
        <v>10</v>
      </c>
      <c r="E17" s="46">
        <v>8</v>
      </c>
      <c r="F17" s="46">
        <v>8</v>
      </c>
    </row>
    <row r="18" spans="2:6" x14ac:dyDescent="0.25">
      <c r="B18" s="72" t="s">
        <v>258</v>
      </c>
      <c r="C18" s="46">
        <v>1</v>
      </c>
      <c r="D18" s="46">
        <v>1</v>
      </c>
      <c r="E18" s="46">
        <v>1</v>
      </c>
      <c r="F18" s="46">
        <v>1</v>
      </c>
    </row>
    <row r="19" spans="2:6" x14ac:dyDescent="0.25">
      <c r="B19" s="72" t="s">
        <v>368</v>
      </c>
      <c r="C19" s="46">
        <v>1</v>
      </c>
      <c r="D19" s="46">
        <v>1</v>
      </c>
      <c r="E19" s="46">
        <v>1</v>
      </c>
      <c r="F19" s="46">
        <v>1</v>
      </c>
    </row>
    <row r="20" spans="2:6" ht="15.75" customHeight="1" x14ac:dyDescent="0.25">
      <c r="B20" s="175" t="s">
        <v>19</v>
      </c>
      <c r="C20" s="213">
        <v>122</v>
      </c>
      <c r="D20" s="213">
        <v>82</v>
      </c>
      <c r="E20" s="213">
        <v>72</v>
      </c>
      <c r="F20" s="213">
        <v>104</v>
      </c>
    </row>
    <row r="22" spans="2:6" x14ac:dyDescent="0.25">
      <c r="F22" s="33"/>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5"/>
  <sheetViews>
    <sheetView showGridLines="0" workbookViewId="0">
      <selection activeCell="H2" sqref="H2:I3"/>
    </sheetView>
  </sheetViews>
  <sheetFormatPr defaultRowHeight="15" x14ac:dyDescent="0.25"/>
  <cols>
    <col min="1" max="1" width="1.85546875" customWidth="1"/>
    <col min="2" max="2" width="14.42578125" style="13"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471" t="s">
        <v>771</v>
      </c>
      <c r="C2" s="471"/>
      <c r="D2" s="471"/>
      <c r="E2" s="471"/>
      <c r="F2" s="471"/>
      <c r="H2" s="389" t="s">
        <v>311</v>
      </c>
      <c r="I2" s="389"/>
    </row>
    <row r="3" spans="2:9" x14ac:dyDescent="0.25">
      <c r="B3" s="488" t="s">
        <v>266</v>
      </c>
      <c r="C3" s="488"/>
      <c r="D3" s="488"/>
      <c r="E3" s="488"/>
      <c r="F3" s="488"/>
      <c r="H3" s="389"/>
      <c r="I3" s="389"/>
    </row>
    <row r="4" spans="2:9" ht="25.5" x14ac:dyDescent="0.25">
      <c r="B4" s="29" t="s">
        <v>189</v>
      </c>
      <c r="C4" s="29" t="s">
        <v>248</v>
      </c>
      <c r="D4" s="29" t="s">
        <v>249</v>
      </c>
      <c r="E4" s="29" t="s">
        <v>250</v>
      </c>
      <c r="F4" s="29" t="s">
        <v>19</v>
      </c>
    </row>
    <row r="5" spans="2:9" x14ac:dyDescent="0.25">
      <c r="B5" s="46" t="s">
        <v>391</v>
      </c>
      <c r="C5" s="176">
        <v>0</v>
      </c>
      <c r="D5" s="176">
        <v>0</v>
      </c>
      <c r="E5" s="176">
        <v>0</v>
      </c>
      <c r="F5" s="176">
        <v>0</v>
      </c>
    </row>
    <row r="6" spans="2:9" x14ac:dyDescent="0.25">
      <c r="B6" s="46" t="s">
        <v>392</v>
      </c>
      <c r="C6" s="176">
        <v>781</v>
      </c>
      <c r="D6" s="176">
        <v>121</v>
      </c>
      <c r="E6" s="176">
        <v>284</v>
      </c>
      <c r="F6" s="176">
        <v>1186</v>
      </c>
    </row>
    <row r="7" spans="2:9" x14ac:dyDescent="0.25">
      <c r="B7" s="46" t="s">
        <v>393</v>
      </c>
      <c r="C7" s="176">
        <v>848</v>
      </c>
      <c r="D7" s="176">
        <v>204</v>
      </c>
      <c r="E7" s="176">
        <v>792</v>
      </c>
      <c r="F7" s="176">
        <v>1844</v>
      </c>
    </row>
    <row r="8" spans="2:9" x14ac:dyDescent="0.25">
      <c r="B8" s="72" t="s">
        <v>394</v>
      </c>
      <c r="C8" s="176">
        <v>409</v>
      </c>
      <c r="D8" s="176">
        <v>82</v>
      </c>
      <c r="E8" s="176">
        <v>446</v>
      </c>
      <c r="F8" s="176">
        <v>937</v>
      </c>
    </row>
    <row r="9" spans="2:9" x14ac:dyDescent="0.25">
      <c r="B9" s="72" t="s">
        <v>395</v>
      </c>
      <c r="C9" s="176">
        <v>302</v>
      </c>
      <c r="D9" s="176">
        <v>67</v>
      </c>
      <c r="E9" s="176">
        <v>303</v>
      </c>
      <c r="F9" s="176">
        <v>672</v>
      </c>
    </row>
    <row r="10" spans="2:9" x14ac:dyDescent="0.25">
      <c r="B10" s="72" t="s">
        <v>396</v>
      </c>
      <c r="C10" s="176">
        <v>311</v>
      </c>
      <c r="D10" s="176">
        <v>57</v>
      </c>
      <c r="E10" s="176">
        <v>275</v>
      </c>
      <c r="F10" s="176">
        <v>643</v>
      </c>
    </row>
    <row r="11" spans="2:9" x14ac:dyDescent="0.25">
      <c r="B11" s="72" t="s">
        <v>439</v>
      </c>
      <c r="C11" s="176">
        <v>138</v>
      </c>
      <c r="D11" s="176">
        <v>23</v>
      </c>
      <c r="E11" s="176">
        <v>89</v>
      </c>
      <c r="F11" s="176">
        <v>250</v>
      </c>
    </row>
    <row r="12" spans="2:9" x14ac:dyDescent="0.25">
      <c r="B12" s="36" t="s">
        <v>772</v>
      </c>
      <c r="C12" s="176">
        <v>170</v>
      </c>
      <c r="D12" s="176">
        <v>27</v>
      </c>
      <c r="E12" s="176">
        <v>83</v>
      </c>
      <c r="F12" s="176">
        <v>280</v>
      </c>
    </row>
    <row r="13" spans="2:9" x14ac:dyDescent="0.25">
      <c r="B13" s="36" t="s">
        <v>770</v>
      </c>
      <c r="C13" s="176">
        <v>55</v>
      </c>
      <c r="D13" s="176">
        <v>8</v>
      </c>
      <c r="E13" s="176">
        <v>38</v>
      </c>
      <c r="F13" s="176">
        <v>101</v>
      </c>
    </row>
    <row r="14" spans="2:9" x14ac:dyDescent="0.25">
      <c r="B14" s="175" t="s">
        <v>19</v>
      </c>
      <c r="C14" s="198">
        <v>3014</v>
      </c>
      <c r="D14" s="198">
        <v>589</v>
      </c>
      <c r="E14" s="198">
        <v>2310</v>
      </c>
      <c r="F14" s="198">
        <v>5913</v>
      </c>
    </row>
    <row r="15" spans="2:9" x14ac:dyDescent="0.25">
      <c r="B15" s="489" t="s">
        <v>774</v>
      </c>
      <c r="C15" s="489"/>
      <c r="D15" s="489"/>
      <c r="E15" s="489"/>
      <c r="F15" s="489"/>
    </row>
  </sheetData>
  <mergeCells count="4">
    <mergeCell ref="B2:F2"/>
    <mergeCell ref="B3:F3"/>
    <mergeCell ref="H2:I3"/>
    <mergeCell ref="B15:F15"/>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I2" sqref="I2:J3"/>
    </sheetView>
  </sheetViews>
  <sheetFormatPr defaultRowHeight="15" x14ac:dyDescent="0.25"/>
  <cols>
    <col min="1" max="1" width="1.85546875" style="40" customWidth="1"/>
    <col min="2" max="2" width="1.85546875" customWidth="1"/>
    <col min="3" max="3" width="24.7109375" style="13"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x14ac:dyDescent="0.25"/>
    <row r="2" spans="3:10" ht="15" customHeight="1" x14ac:dyDescent="0.25">
      <c r="C2" s="463" t="s">
        <v>773</v>
      </c>
      <c r="D2" s="463"/>
      <c r="E2" s="463"/>
      <c r="F2" s="463"/>
      <c r="G2" s="463"/>
      <c r="I2" s="389" t="s">
        <v>311</v>
      </c>
      <c r="J2" s="389"/>
    </row>
    <row r="3" spans="3:10" x14ac:dyDescent="0.25">
      <c r="C3" s="464" t="s">
        <v>0</v>
      </c>
      <c r="D3" s="464"/>
      <c r="E3" s="464"/>
      <c r="F3" s="464"/>
      <c r="G3" s="464"/>
      <c r="I3" s="389"/>
      <c r="J3" s="389"/>
    </row>
    <row r="4" spans="3:10" ht="38.25" x14ac:dyDescent="0.25">
      <c r="C4" s="16" t="s">
        <v>178</v>
      </c>
      <c r="D4" s="16" t="s">
        <v>248</v>
      </c>
      <c r="E4" s="16" t="s">
        <v>249</v>
      </c>
      <c r="F4" s="16" t="s">
        <v>250</v>
      </c>
      <c r="G4" s="16" t="s">
        <v>19</v>
      </c>
    </row>
    <row r="5" spans="3:10" x14ac:dyDescent="0.25">
      <c r="C5" s="72" t="s">
        <v>181</v>
      </c>
      <c r="D5" s="176">
        <v>93</v>
      </c>
      <c r="E5" s="176">
        <v>39</v>
      </c>
      <c r="F5" s="176">
        <v>271</v>
      </c>
      <c r="G5" s="176">
        <v>403</v>
      </c>
    </row>
    <row r="6" spans="3:10" ht="16.5" customHeight="1" x14ac:dyDescent="0.25">
      <c r="C6" s="72" t="s">
        <v>182</v>
      </c>
      <c r="D6" s="176">
        <v>506</v>
      </c>
      <c r="E6" s="176">
        <v>102</v>
      </c>
      <c r="F6" s="176">
        <v>407</v>
      </c>
      <c r="G6" s="176">
        <v>1014</v>
      </c>
    </row>
    <row r="7" spans="3:10" x14ac:dyDescent="0.25">
      <c r="C7" s="72" t="s">
        <v>183</v>
      </c>
      <c r="D7" s="176">
        <v>128</v>
      </c>
      <c r="E7" s="176">
        <v>56</v>
      </c>
      <c r="F7" s="176">
        <v>345</v>
      </c>
      <c r="G7" s="176">
        <v>529</v>
      </c>
    </row>
    <row r="8" spans="3:10" x14ac:dyDescent="0.25">
      <c r="C8" s="72" t="s">
        <v>184</v>
      </c>
      <c r="D8" s="176">
        <v>888</v>
      </c>
      <c r="E8" s="176">
        <v>177</v>
      </c>
      <c r="F8" s="176">
        <v>398</v>
      </c>
      <c r="G8" s="176">
        <v>1463</v>
      </c>
    </row>
    <row r="9" spans="3:10" x14ac:dyDescent="0.25">
      <c r="C9" s="72" t="s">
        <v>185</v>
      </c>
      <c r="D9" s="176">
        <v>123</v>
      </c>
      <c r="E9" s="176">
        <v>46</v>
      </c>
      <c r="F9" s="176">
        <v>165</v>
      </c>
      <c r="G9" s="176">
        <v>334</v>
      </c>
    </row>
    <row r="10" spans="3:10" ht="15.75" customHeight="1" x14ac:dyDescent="0.25">
      <c r="C10" s="72" t="s">
        <v>186</v>
      </c>
      <c r="D10" s="176">
        <v>1175</v>
      </c>
      <c r="E10" s="176">
        <v>136</v>
      </c>
      <c r="F10" s="176">
        <v>551</v>
      </c>
      <c r="G10" s="176">
        <v>1862</v>
      </c>
    </row>
    <row r="11" spans="3:10" x14ac:dyDescent="0.25">
      <c r="C11" s="72" t="s">
        <v>187</v>
      </c>
      <c r="D11" s="176">
        <v>38</v>
      </c>
      <c r="E11" s="176">
        <v>20</v>
      </c>
      <c r="F11" s="176">
        <v>125</v>
      </c>
      <c r="G11" s="176">
        <v>183</v>
      </c>
    </row>
    <row r="12" spans="3:10" x14ac:dyDescent="0.25">
      <c r="C12" s="72" t="s">
        <v>188</v>
      </c>
      <c r="D12" s="176">
        <v>63</v>
      </c>
      <c r="E12" s="176">
        <v>13</v>
      </c>
      <c r="F12" s="176">
        <v>48</v>
      </c>
      <c r="G12" s="176">
        <v>124</v>
      </c>
    </row>
    <row r="13" spans="3:10" x14ac:dyDescent="0.25">
      <c r="C13" s="152" t="s">
        <v>12</v>
      </c>
      <c r="D13" s="197">
        <v>3014</v>
      </c>
      <c r="E13" s="197">
        <v>589</v>
      </c>
      <c r="F13" s="197">
        <v>2310</v>
      </c>
      <c r="G13" s="197">
        <v>5913</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F16" sqref="F16"/>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463" t="s">
        <v>775</v>
      </c>
      <c r="C2" s="463"/>
      <c r="D2" s="463"/>
      <c r="E2" s="463"/>
      <c r="F2" s="463"/>
      <c r="H2" s="389" t="s">
        <v>311</v>
      </c>
      <c r="I2" s="389"/>
    </row>
    <row r="3" spans="2:9" x14ac:dyDescent="0.25">
      <c r="B3" s="448" t="s">
        <v>0</v>
      </c>
      <c r="C3" s="448"/>
      <c r="D3" s="448"/>
      <c r="E3" s="448"/>
      <c r="F3" s="448"/>
      <c r="H3" s="389"/>
      <c r="I3" s="389"/>
    </row>
    <row r="4" spans="2:9" ht="25.5" x14ac:dyDescent="0.25">
      <c r="B4" s="16" t="s">
        <v>338</v>
      </c>
      <c r="C4" s="29" t="s">
        <v>248</v>
      </c>
      <c r="D4" s="29" t="s">
        <v>249</v>
      </c>
      <c r="E4" s="29" t="s">
        <v>250</v>
      </c>
      <c r="F4" s="16" t="s">
        <v>19</v>
      </c>
    </row>
    <row r="5" spans="2:9" x14ac:dyDescent="0.25">
      <c r="B5" s="72" t="s">
        <v>267</v>
      </c>
      <c r="C5" s="176">
        <v>75</v>
      </c>
      <c r="D5" s="176">
        <v>2</v>
      </c>
      <c r="E5" s="176">
        <v>57</v>
      </c>
      <c r="F5" s="176">
        <v>134</v>
      </c>
    </row>
    <row r="6" spans="2:9" x14ac:dyDescent="0.25">
      <c r="B6" s="72" t="s">
        <v>268</v>
      </c>
      <c r="C6" s="176">
        <v>742</v>
      </c>
      <c r="D6" s="176">
        <v>74</v>
      </c>
      <c r="E6" s="176">
        <v>822</v>
      </c>
      <c r="F6" s="176">
        <v>1638</v>
      </c>
    </row>
    <row r="7" spans="2:9" x14ac:dyDescent="0.25">
      <c r="B7" s="72" t="s">
        <v>207</v>
      </c>
      <c r="C7" s="176">
        <v>520</v>
      </c>
      <c r="D7" s="176">
        <v>119</v>
      </c>
      <c r="E7" s="176">
        <v>765</v>
      </c>
      <c r="F7" s="176">
        <v>1404</v>
      </c>
    </row>
    <row r="8" spans="2:9" x14ac:dyDescent="0.25">
      <c r="B8" s="72" t="s">
        <v>208</v>
      </c>
      <c r="C8" s="176">
        <v>981</v>
      </c>
      <c r="D8" s="176">
        <v>169</v>
      </c>
      <c r="E8" s="176">
        <v>388</v>
      </c>
      <c r="F8" s="176">
        <v>1538</v>
      </c>
    </row>
    <row r="9" spans="2:9" x14ac:dyDescent="0.25">
      <c r="B9" s="72" t="s">
        <v>209</v>
      </c>
      <c r="C9" s="176">
        <v>609</v>
      </c>
      <c r="D9" s="176">
        <v>150</v>
      </c>
      <c r="E9" s="176">
        <v>244</v>
      </c>
      <c r="F9" s="176">
        <v>1003</v>
      </c>
    </row>
    <row r="10" spans="2:9" x14ac:dyDescent="0.25">
      <c r="B10" s="72" t="s">
        <v>210</v>
      </c>
      <c r="C10" s="176">
        <v>76</v>
      </c>
      <c r="D10" s="176">
        <v>68</v>
      </c>
      <c r="E10" s="176">
        <v>32</v>
      </c>
      <c r="F10" s="176">
        <v>176</v>
      </c>
    </row>
    <row r="11" spans="2:9" x14ac:dyDescent="0.25">
      <c r="B11" s="72" t="s">
        <v>269</v>
      </c>
      <c r="C11" s="176">
        <v>11</v>
      </c>
      <c r="D11" s="176">
        <v>7</v>
      </c>
      <c r="E11" s="176">
        <v>2</v>
      </c>
      <c r="F11" s="176">
        <v>20</v>
      </c>
    </row>
    <row r="12" spans="2:9" x14ac:dyDescent="0.25">
      <c r="B12" s="152" t="s">
        <v>19</v>
      </c>
      <c r="C12" s="197">
        <v>3014</v>
      </c>
      <c r="D12" s="197">
        <v>589</v>
      </c>
      <c r="E12" s="197">
        <v>2310</v>
      </c>
      <c r="F12" s="197">
        <v>5913</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I1" zoomScaleNormal="100" workbookViewId="0"/>
  </sheetViews>
  <sheetFormatPr defaultRowHeight="15" x14ac:dyDescent="0.25"/>
  <cols>
    <col min="1" max="1" width="1.85546875" customWidth="1"/>
    <col min="2" max="2" width="2.42578125" customWidth="1"/>
    <col min="3" max="3" width="0.7109375" customWidth="1"/>
    <col min="4" max="4" width="0.140625" customWidth="1"/>
    <col min="5" max="5" width="15.28515625" hidden="1" customWidth="1"/>
    <col min="6" max="6" width="5.5703125" customWidth="1"/>
    <col min="7" max="7" width="16.42578125" customWidth="1"/>
    <col min="8" max="8" width="3.28515625" customWidth="1"/>
    <col min="15" max="15" width="48.85546875" customWidth="1"/>
    <col min="16" max="16" width="1.85546875" style="40" customWidth="1"/>
    <col min="17" max="17" width="1.85546875" customWidth="1"/>
    <col min="18" max="18" width="46.5703125" style="13" customWidth="1"/>
    <col min="19" max="19" width="14.42578125" style="13" customWidth="1"/>
    <col min="20" max="20" width="13.5703125" style="13" customWidth="1"/>
    <col min="21" max="21" width="13.7109375" style="13" customWidth="1"/>
    <col min="22" max="22" width="14.5703125" style="13" customWidth="1"/>
    <col min="23" max="23" width="17.7109375" style="13" customWidth="1"/>
    <col min="24" max="24" width="11.28515625" style="13" customWidth="1"/>
    <col min="25" max="25" width="13.28515625" style="13" customWidth="1"/>
    <col min="26" max="26" width="3.5703125" customWidth="1"/>
    <col min="27" max="27" width="6" customWidth="1"/>
    <col min="28" max="28" width="8" customWidth="1"/>
  </cols>
  <sheetData>
    <row r="1" spans="2:28" ht="12" customHeight="1" x14ac:dyDescent="0.25"/>
    <row r="2" spans="2:28" ht="15.75" x14ac:dyDescent="0.25">
      <c r="B2" s="373"/>
      <c r="C2" s="373"/>
      <c r="D2" s="373"/>
      <c r="E2" s="373"/>
      <c r="F2" s="373"/>
      <c r="G2" s="373"/>
      <c r="H2" s="42"/>
      <c r="I2" s="373"/>
      <c r="J2" s="373"/>
      <c r="K2" s="373"/>
      <c r="L2" s="373"/>
      <c r="M2" s="373"/>
      <c r="N2" s="373"/>
      <c r="O2" s="373"/>
      <c r="R2" s="375" t="s">
        <v>530</v>
      </c>
      <c r="S2" s="375"/>
      <c r="T2" s="375"/>
      <c r="U2" s="375"/>
      <c r="V2" s="375"/>
      <c r="W2" s="375"/>
      <c r="X2" s="375"/>
      <c r="Y2" s="375"/>
      <c r="AA2" s="362" t="s">
        <v>311</v>
      </c>
      <c r="AB2" s="362"/>
    </row>
    <row r="3" spans="2:28" ht="28.5" customHeight="1" x14ac:dyDescent="0.25">
      <c r="R3" s="376" t="s">
        <v>14</v>
      </c>
      <c r="S3" s="379" t="s">
        <v>15</v>
      </c>
      <c r="T3" s="380"/>
      <c r="U3" s="380"/>
      <c r="V3" s="380"/>
      <c r="W3" s="380"/>
      <c r="X3" s="380"/>
      <c r="Y3" s="381"/>
      <c r="AA3" s="362"/>
      <c r="AB3" s="362"/>
    </row>
    <row r="4" spans="2:28" x14ac:dyDescent="0.25">
      <c r="R4" s="377"/>
      <c r="S4" s="377" t="s">
        <v>3</v>
      </c>
      <c r="T4" s="382" t="s">
        <v>16</v>
      </c>
      <c r="U4" s="382"/>
      <c r="V4" s="382"/>
      <c r="W4" s="382"/>
      <c r="X4" s="382"/>
      <c r="Y4" s="383" t="s">
        <v>17</v>
      </c>
    </row>
    <row r="5" spans="2:28" ht="40.5" x14ac:dyDescent="0.25">
      <c r="R5" s="378"/>
      <c r="S5" s="378"/>
      <c r="T5" s="4" t="s">
        <v>5</v>
      </c>
      <c r="U5" s="4" t="s">
        <v>18</v>
      </c>
      <c r="V5" s="4" t="s">
        <v>7</v>
      </c>
      <c r="W5" s="4" t="s">
        <v>8</v>
      </c>
      <c r="X5" s="5" t="s">
        <v>19</v>
      </c>
      <c r="Y5" s="384"/>
    </row>
    <row r="6" spans="2:28" ht="18" customHeight="1" x14ac:dyDescent="0.25">
      <c r="R6" s="164" t="s">
        <v>20</v>
      </c>
      <c r="S6" s="316">
        <v>3120</v>
      </c>
      <c r="T6" s="316">
        <v>440</v>
      </c>
      <c r="U6" s="316">
        <v>449</v>
      </c>
      <c r="V6" s="316">
        <v>563</v>
      </c>
      <c r="W6" s="316">
        <v>1135</v>
      </c>
      <c r="X6" s="317">
        <v>2587</v>
      </c>
      <c r="Y6" s="317">
        <v>533</v>
      </c>
    </row>
    <row r="7" spans="2:28" ht="18.75" customHeight="1" x14ac:dyDescent="0.25">
      <c r="R7" s="78" t="s">
        <v>21</v>
      </c>
      <c r="S7" s="318">
        <v>407</v>
      </c>
      <c r="T7" s="319">
        <v>50</v>
      </c>
      <c r="U7" s="319">
        <v>59</v>
      </c>
      <c r="V7" s="319">
        <v>70</v>
      </c>
      <c r="W7" s="319">
        <v>153</v>
      </c>
      <c r="X7" s="319">
        <v>332</v>
      </c>
      <c r="Y7" s="319">
        <v>75</v>
      </c>
      <c r="AA7" s="119"/>
    </row>
    <row r="8" spans="2:28" ht="17.25" customHeight="1" x14ac:dyDescent="0.25">
      <c r="R8" s="79" t="s">
        <v>22</v>
      </c>
      <c r="S8" s="318">
        <v>343</v>
      </c>
      <c r="T8" s="319">
        <v>57</v>
      </c>
      <c r="U8" s="319">
        <v>67</v>
      </c>
      <c r="V8" s="319">
        <v>59</v>
      </c>
      <c r="W8" s="319">
        <v>105</v>
      </c>
      <c r="X8" s="319">
        <v>288</v>
      </c>
      <c r="Y8" s="319">
        <v>55</v>
      </c>
      <c r="AA8" s="119"/>
    </row>
    <row r="9" spans="2:28" ht="20.25" customHeight="1" x14ac:dyDescent="0.25">
      <c r="R9" s="78" t="s">
        <v>23</v>
      </c>
      <c r="S9" s="318">
        <v>219</v>
      </c>
      <c r="T9" s="319">
        <v>26</v>
      </c>
      <c r="U9" s="319">
        <v>26</v>
      </c>
      <c r="V9" s="319">
        <v>31</v>
      </c>
      <c r="W9" s="319">
        <v>100</v>
      </c>
      <c r="X9" s="319">
        <v>183</v>
      </c>
      <c r="Y9" s="319">
        <v>36</v>
      </c>
      <c r="AA9" s="119"/>
    </row>
    <row r="10" spans="2:28" ht="16.5" customHeight="1" x14ac:dyDescent="0.25">
      <c r="R10" s="79" t="s">
        <v>24</v>
      </c>
      <c r="S10" s="318">
        <v>166</v>
      </c>
      <c r="T10" s="319">
        <v>26</v>
      </c>
      <c r="U10" s="319">
        <v>28</v>
      </c>
      <c r="V10" s="319">
        <v>28</v>
      </c>
      <c r="W10" s="319">
        <v>52</v>
      </c>
      <c r="X10" s="319">
        <v>134</v>
      </c>
      <c r="Y10" s="319">
        <v>32</v>
      </c>
      <c r="AA10" s="119"/>
    </row>
    <row r="11" spans="2:28" ht="15" customHeight="1" x14ac:dyDescent="0.25">
      <c r="R11" s="78" t="s">
        <v>25</v>
      </c>
      <c r="S11" s="318">
        <v>336</v>
      </c>
      <c r="T11" s="319">
        <v>63</v>
      </c>
      <c r="U11" s="319">
        <v>58</v>
      </c>
      <c r="V11" s="319">
        <v>41</v>
      </c>
      <c r="W11" s="319">
        <v>114</v>
      </c>
      <c r="X11" s="319">
        <v>276</v>
      </c>
      <c r="Y11" s="319">
        <v>60</v>
      </c>
      <c r="AA11" s="119"/>
    </row>
    <row r="12" spans="2:28" ht="15" customHeight="1" x14ac:dyDescent="0.25">
      <c r="R12" s="79" t="s">
        <v>26</v>
      </c>
      <c r="S12" s="318">
        <v>530</v>
      </c>
      <c r="T12" s="319">
        <v>63</v>
      </c>
      <c r="U12" s="319">
        <v>79</v>
      </c>
      <c r="V12" s="319">
        <v>75</v>
      </c>
      <c r="W12" s="319">
        <v>228</v>
      </c>
      <c r="X12" s="319">
        <v>445</v>
      </c>
      <c r="Y12" s="319">
        <v>85</v>
      </c>
      <c r="AA12" s="119"/>
    </row>
    <row r="13" spans="2:28" ht="18.75" customHeight="1" x14ac:dyDescent="0.25">
      <c r="R13" s="78" t="s">
        <v>27</v>
      </c>
      <c r="S13" s="318">
        <v>365</v>
      </c>
      <c r="T13" s="319">
        <v>48</v>
      </c>
      <c r="U13" s="319">
        <v>51</v>
      </c>
      <c r="V13" s="319">
        <v>73</v>
      </c>
      <c r="W13" s="319">
        <v>129</v>
      </c>
      <c r="X13" s="319">
        <v>301</v>
      </c>
      <c r="Y13" s="319">
        <v>64</v>
      </c>
      <c r="AA13" s="119"/>
    </row>
    <row r="14" spans="2:28" ht="15.75" customHeight="1" x14ac:dyDescent="0.25">
      <c r="R14" s="79" t="s">
        <v>28</v>
      </c>
      <c r="S14" s="318">
        <v>514</v>
      </c>
      <c r="T14" s="319">
        <v>63</v>
      </c>
      <c r="U14" s="319">
        <v>46</v>
      </c>
      <c r="V14" s="319">
        <v>139</v>
      </c>
      <c r="W14" s="319">
        <v>186</v>
      </c>
      <c r="X14" s="319">
        <v>434</v>
      </c>
      <c r="Y14" s="319">
        <v>80</v>
      </c>
      <c r="AA14" s="119"/>
    </row>
    <row r="15" spans="2:28" x14ac:dyDescent="0.25">
      <c r="R15" s="166" t="s">
        <v>29</v>
      </c>
      <c r="S15" s="318">
        <v>240</v>
      </c>
      <c r="T15" s="319">
        <v>44</v>
      </c>
      <c r="U15" s="319">
        <v>35</v>
      </c>
      <c r="V15" s="319">
        <v>47</v>
      </c>
      <c r="W15" s="319">
        <v>68</v>
      </c>
      <c r="X15" s="319">
        <v>194</v>
      </c>
      <c r="Y15" s="319">
        <v>46</v>
      </c>
      <c r="AA15" s="119"/>
    </row>
    <row r="16" spans="2:28" x14ac:dyDescent="0.25">
      <c r="R16" s="167" t="s">
        <v>30</v>
      </c>
      <c r="S16" s="320">
        <v>1868</v>
      </c>
      <c r="T16" s="320">
        <v>345</v>
      </c>
      <c r="U16" s="320">
        <v>288</v>
      </c>
      <c r="V16" s="320">
        <v>212</v>
      </c>
      <c r="W16" s="320">
        <v>524</v>
      </c>
      <c r="X16" s="321">
        <v>1369</v>
      </c>
      <c r="Y16" s="321">
        <v>499</v>
      </c>
      <c r="AA16" s="119">
        <f>SUM(T16+U16)</f>
        <v>633</v>
      </c>
    </row>
    <row r="17" spans="2:27" ht="14.25" customHeight="1" x14ac:dyDescent="0.25">
      <c r="R17" s="78" t="s">
        <v>31</v>
      </c>
      <c r="S17" s="318">
        <v>539</v>
      </c>
      <c r="T17" s="319">
        <v>111</v>
      </c>
      <c r="U17" s="319">
        <v>80</v>
      </c>
      <c r="V17" s="319">
        <v>70</v>
      </c>
      <c r="W17" s="319">
        <v>84</v>
      </c>
      <c r="X17" s="319">
        <v>345</v>
      </c>
      <c r="Y17" s="319">
        <v>194</v>
      </c>
      <c r="AA17" s="119"/>
    </row>
    <row r="18" spans="2:27" ht="14.25" customHeight="1" x14ac:dyDescent="0.25">
      <c r="R18" s="79" t="s">
        <v>32</v>
      </c>
      <c r="S18" s="318">
        <v>245</v>
      </c>
      <c r="T18" s="319">
        <v>31</v>
      </c>
      <c r="U18" s="319">
        <v>43</v>
      </c>
      <c r="V18" s="319">
        <v>21</v>
      </c>
      <c r="W18" s="319">
        <v>91</v>
      </c>
      <c r="X18" s="319">
        <v>186</v>
      </c>
      <c r="Y18" s="319">
        <v>59</v>
      </c>
      <c r="AA18" s="119"/>
    </row>
    <row r="19" spans="2:27" ht="16.5" customHeight="1" x14ac:dyDescent="0.25">
      <c r="B19" s="373"/>
      <c r="C19" s="373"/>
      <c r="D19" s="373"/>
      <c r="E19" s="373"/>
      <c r="F19" s="373"/>
      <c r="G19" s="373"/>
      <c r="H19" s="43"/>
      <c r="I19" s="373"/>
      <c r="J19" s="373"/>
      <c r="K19" s="373"/>
      <c r="L19" s="373"/>
      <c r="M19" s="373"/>
      <c r="N19" s="373"/>
      <c r="O19" s="373"/>
      <c r="R19" s="78" t="s">
        <v>33</v>
      </c>
      <c r="S19" s="318">
        <v>12</v>
      </c>
      <c r="T19" s="319">
        <v>2</v>
      </c>
      <c r="U19" s="319">
        <v>3</v>
      </c>
      <c r="V19" s="319">
        <v>1</v>
      </c>
      <c r="W19" s="319">
        <v>2</v>
      </c>
      <c r="X19" s="319">
        <v>8</v>
      </c>
      <c r="Y19" s="319">
        <v>4</v>
      </c>
      <c r="AA19" s="119"/>
    </row>
    <row r="20" spans="2:27" ht="16.5" customHeight="1" x14ac:dyDescent="0.25">
      <c r="R20" s="168" t="s">
        <v>34</v>
      </c>
      <c r="S20" s="318">
        <v>1072</v>
      </c>
      <c r="T20" s="319">
        <v>201</v>
      </c>
      <c r="U20" s="319">
        <v>162</v>
      </c>
      <c r="V20" s="319">
        <v>120</v>
      </c>
      <c r="W20" s="319">
        <v>347</v>
      </c>
      <c r="X20" s="319">
        <v>830</v>
      </c>
      <c r="Y20" s="319">
        <v>242</v>
      </c>
      <c r="AA20" s="119"/>
    </row>
    <row r="21" spans="2:27" ht="15.75" customHeight="1" x14ac:dyDescent="0.25">
      <c r="R21" s="76" t="s">
        <v>35</v>
      </c>
      <c r="S21" s="318">
        <v>1026</v>
      </c>
      <c r="T21" s="319">
        <v>200</v>
      </c>
      <c r="U21" s="319">
        <v>165</v>
      </c>
      <c r="V21" s="319">
        <v>152</v>
      </c>
      <c r="W21" s="319">
        <v>216</v>
      </c>
      <c r="X21" s="319">
        <v>733</v>
      </c>
      <c r="Y21" s="319">
        <v>293</v>
      </c>
      <c r="AA21" s="119">
        <f>SUM(T21+U21)</f>
        <v>365</v>
      </c>
    </row>
    <row r="22" spans="2:27" ht="15.75" customHeight="1" x14ac:dyDescent="0.25">
      <c r="R22" s="77" t="s">
        <v>36</v>
      </c>
      <c r="S22" s="318">
        <v>847</v>
      </c>
      <c r="T22" s="319">
        <v>114</v>
      </c>
      <c r="U22" s="319">
        <v>82</v>
      </c>
      <c r="V22" s="319">
        <v>82</v>
      </c>
      <c r="W22" s="319">
        <v>380</v>
      </c>
      <c r="X22" s="319">
        <v>658</v>
      </c>
      <c r="Y22" s="319">
        <v>189</v>
      </c>
      <c r="AA22" s="119">
        <f t="shared" ref="AA22:AA27" si="0">SUM(T22+U22)</f>
        <v>196</v>
      </c>
    </row>
    <row r="23" spans="2:27" ht="15.75" customHeight="1" x14ac:dyDescent="0.25">
      <c r="R23" s="76" t="s">
        <v>37</v>
      </c>
      <c r="S23" s="318">
        <v>174</v>
      </c>
      <c r="T23" s="319">
        <v>34</v>
      </c>
      <c r="U23" s="319">
        <v>28</v>
      </c>
      <c r="V23" s="319">
        <v>32</v>
      </c>
      <c r="W23" s="319">
        <v>43</v>
      </c>
      <c r="X23" s="319">
        <v>137</v>
      </c>
      <c r="Y23" s="319">
        <v>37</v>
      </c>
      <c r="AA23" s="119">
        <f t="shared" si="0"/>
        <v>62</v>
      </c>
    </row>
    <row r="24" spans="2:27" ht="15" customHeight="1" x14ac:dyDescent="0.25">
      <c r="R24" s="77" t="s">
        <v>38</v>
      </c>
      <c r="S24" s="318">
        <v>230</v>
      </c>
      <c r="T24" s="319">
        <v>30</v>
      </c>
      <c r="U24" s="319">
        <v>23</v>
      </c>
      <c r="V24" s="319">
        <v>54</v>
      </c>
      <c r="W24" s="319">
        <v>91</v>
      </c>
      <c r="X24" s="319">
        <v>198</v>
      </c>
      <c r="Y24" s="319">
        <v>32</v>
      </c>
      <c r="AA24" s="119">
        <f t="shared" si="0"/>
        <v>53</v>
      </c>
    </row>
    <row r="25" spans="2:27" ht="14.25" customHeight="1" x14ac:dyDescent="0.25">
      <c r="R25" s="76" t="s">
        <v>39</v>
      </c>
      <c r="S25" s="318">
        <v>233</v>
      </c>
      <c r="T25" s="319">
        <v>26</v>
      </c>
      <c r="U25" s="319">
        <v>26</v>
      </c>
      <c r="V25" s="319">
        <v>23</v>
      </c>
      <c r="W25" s="319">
        <v>98</v>
      </c>
      <c r="X25" s="319">
        <v>173</v>
      </c>
      <c r="Y25" s="319">
        <v>60</v>
      </c>
      <c r="AA25" s="119">
        <f t="shared" si="0"/>
        <v>52</v>
      </c>
    </row>
    <row r="26" spans="2:27" x14ac:dyDescent="0.25">
      <c r="R26" s="77" t="s">
        <v>29</v>
      </c>
      <c r="S26" s="318">
        <v>994</v>
      </c>
      <c r="T26" s="318">
        <v>125</v>
      </c>
      <c r="U26" s="318">
        <v>130</v>
      </c>
      <c r="V26" s="318">
        <v>140</v>
      </c>
      <c r="W26" s="318">
        <v>337</v>
      </c>
      <c r="X26" s="319">
        <v>732</v>
      </c>
      <c r="Y26" s="319">
        <v>262</v>
      </c>
      <c r="AA26" s="119">
        <f t="shared" si="0"/>
        <v>255</v>
      </c>
    </row>
    <row r="27" spans="2:27" x14ac:dyDescent="0.25">
      <c r="R27" s="182" t="s">
        <v>19</v>
      </c>
      <c r="S27" s="285">
        <v>8492</v>
      </c>
      <c r="T27" s="285">
        <v>1314</v>
      </c>
      <c r="U27" s="285">
        <v>1191</v>
      </c>
      <c r="V27" s="285">
        <v>1258</v>
      </c>
      <c r="W27" s="285">
        <v>2824</v>
      </c>
      <c r="X27" s="285">
        <v>6587</v>
      </c>
      <c r="Y27" s="285">
        <v>1905</v>
      </c>
      <c r="AA27" s="119">
        <f t="shared" si="0"/>
        <v>2505</v>
      </c>
    </row>
    <row r="28" spans="2:27" x14ac:dyDescent="0.25">
      <c r="R28" s="374" t="s">
        <v>40</v>
      </c>
      <c r="S28" s="374"/>
      <c r="T28" s="374"/>
      <c r="U28" s="374"/>
      <c r="V28" s="374"/>
      <c r="W28" s="374"/>
      <c r="X28" s="374"/>
      <c r="Y28" s="374"/>
      <c r="AA28" s="119"/>
    </row>
    <row r="29" spans="2:27" x14ac:dyDescent="0.25">
      <c r="AA29" s="119"/>
    </row>
    <row r="30" spans="2:27" x14ac:dyDescent="0.25">
      <c r="R30" s="122"/>
      <c r="S30" s="122"/>
      <c r="T30" s="122"/>
      <c r="U30" s="122"/>
      <c r="V30" s="122"/>
      <c r="W30" s="122"/>
    </row>
    <row r="31" spans="2:27" ht="18" customHeight="1" x14ac:dyDescent="0.25">
      <c r="R31" s="126" t="s">
        <v>14</v>
      </c>
      <c r="S31" s="127" t="s">
        <v>3</v>
      </c>
      <c r="T31" s="127" t="s">
        <v>274</v>
      </c>
      <c r="U31" s="127" t="s">
        <v>7</v>
      </c>
      <c r="V31" s="127" t="s">
        <v>8</v>
      </c>
      <c r="W31" s="122"/>
    </row>
    <row r="32" spans="2:27" x14ac:dyDescent="0.25">
      <c r="R32" s="128" t="s">
        <v>20</v>
      </c>
      <c r="S32" s="129">
        <f>S6</f>
        <v>3120</v>
      </c>
      <c r="T32" s="120">
        <v>475</v>
      </c>
      <c r="U32" s="129">
        <f>V6</f>
        <v>563</v>
      </c>
      <c r="V32" s="129">
        <f>W6</f>
        <v>1135</v>
      </c>
      <c r="W32" s="122"/>
    </row>
    <row r="33" spans="18:23" x14ac:dyDescent="0.25">
      <c r="R33" s="128" t="s">
        <v>275</v>
      </c>
      <c r="S33" s="129">
        <f>S16</f>
        <v>1868</v>
      </c>
      <c r="T33" s="120">
        <v>320</v>
      </c>
      <c r="U33" s="129">
        <v>59</v>
      </c>
      <c r="V33" s="129">
        <f>W16</f>
        <v>524</v>
      </c>
      <c r="W33" s="122"/>
    </row>
    <row r="34" spans="18:23" x14ac:dyDescent="0.25">
      <c r="R34" s="128" t="s">
        <v>35</v>
      </c>
      <c r="S34" s="129">
        <f t="shared" ref="S34:S39" si="1">S21</f>
        <v>1026</v>
      </c>
      <c r="T34" s="120">
        <v>166</v>
      </c>
      <c r="U34" s="129">
        <f t="shared" ref="U34:V39" si="2">V21</f>
        <v>152</v>
      </c>
      <c r="V34" s="129">
        <f t="shared" si="2"/>
        <v>216</v>
      </c>
      <c r="W34" s="122"/>
    </row>
    <row r="35" spans="18:23" x14ac:dyDescent="0.25">
      <c r="R35" s="128" t="s">
        <v>276</v>
      </c>
      <c r="S35" s="129">
        <f t="shared" si="1"/>
        <v>847</v>
      </c>
      <c r="T35" s="120">
        <v>105</v>
      </c>
      <c r="U35" s="129">
        <v>27</v>
      </c>
      <c r="V35" s="129">
        <f t="shared" si="2"/>
        <v>380</v>
      </c>
      <c r="W35" s="122"/>
    </row>
    <row r="36" spans="18:23" x14ac:dyDescent="0.25">
      <c r="R36" s="128" t="s">
        <v>277</v>
      </c>
      <c r="S36" s="129">
        <f t="shared" si="1"/>
        <v>174</v>
      </c>
      <c r="T36" s="120">
        <v>37</v>
      </c>
      <c r="U36" s="129">
        <f t="shared" si="2"/>
        <v>32</v>
      </c>
      <c r="V36" s="129">
        <f t="shared" si="2"/>
        <v>43</v>
      </c>
      <c r="W36" s="122"/>
    </row>
    <row r="37" spans="18:23" x14ac:dyDescent="0.25">
      <c r="R37" s="128" t="s">
        <v>278</v>
      </c>
      <c r="S37" s="129">
        <f t="shared" si="1"/>
        <v>230</v>
      </c>
      <c r="T37" s="120">
        <v>22</v>
      </c>
      <c r="U37" s="129">
        <v>23</v>
      </c>
      <c r="V37" s="129">
        <f t="shared" si="2"/>
        <v>91</v>
      </c>
      <c r="W37" s="122"/>
    </row>
    <row r="38" spans="18:23" x14ac:dyDescent="0.25">
      <c r="R38" s="128" t="s">
        <v>279</v>
      </c>
      <c r="S38" s="129">
        <f t="shared" si="1"/>
        <v>233</v>
      </c>
      <c r="T38" s="120">
        <v>33</v>
      </c>
      <c r="U38" s="129">
        <f t="shared" si="2"/>
        <v>23</v>
      </c>
      <c r="V38" s="129">
        <f t="shared" si="2"/>
        <v>98</v>
      </c>
      <c r="W38" s="122"/>
    </row>
    <row r="39" spans="18:23" x14ac:dyDescent="0.25">
      <c r="R39" s="128" t="s">
        <v>29</v>
      </c>
      <c r="S39" s="129">
        <f t="shared" si="1"/>
        <v>994</v>
      </c>
      <c r="T39" s="120">
        <v>118</v>
      </c>
      <c r="U39" s="129">
        <f t="shared" si="2"/>
        <v>140</v>
      </c>
      <c r="V39" s="129">
        <f t="shared" si="2"/>
        <v>337</v>
      </c>
      <c r="W39" s="122"/>
    </row>
    <row r="40" spans="18:23" x14ac:dyDescent="0.25">
      <c r="R40" s="128" t="s">
        <v>19</v>
      </c>
      <c r="S40" s="130">
        <f>SUM(S32:S39)</f>
        <v>8492</v>
      </c>
      <c r="T40" s="120">
        <f>SUM(T32:T39)</f>
        <v>1276</v>
      </c>
      <c r="U40" s="130">
        <f>SUM(U32:U39)</f>
        <v>1019</v>
      </c>
      <c r="V40" s="130">
        <f>SUM(V32:V39)</f>
        <v>2824</v>
      </c>
      <c r="W40" s="122"/>
    </row>
    <row r="41" spans="18:23" x14ac:dyDescent="0.25">
      <c r="R41" s="122"/>
      <c r="S41" s="122"/>
      <c r="T41" s="122"/>
      <c r="U41" s="122"/>
      <c r="V41" s="122"/>
      <c r="W41" s="122"/>
    </row>
    <row r="42" spans="18:23" x14ac:dyDescent="0.25">
      <c r="R42" s="122"/>
      <c r="S42" s="122"/>
      <c r="T42" s="122"/>
      <c r="U42" s="122"/>
      <c r="V42" s="122"/>
      <c r="W42" s="122"/>
    </row>
    <row r="43" spans="18:23" x14ac:dyDescent="0.25">
      <c r="R43" s="122"/>
      <c r="S43" s="122"/>
      <c r="T43" s="122"/>
      <c r="U43" s="122"/>
      <c r="V43" s="122"/>
      <c r="W43" s="122"/>
    </row>
    <row r="44" spans="18:23" ht="40.5" x14ac:dyDescent="0.25">
      <c r="R44" s="126" t="s">
        <v>14</v>
      </c>
      <c r="S44" s="127" t="s">
        <v>3</v>
      </c>
      <c r="T44" s="127" t="s">
        <v>5</v>
      </c>
      <c r="U44" s="127" t="s">
        <v>7</v>
      </c>
      <c r="V44" s="127" t="s">
        <v>8</v>
      </c>
      <c r="W44" s="122"/>
    </row>
    <row r="45" spans="18:23" x14ac:dyDescent="0.25">
      <c r="R45" s="122"/>
      <c r="S45" s="131"/>
      <c r="T45" s="131"/>
      <c r="U45" s="131"/>
      <c r="V45" s="131"/>
      <c r="W45" s="122"/>
    </row>
    <row r="46" spans="18:23" x14ac:dyDescent="0.25">
      <c r="R46" s="128" t="s">
        <v>20</v>
      </c>
      <c r="S46" s="132">
        <f>1994/4946</f>
        <v>0.40315406389001213</v>
      </c>
      <c r="T46" s="132">
        <f>475/1276</f>
        <v>0.37225705329153608</v>
      </c>
      <c r="U46" s="132">
        <f>U32/U40</f>
        <v>0.55250245338567228</v>
      </c>
      <c r="V46" s="132">
        <f>V32/V40</f>
        <v>0.40191218130311612</v>
      </c>
      <c r="W46" s="122"/>
    </row>
    <row r="47" spans="18:23" x14ac:dyDescent="0.25">
      <c r="R47" s="128" t="s">
        <v>275</v>
      </c>
      <c r="S47" s="132">
        <f>989/4946</f>
        <v>0.19995956328346137</v>
      </c>
      <c r="T47" s="132">
        <f>320/1276</f>
        <v>0.2507836990595611</v>
      </c>
      <c r="U47" s="132">
        <f>U33/U40</f>
        <v>5.7899901864573111E-2</v>
      </c>
      <c r="V47" s="132">
        <f>V33/V40</f>
        <v>0.18555240793201133</v>
      </c>
      <c r="W47" s="122"/>
    </row>
    <row r="48" spans="18:23" x14ac:dyDescent="0.25">
      <c r="R48" s="128" t="s">
        <v>35</v>
      </c>
      <c r="S48" s="132">
        <f>538/4946</f>
        <v>0.1087747674888799</v>
      </c>
      <c r="T48" s="132">
        <f>166/1276</f>
        <v>0.13009404388714735</v>
      </c>
      <c r="U48" s="132">
        <f>U34/U40</f>
        <v>0.1491658488714426</v>
      </c>
      <c r="V48" s="132">
        <f>V34/V40</f>
        <v>7.6487252124645896E-2</v>
      </c>
      <c r="W48" s="122"/>
    </row>
    <row r="49" spans="18:23" x14ac:dyDescent="0.25">
      <c r="R49" s="128" t="s">
        <v>276</v>
      </c>
      <c r="S49" s="132">
        <f>494/4946</f>
        <v>9.9878689850384145E-2</v>
      </c>
      <c r="T49" s="132">
        <f>105/1276</f>
        <v>8.2288401253918494E-2</v>
      </c>
      <c r="U49" s="132">
        <f>U35/U40</f>
        <v>2.649656526005888E-2</v>
      </c>
      <c r="V49" s="132">
        <f>V35/V40</f>
        <v>0.13456090651558072</v>
      </c>
      <c r="W49" s="122"/>
    </row>
    <row r="50" spans="18:23" x14ac:dyDescent="0.25">
      <c r="R50" s="128" t="s">
        <v>277</v>
      </c>
      <c r="S50" s="132">
        <f>107/4946</f>
        <v>2.163364334816013E-2</v>
      </c>
      <c r="T50" s="132">
        <f>37/1276</f>
        <v>2.8996865203761754E-2</v>
      </c>
      <c r="U50" s="132">
        <f>U36/U40</f>
        <v>3.1403336604514227E-2</v>
      </c>
      <c r="V50" s="132">
        <f>V36/V40</f>
        <v>1.5226628895184136E-2</v>
      </c>
      <c r="W50" s="122"/>
    </row>
    <row r="51" spans="18:23" x14ac:dyDescent="0.25">
      <c r="R51" s="128" t="s">
        <v>278</v>
      </c>
      <c r="S51" s="132">
        <f>148/4946</f>
        <v>2.9923170238576626E-2</v>
      </c>
      <c r="T51" s="132">
        <f>22/1276</f>
        <v>1.7241379310344827E-2</v>
      </c>
      <c r="U51" s="132">
        <f>U37/U40</f>
        <v>2.2571148184494603E-2</v>
      </c>
      <c r="V51" s="132">
        <f>V37/V40</f>
        <v>3.2223796033994334E-2</v>
      </c>
      <c r="W51" s="122"/>
    </row>
    <row r="52" spans="18:23" x14ac:dyDescent="0.25">
      <c r="R52" s="128" t="s">
        <v>279</v>
      </c>
      <c r="S52" s="132">
        <f>144/4946</f>
        <v>2.9114435907804288E-2</v>
      </c>
      <c r="T52" s="132">
        <f>33/1276</f>
        <v>2.5862068965517241E-2</v>
      </c>
      <c r="U52" s="132">
        <f>U38/U40</f>
        <v>2.2571148184494603E-2</v>
      </c>
      <c r="V52" s="132">
        <f>V38/V40</f>
        <v>3.4702549575070823E-2</v>
      </c>
      <c r="W52" s="122"/>
    </row>
    <row r="53" spans="18:23" x14ac:dyDescent="0.25">
      <c r="R53" s="128" t="s">
        <v>29</v>
      </c>
      <c r="S53" s="132">
        <f>532/4946</f>
        <v>0.10756166599272139</v>
      </c>
      <c r="T53" s="132">
        <f>118/1276</f>
        <v>9.2476489028213163E-2</v>
      </c>
      <c r="U53" s="132">
        <f>U39/U40</f>
        <v>0.13738959764474976</v>
      </c>
      <c r="V53" s="132">
        <f>V39/V40</f>
        <v>0.1193342776203966</v>
      </c>
      <c r="W53" s="122"/>
    </row>
    <row r="54" spans="18:23" x14ac:dyDescent="0.25">
      <c r="R54" s="128"/>
      <c r="S54" s="122"/>
      <c r="T54" s="122"/>
      <c r="U54" s="122"/>
      <c r="V54" s="122"/>
      <c r="W54" s="122"/>
    </row>
    <row r="55" spans="18:23" x14ac:dyDescent="0.25">
      <c r="R55" s="122"/>
      <c r="S55" s="122"/>
      <c r="T55" s="122"/>
      <c r="U55" s="122"/>
      <c r="V55" s="122"/>
      <c r="W55" s="122"/>
    </row>
    <row r="56" spans="18:23" x14ac:dyDescent="0.25">
      <c r="R56" s="122"/>
      <c r="S56" s="122"/>
      <c r="T56" s="122"/>
      <c r="U56" s="122"/>
      <c r="V56" s="122"/>
      <c r="W56" s="122"/>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3" customWidth="1"/>
    <col min="3" max="3" width="44.28515625" style="13" customWidth="1"/>
    <col min="4" max="4" width="10.7109375" style="13" customWidth="1"/>
    <col min="5" max="5" width="12.5703125" style="13" customWidth="1"/>
    <col min="6" max="7" width="11.140625" style="13" customWidth="1"/>
    <col min="8" max="8" width="11.7109375" style="13" customWidth="1"/>
    <col min="9" max="9" width="2.7109375" customWidth="1"/>
    <col min="10" max="11" width="6.7109375" customWidth="1"/>
  </cols>
  <sheetData>
    <row r="1" spans="2:11" ht="12" customHeight="1" x14ac:dyDescent="0.25"/>
    <row r="2" spans="2:11" ht="15.75" x14ac:dyDescent="0.25">
      <c r="B2" s="387" t="s">
        <v>531</v>
      </c>
      <c r="C2" s="387"/>
      <c r="D2" s="387"/>
      <c r="E2" s="387"/>
      <c r="F2" s="387"/>
      <c r="G2" s="387"/>
      <c r="H2" s="387"/>
      <c r="J2" s="362" t="s">
        <v>311</v>
      </c>
      <c r="K2" s="362"/>
    </row>
    <row r="3" spans="2:11" x14ac:dyDescent="0.25">
      <c r="B3" s="30"/>
      <c r="C3" s="30"/>
      <c r="D3" s="30"/>
      <c r="E3" s="30"/>
      <c r="F3" s="30"/>
      <c r="G3" s="30"/>
      <c r="H3" s="30"/>
      <c r="J3" s="362"/>
      <c r="K3" s="362"/>
    </row>
    <row r="4" spans="2:11" x14ac:dyDescent="0.25">
      <c r="B4" s="369" t="s">
        <v>45</v>
      </c>
      <c r="C4" s="369" t="s">
        <v>46</v>
      </c>
      <c r="D4" s="370" t="s">
        <v>47</v>
      </c>
      <c r="E4" s="371"/>
      <c r="F4" s="371"/>
      <c r="G4" s="371"/>
      <c r="H4" s="372"/>
      <c r="J4" s="362"/>
      <c r="K4" s="362"/>
    </row>
    <row r="5" spans="2:11" x14ac:dyDescent="0.25">
      <c r="B5" s="369"/>
      <c r="C5" s="369"/>
      <c r="D5" s="202" t="s">
        <v>239</v>
      </c>
      <c r="E5" s="202" t="s">
        <v>240</v>
      </c>
      <c r="F5" s="202" t="s">
        <v>373</v>
      </c>
      <c r="G5" s="202" t="s">
        <v>384</v>
      </c>
      <c r="H5" s="202" t="s">
        <v>19</v>
      </c>
    </row>
    <row r="6" spans="2:11" x14ac:dyDescent="0.25">
      <c r="B6" s="385" t="s">
        <v>48</v>
      </c>
      <c r="C6" s="35" t="s">
        <v>49</v>
      </c>
      <c r="D6" s="31">
        <v>415</v>
      </c>
      <c r="E6" s="31">
        <v>887</v>
      </c>
      <c r="F6" s="31">
        <v>12</v>
      </c>
      <c r="G6" s="31">
        <v>0</v>
      </c>
      <c r="H6" s="31">
        <v>1314</v>
      </c>
    </row>
    <row r="7" spans="2:11" ht="15.75" customHeight="1" x14ac:dyDescent="0.25">
      <c r="B7" s="386"/>
      <c r="C7" s="35" t="s">
        <v>50</v>
      </c>
      <c r="D7" s="31">
        <v>358</v>
      </c>
      <c r="E7" s="31">
        <v>825</v>
      </c>
      <c r="F7" s="31">
        <v>8</v>
      </c>
      <c r="G7" s="31">
        <v>0</v>
      </c>
      <c r="H7" s="31">
        <v>1191</v>
      </c>
    </row>
    <row r="8" spans="2:11" ht="14.25" customHeight="1" x14ac:dyDescent="0.25">
      <c r="B8" s="386"/>
      <c r="C8" s="35" t="s">
        <v>51</v>
      </c>
      <c r="D8" s="31">
        <v>768</v>
      </c>
      <c r="E8" s="31">
        <v>399</v>
      </c>
      <c r="F8" s="31">
        <v>87</v>
      </c>
      <c r="G8" s="31">
        <v>4</v>
      </c>
      <c r="H8" s="31">
        <v>1258</v>
      </c>
    </row>
    <row r="9" spans="2:11" ht="12.75" customHeight="1" x14ac:dyDescent="0.25">
      <c r="B9" s="386"/>
      <c r="C9" s="35" t="s">
        <v>52</v>
      </c>
      <c r="D9" s="31">
        <v>1326</v>
      </c>
      <c r="E9" s="31">
        <v>1193</v>
      </c>
      <c r="F9" s="31">
        <v>305</v>
      </c>
      <c r="G9" s="31">
        <v>0</v>
      </c>
      <c r="H9" s="31">
        <v>2824</v>
      </c>
    </row>
    <row r="10" spans="2:11" x14ac:dyDescent="0.25">
      <c r="B10" s="386"/>
      <c r="C10" s="35" t="s">
        <v>53</v>
      </c>
      <c r="D10" s="31">
        <v>1135</v>
      </c>
      <c r="E10" s="31">
        <v>659</v>
      </c>
      <c r="F10" s="31">
        <v>110</v>
      </c>
      <c r="G10" s="31">
        <v>1</v>
      </c>
      <c r="H10" s="31">
        <v>1905</v>
      </c>
    </row>
    <row r="11" spans="2:11" x14ac:dyDescent="0.25">
      <c r="B11" s="388"/>
      <c r="C11" s="183" t="s">
        <v>12</v>
      </c>
      <c r="D11" s="257">
        <v>4002</v>
      </c>
      <c r="E11" s="257">
        <v>3963</v>
      </c>
      <c r="F11" s="257">
        <v>522</v>
      </c>
      <c r="G11" s="257">
        <v>5</v>
      </c>
      <c r="H11" s="257">
        <v>8492</v>
      </c>
    </row>
    <row r="12" spans="2:11" ht="14.25" customHeight="1" x14ac:dyDescent="0.25">
      <c r="B12" s="385" t="s">
        <v>54</v>
      </c>
      <c r="C12" s="184" t="s">
        <v>356</v>
      </c>
      <c r="D12" s="31">
        <v>187.5</v>
      </c>
      <c r="E12" s="31">
        <v>128.80000000000001</v>
      </c>
      <c r="F12" s="31">
        <v>146.80000000000001</v>
      </c>
      <c r="G12" s="31">
        <v>134.9</v>
      </c>
      <c r="H12" s="31">
        <v>170.8</v>
      </c>
    </row>
    <row r="13" spans="2:11" x14ac:dyDescent="0.25">
      <c r="B13" s="386"/>
      <c r="C13" s="185" t="s">
        <v>357</v>
      </c>
      <c r="D13" s="31">
        <v>33</v>
      </c>
      <c r="E13" s="31">
        <v>25</v>
      </c>
      <c r="F13" s="31">
        <v>18.3</v>
      </c>
      <c r="G13" s="31">
        <v>41.4</v>
      </c>
      <c r="H13" s="31">
        <v>32.6</v>
      </c>
    </row>
    <row r="14" spans="2:11" ht="17.25" customHeight="1" x14ac:dyDescent="0.25">
      <c r="B14" s="388"/>
      <c r="C14" s="186" t="s">
        <v>55</v>
      </c>
      <c r="D14" s="31">
        <v>729</v>
      </c>
      <c r="E14" s="31">
        <v>738</v>
      </c>
      <c r="F14" s="31">
        <v>625</v>
      </c>
      <c r="G14" s="31">
        <v>677</v>
      </c>
      <c r="H14" s="31">
        <v>724</v>
      </c>
    </row>
    <row r="15" spans="2:11" ht="16.5" customHeight="1" x14ac:dyDescent="0.25">
      <c r="B15" s="385" t="s">
        <v>56</v>
      </c>
      <c r="C15" s="35" t="s">
        <v>57</v>
      </c>
      <c r="D15" s="93">
        <v>5.5</v>
      </c>
      <c r="E15" s="93">
        <v>8.3000000000000007</v>
      </c>
      <c r="F15" s="93">
        <v>7.5</v>
      </c>
      <c r="G15" s="93" t="s">
        <v>348</v>
      </c>
      <c r="H15" s="93">
        <v>6.1</v>
      </c>
      <c r="I15" s="92"/>
    </row>
    <row r="16" spans="2:11" x14ac:dyDescent="0.25">
      <c r="B16" s="386"/>
      <c r="C16" s="186" t="s">
        <v>452</v>
      </c>
      <c r="D16" s="95">
        <v>522</v>
      </c>
      <c r="E16" s="95">
        <v>515</v>
      </c>
      <c r="F16" s="95">
        <v>456</v>
      </c>
      <c r="G16" s="95" t="s">
        <v>348</v>
      </c>
      <c r="H16" s="95">
        <v>512</v>
      </c>
      <c r="I16" s="94"/>
    </row>
    <row r="17" spans="2:8" x14ac:dyDescent="0.25">
      <c r="B17" s="169"/>
    </row>
    <row r="18" spans="2:8" x14ac:dyDescent="0.25">
      <c r="B18" s="118"/>
      <c r="C18" s="135" t="s">
        <v>46</v>
      </c>
      <c r="D18" s="135" t="s">
        <v>76</v>
      </c>
      <c r="E18" s="135" t="s">
        <v>74</v>
      </c>
      <c r="F18" s="135" t="s">
        <v>75</v>
      </c>
      <c r="G18" s="219"/>
      <c r="H18" s="118"/>
    </row>
    <row r="19" spans="2:8" x14ac:dyDescent="0.25">
      <c r="B19" s="118"/>
      <c r="C19" s="136" t="s">
        <v>294</v>
      </c>
      <c r="D19" s="125">
        <f>F6</f>
        <v>12</v>
      </c>
      <c r="E19" s="125">
        <f>D6</f>
        <v>415</v>
      </c>
      <c r="F19" s="125">
        <f>E6</f>
        <v>887</v>
      </c>
      <c r="G19" s="125"/>
      <c r="H19" s="118"/>
    </row>
    <row r="20" spans="2:8" x14ac:dyDescent="0.25">
      <c r="B20" s="118"/>
      <c r="C20" s="136" t="s">
        <v>295</v>
      </c>
      <c r="D20" s="125">
        <f>F7</f>
        <v>8</v>
      </c>
      <c r="E20" s="125">
        <f t="shared" ref="E20:F22" si="0">D7</f>
        <v>358</v>
      </c>
      <c r="F20" s="125">
        <f t="shared" si="0"/>
        <v>825</v>
      </c>
      <c r="G20" s="125"/>
      <c r="H20" s="118"/>
    </row>
    <row r="21" spans="2:8" x14ac:dyDescent="0.25">
      <c r="B21" s="118"/>
      <c r="C21" s="136" t="s">
        <v>296</v>
      </c>
      <c r="D21" s="125">
        <f>F8</f>
        <v>87</v>
      </c>
      <c r="E21" s="125">
        <f t="shared" si="0"/>
        <v>768</v>
      </c>
      <c r="F21" s="125">
        <f t="shared" si="0"/>
        <v>399</v>
      </c>
      <c r="G21" s="125"/>
      <c r="H21" s="118"/>
    </row>
    <row r="22" spans="2:8" x14ac:dyDescent="0.25">
      <c r="B22" s="118"/>
      <c r="C22" s="136" t="s">
        <v>8</v>
      </c>
      <c r="D22" s="125">
        <f>F9</f>
        <v>305</v>
      </c>
      <c r="E22" s="125">
        <f t="shared" si="0"/>
        <v>1326</v>
      </c>
      <c r="F22" s="125">
        <f t="shared" si="0"/>
        <v>1193</v>
      </c>
      <c r="G22" s="125"/>
      <c r="H22" s="118"/>
    </row>
    <row r="23" spans="2:8" x14ac:dyDescent="0.25">
      <c r="B23" s="118"/>
      <c r="C23" s="121" t="s">
        <v>19</v>
      </c>
      <c r="D23" s="121">
        <f>SUM(D19:D22)</f>
        <v>412</v>
      </c>
      <c r="E23" s="121">
        <f>SUM(E19:E22)</f>
        <v>2867</v>
      </c>
      <c r="F23" s="121">
        <f>SUM(F19:F22)</f>
        <v>3304</v>
      </c>
      <c r="G23" s="121"/>
      <c r="H23" s="118"/>
    </row>
    <row r="24" spans="2:8" x14ac:dyDescent="0.25">
      <c r="B24" s="118"/>
      <c r="C24" s="118"/>
      <c r="D24" s="118"/>
      <c r="E24" s="118"/>
      <c r="F24" s="118"/>
      <c r="G24" s="118"/>
      <c r="H24" s="118"/>
    </row>
    <row r="25" spans="2:8" x14ac:dyDescent="0.25">
      <c r="B25" s="118"/>
      <c r="C25" s="118"/>
      <c r="D25" s="118"/>
      <c r="E25" s="118"/>
      <c r="F25" s="118"/>
      <c r="G25" s="118"/>
      <c r="H25" s="118"/>
    </row>
    <row r="26" spans="2:8" x14ac:dyDescent="0.25">
      <c r="B26" s="118"/>
      <c r="C26" s="135" t="s">
        <v>46</v>
      </c>
      <c r="D26" s="135" t="s">
        <v>76</v>
      </c>
      <c r="E26" s="135" t="s">
        <v>74</v>
      </c>
      <c r="F26" s="135" t="s">
        <v>75</v>
      </c>
      <c r="G26" s="219"/>
      <c r="H26" s="118"/>
    </row>
    <row r="27" spans="2:8" x14ac:dyDescent="0.25">
      <c r="B27" s="118"/>
      <c r="C27" s="136" t="s">
        <v>294</v>
      </c>
      <c r="D27" s="137">
        <f>D19/D23</f>
        <v>2.9126213592233011E-2</v>
      </c>
      <c r="E27" s="138">
        <f>E19/E23</f>
        <v>0.14475061039414022</v>
      </c>
      <c r="F27" s="137">
        <f>F19/F23</f>
        <v>0.26846246973365617</v>
      </c>
      <c r="G27" s="137"/>
      <c r="H27" s="118"/>
    </row>
    <row r="28" spans="2:8" x14ac:dyDescent="0.25">
      <c r="B28" s="118"/>
      <c r="C28" s="136" t="s">
        <v>295</v>
      </c>
      <c r="D28" s="137">
        <f>D20/D23</f>
        <v>1.9417475728155338E-2</v>
      </c>
      <c r="E28" s="138">
        <f>E20/E23</f>
        <v>0.12486920125566794</v>
      </c>
      <c r="F28" s="137">
        <f>F20/F23</f>
        <v>0.24969733656174334</v>
      </c>
      <c r="G28" s="137"/>
      <c r="H28" s="118"/>
    </row>
    <row r="29" spans="2:8" x14ac:dyDescent="0.25">
      <c r="B29" s="118"/>
      <c r="C29" s="136" t="s">
        <v>296</v>
      </c>
      <c r="D29" s="137">
        <f>D21/D23</f>
        <v>0.21116504854368931</v>
      </c>
      <c r="E29" s="138">
        <f>E21/E23</f>
        <v>0.26787582839204743</v>
      </c>
      <c r="F29" s="137">
        <f>F21/F23</f>
        <v>0.12076271186440678</v>
      </c>
      <c r="G29" s="137"/>
      <c r="H29" s="118"/>
    </row>
    <row r="30" spans="2:8" x14ac:dyDescent="0.25">
      <c r="B30" s="118"/>
      <c r="C30" s="136" t="s">
        <v>8</v>
      </c>
      <c r="D30" s="137">
        <f>D22/D23</f>
        <v>0.74029126213592233</v>
      </c>
      <c r="E30" s="138">
        <f>E22/E23</f>
        <v>0.46250435995814443</v>
      </c>
      <c r="F30" s="137">
        <f>F22/F23</f>
        <v>0.36107748184019373</v>
      </c>
      <c r="G30" s="137"/>
      <c r="H30" s="118"/>
    </row>
    <row r="31" spans="2:8" x14ac:dyDescent="0.25">
      <c r="B31" s="118"/>
      <c r="C31" s="121"/>
      <c r="D31" s="121"/>
      <c r="E31" s="121"/>
      <c r="F31" s="121"/>
      <c r="G31" s="121"/>
      <c r="H31" s="118"/>
    </row>
  </sheetData>
  <mergeCells count="8">
    <mergeCell ref="B15:B16"/>
    <mergeCell ref="J2:K4"/>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E644F-1821-4A6A-8C3B-19CF2FAD50BD}">
  <dimension ref="B2:S13"/>
  <sheetViews>
    <sheetView showGridLines="0" workbookViewId="0">
      <selection activeCell="R10" sqref="R10"/>
    </sheetView>
  </sheetViews>
  <sheetFormatPr defaultRowHeight="15" x14ac:dyDescent="0.25"/>
  <cols>
    <col min="1" max="1" width="2.140625" customWidth="1"/>
    <col min="10" max="10" width="10.85546875" customWidth="1"/>
    <col min="11" max="11" width="42.85546875" hidden="1" customWidth="1"/>
    <col min="12" max="12" width="3.28515625" style="40" customWidth="1"/>
    <col min="13" max="13" width="6.85546875" customWidth="1"/>
    <col min="14" max="14" width="17.140625" customWidth="1"/>
    <col min="15" max="15" width="15.28515625" style="13" customWidth="1"/>
    <col min="16" max="16" width="15.140625" customWidth="1"/>
    <col min="17" max="17" width="13.28515625" customWidth="1"/>
    <col min="18" max="19" width="6.5703125" customWidth="1"/>
  </cols>
  <sheetData>
    <row r="2" spans="2:19" ht="15.75" customHeight="1" x14ac:dyDescent="0.25">
      <c r="B2" s="365"/>
      <c r="C2" s="365"/>
      <c r="D2" s="365"/>
      <c r="E2" s="365"/>
      <c r="F2" s="365"/>
      <c r="G2" s="365"/>
      <c r="H2" s="365"/>
      <c r="I2" s="365"/>
      <c r="J2" s="365"/>
      <c r="N2" s="390" t="s">
        <v>522</v>
      </c>
      <c r="O2" s="390"/>
      <c r="P2" s="390"/>
      <c r="Q2" s="390"/>
      <c r="R2" s="389" t="s">
        <v>311</v>
      </c>
      <c r="S2" s="389"/>
    </row>
    <row r="3" spans="2:19" x14ac:dyDescent="0.25">
      <c r="N3" s="20"/>
      <c r="O3" s="17"/>
      <c r="P3" s="2"/>
      <c r="R3" s="389"/>
      <c r="S3" s="389"/>
    </row>
    <row r="4" spans="2:19" x14ac:dyDescent="0.25">
      <c r="N4" s="27" t="s">
        <v>122</v>
      </c>
      <c r="O4" s="27" t="s">
        <v>422</v>
      </c>
      <c r="P4" s="27" t="s">
        <v>423</v>
      </c>
      <c r="Q4" s="27" t="s">
        <v>424</v>
      </c>
    </row>
    <row r="5" spans="2:19" x14ac:dyDescent="0.25">
      <c r="N5" s="70" t="s">
        <v>532</v>
      </c>
      <c r="O5" s="31">
        <v>18</v>
      </c>
      <c r="P5" s="31">
        <v>91</v>
      </c>
      <c r="Q5" s="180">
        <v>0.2</v>
      </c>
      <c r="R5" s="266"/>
    </row>
    <row r="6" spans="2:19" x14ac:dyDescent="0.25">
      <c r="N6" s="70" t="s">
        <v>533</v>
      </c>
      <c r="O6" s="31">
        <v>75</v>
      </c>
      <c r="P6" s="31">
        <v>305</v>
      </c>
      <c r="Q6" s="180">
        <v>0.25</v>
      </c>
      <c r="R6" s="266"/>
    </row>
    <row r="7" spans="2:19" x14ac:dyDescent="0.25">
      <c r="N7" s="70" t="s">
        <v>534</v>
      </c>
      <c r="O7" s="31">
        <v>132</v>
      </c>
      <c r="P7" s="31">
        <v>537</v>
      </c>
      <c r="Q7" s="180">
        <v>0.25</v>
      </c>
      <c r="R7" s="266"/>
    </row>
    <row r="8" spans="2:19" x14ac:dyDescent="0.25">
      <c r="N8" s="70" t="s">
        <v>535</v>
      </c>
      <c r="O8" s="31">
        <v>119</v>
      </c>
      <c r="P8" s="31">
        <v>349</v>
      </c>
      <c r="Q8" s="180">
        <v>0.34</v>
      </c>
      <c r="R8" s="266"/>
    </row>
    <row r="9" spans="2:19" x14ac:dyDescent="0.25">
      <c r="N9" s="70" t="s">
        <v>536</v>
      </c>
      <c r="O9" s="31">
        <v>142</v>
      </c>
      <c r="P9" s="31">
        <v>340</v>
      </c>
      <c r="Q9" s="180">
        <v>0.42</v>
      </c>
      <c r="R9" s="266"/>
    </row>
    <row r="10" spans="2:19" x14ac:dyDescent="0.25">
      <c r="N10" s="70" t="s">
        <v>503</v>
      </c>
      <c r="O10" s="31">
        <v>186</v>
      </c>
      <c r="P10" s="31">
        <v>405</v>
      </c>
      <c r="Q10" s="180">
        <v>0.46</v>
      </c>
      <c r="R10" s="266"/>
    </row>
    <row r="11" spans="2:19" x14ac:dyDescent="0.25">
      <c r="N11" s="70" t="s">
        <v>504</v>
      </c>
      <c r="O11" s="31">
        <v>263</v>
      </c>
      <c r="P11" s="31">
        <v>442</v>
      </c>
      <c r="Q11" s="180">
        <v>0.6</v>
      </c>
      <c r="R11" s="266"/>
    </row>
    <row r="12" spans="2:19" x14ac:dyDescent="0.25">
      <c r="N12" s="70" t="s">
        <v>505</v>
      </c>
      <c r="O12" s="31">
        <v>263</v>
      </c>
      <c r="P12" s="31">
        <v>290</v>
      </c>
      <c r="Q12" s="180">
        <v>0.91</v>
      </c>
      <c r="R12" s="266"/>
    </row>
    <row r="13" spans="2:19" x14ac:dyDescent="0.25">
      <c r="N13" s="70" t="s">
        <v>537</v>
      </c>
      <c r="O13" s="17">
        <v>60</v>
      </c>
      <c r="P13" s="2">
        <v>65</v>
      </c>
      <c r="Q13" s="258">
        <v>0.92</v>
      </c>
      <c r="R13" s="266"/>
    </row>
  </sheetData>
  <mergeCells count="3">
    <mergeCell ref="B2:J2"/>
    <mergeCell ref="R2:S3"/>
    <mergeCell ref="N2:Q2"/>
  </mergeCells>
  <hyperlinks>
    <hyperlink ref="R2:S3" location="'Table of Contents'!A1" display="Go To Table Of Contents" xr:uid="{66045C08-2CC8-4E81-90D4-E194752A9D12}"/>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44"/>
  <sheetViews>
    <sheetView showGridLines="0" zoomScaleNormal="100" workbookViewId="0">
      <selection activeCell="B18" sqref="B18"/>
    </sheetView>
  </sheetViews>
  <sheetFormatPr defaultRowHeight="15" x14ac:dyDescent="0.25"/>
  <cols>
    <col min="1" max="1" width="1.85546875" customWidth="1"/>
    <col min="2" max="2" width="21.42578125" style="13" customWidth="1"/>
    <col min="3" max="3" width="15.42578125" customWidth="1"/>
    <col min="4" max="4" width="14.7109375" customWidth="1"/>
    <col min="5" max="5" width="13.5703125" customWidth="1"/>
    <col min="6" max="6" width="12.42578125" customWidth="1"/>
    <col min="8" max="9" width="6.7109375" customWidth="1"/>
  </cols>
  <sheetData>
    <row r="2" spans="2:9" ht="15.75" customHeight="1" x14ac:dyDescent="0.25">
      <c r="B2" s="393" t="s">
        <v>506</v>
      </c>
      <c r="C2" s="393"/>
      <c r="D2" s="393"/>
      <c r="E2" s="393"/>
      <c r="F2" s="393"/>
      <c r="H2" s="362" t="s">
        <v>311</v>
      </c>
      <c r="I2" s="362"/>
    </row>
    <row r="3" spans="2:9" ht="9" customHeight="1" x14ac:dyDescent="0.25">
      <c r="B3" s="30"/>
      <c r="C3" s="1"/>
      <c r="D3" s="1"/>
      <c r="E3" s="1"/>
      <c r="F3" s="1"/>
      <c r="H3" s="362"/>
      <c r="I3" s="362"/>
    </row>
    <row r="4" spans="2:9" ht="15" customHeight="1" x14ac:dyDescent="0.25">
      <c r="B4" s="369" t="s">
        <v>1</v>
      </c>
      <c r="C4" s="370" t="s">
        <v>41</v>
      </c>
      <c r="D4" s="371"/>
      <c r="E4" s="371"/>
      <c r="F4" s="372"/>
      <c r="H4" s="362"/>
      <c r="I4" s="362"/>
    </row>
    <row r="5" spans="2:9" x14ac:dyDescent="0.25">
      <c r="B5" s="369"/>
      <c r="C5" s="202" t="s">
        <v>239</v>
      </c>
      <c r="D5" s="202" t="s">
        <v>240</v>
      </c>
      <c r="E5" s="202" t="s">
        <v>373</v>
      </c>
      <c r="F5" s="202" t="s">
        <v>19</v>
      </c>
    </row>
    <row r="6" spans="2:9" x14ac:dyDescent="0.25">
      <c r="B6" s="12" t="s">
        <v>9</v>
      </c>
      <c r="C6" s="31">
        <v>8</v>
      </c>
      <c r="D6" s="31">
        <v>7</v>
      </c>
      <c r="E6" s="31">
        <v>22</v>
      </c>
      <c r="F6" s="31">
        <v>37</v>
      </c>
    </row>
    <row r="7" spans="2:9" x14ac:dyDescent="0.25">
      <c r="B7" s="12" t="s">
        <v>10</v>
      </c>
      <c r="C7" s="31">
        <v>286</v>
      </c>
      <c r="D7" s="31">
        <v>310</v>
      </c>
      <c r="E7" s="31">
        <v>111</v>
      </c>
      <c r="F7" s="31">
        <v>707</v>
      </c>
    </row>
    <row r="8" spans="2:9" x14ac:dyDescent="0.25">
      <c r="B8" s="12" t="s">
        <v>11</v>
      </c>
      <c r="C8" s="31">
        <v>517</v>
      </c>
      <c r="D8" s="31">
        <v>569</v>
      </c>
      <c r="E8" s="31">
        <v>71</v>
      </c>
      <c r="F8" s="31">
        <v>1157</v>
      </c>
    </row>
    <row r="9" spans="2:9" x14ac:dyDescent="0.25">
      <c r="B9" s="2" t="s">
        <v>227</v>
      </c>
      <c r="C9" s="31">
        <v>883</v>
      </c>
      <c r="D9" s="31">
        <v>1056</v>
      </c>
      <c r="E9" s="31">
        <v>51</v>
      </c>
      <c r="F9" s="31">
        <v>1990</v>
      </c>
      <c r="G9" t="s">
        <v>271</v>
      </c>
    </row>
    <row r="10" spans="2:9" x14ac:dyDescent="0.25">
      <c r="B10" s="12" t="s">
        <v>273</v>
      </c>
      <c r="C10" s="31">
        <v>197</v>
      </c>
      <c r="D10" s="31">
        <v>317</v>
      </c>
      <c r="E10" s="31">
        <v>22</v>
      </c>
      <c r="F10" s="31">
        <v>536</v>
      </c>
    </row>
    <row r="11" spans="2:9" x14ac:dyDescent="0.25">
      <c r="B11" s="12" t="s">
        <v>339</v>
      </c>
      <c r="C11" s="31">
        <v>372</v>
      </c>
      <c r="D11" s="31">
        <v>474</v>
      </c>
      <c r="E11" s="31">
        <v>43</v>
      </c>
      <c r="F11" s="31">
        <v>889</v>
      </c>
    </row>
    <row r="12" spans="2:9" x14ac:dyDescent="0.25">
      <c r="B12" s="12" t="s">
        <v>383</v>
      </c>
      <c r="C12" s="31">
        <v>654</v>
      </c>
      <c r="D12" s="31">
        <v>538</v>
      </c>
      <c r="E12" s="31">
        <v>70</v>
      </c>
      <c r="F12" s="31">
        <v>1262</v>
      </c>
    </row>
    <row r="13" spans="2:9" x14ac:dyDescent="0.25">
      <c r="B13" s="12" t="s">
        <v>433</v>
      </c>
      <c r="C13" s="31">
        <v>535</v>
      </c>
      <c r="D13" s="31">
        <v>402</v>
      </c>
      <c r="E13" s="31">
        <v>66</v>
      </c>
      <c r="F13" s="31">
        <v>1003</v>
      </c>
    </row>
    <row r="14" spans="2:9" x14ac:dyDescent="0.25">
      <c r="B14" s="23" t="s">
        <v>527</v>
      </c>
      <c r="C14" s="31">
        <v>450</v>
      </c>
      <c r="D14" s="31">
        <v>226</v>
      </c>
      <c r="E14" s="31">
        <v>55</v>
      </c>
      <c r="F14" s="31">
        <v>731</v>
      </c>
    </row>
    <row r="15" spans="2:9" x14ac:dyDescent="0.25">
      <c r="B15" s="23" t="s">
        <v>538</v>
      </c>
      <c r="C15" s="31">
        <v>100</v>
      </c>
      <c r="D15" s="31">
        <v>64</v>
      </c>
      <c r="E15" s="31">
        <v>11</v>
      </c>
      <c r="F15" s="31">
        <v>175</v>
      </c>
    </row>
    <row r="16" spans="2:9" x14ac:dyDescent="0.25">
      <c r="B16" s="211" t="s">
        <v>19</v>
      </c>
      <c r="C16" s="68">
        <v>4002</v>
      </c>
      <c r="D16" s="68">
        <v>3963</v>
      </c>
      <c r="E16" s="68">
        <v>522</v>
      </c>
      <c r="F16" s="68">
        <v>8487</v>
      </c>
    </row>
    <row r="17" spans="2:8" ht="27.6" customHeight="1" x14ac:dyDescent="0.25">
      <c r="B17" s="392" t="s">
        <v>800</v>
      </c>
      <c r="C17" s="392"/>
      <c r="D17" s="392"/>
      <c r="E17" s="392"/>
      <c r="F17" s="392"/>
    </row>
    <row r="19" spans="2:8" ht="30.6" customHeight="1" x14ac:dyDescent="0.25">
      <c r="B19" s="122"/>
      <c r="C19" s="123"/>
      <c r="D19" s="123"/>
      <c r="E19" s="123"/>
      <c r="F19" s="123"/>
      <c r="G19" s="123"/>
      <c r="H19" s="123"/>
    </row>
    <row r="20" spans="2:8" x14ac:dyDescent="0.25">
      <c r="B20" s="122"/>
      <c r="C20" s="120"/>
      <c r="D20" s="391" t="s">
        <v>41</v>
      </c>
      <c r="E20" s="391"/>
      <c r="F20" s="391"/>
      <c r="G20" s="123"/>
      <c r="H20" s="123"/>
    </row>
    <row r="21" spans="2:8" ht="27" x14ac:dyDescent="0.25">
      <c r="B21" s="122"/>
      <c r="C21" s="133"/>
      <c r="D21" s="131" t="s">
        <v>42</v>
      </c>
      <c r="E21" s="131" t="s">
        <v>43</v>
      </c>
      <c r="F21" s="131" t="s">
        <v>44</v>
      </c>
      <c r="G21" s="131" t="s">
        <v>19</v>
      </c>
      <c r="H21" s="123"/>
    </row>
    <row r="22" spans="2:8" ht="15.75" x14ac:dyDescent="0.25">
      <c r="B22" s="122"/>
      <c r="C22" s="134" t="s">
        <v>9</v>
      </c>
      <c r="D22" s="129">
        <v>7</v>
      </c>
      <c r="E22" s="129">
        <v>8</v>
      </c>
      <c r="F22" s="129">
        <v>22</v>
      </c>
      <c r="G22" s="129">
        <v>37</v>
      </c>
      <c r="H22" s="123"/>
    </row>
    <row r="23" spans="2:8" ht="15.75" x14ac:dyDescent="0.25">
      <c r="B23" s="122"/>
      <c r="C23" s="134" t="s">
        <v>10</v>
      </c>
      <c r="D23" s="129">
        <v>310</v>
      </c>
      <c r="E23" s="129">
        <v>285</v>
      </c>
      <c r="F23" s="129">
        <v>111</v>
      </c>
      <c r="G23" s="129">
        <v>706</v>
      </c>
      <c r="H23" s="123"/>
    </row>
    <row r="24" spans="2:8" ht="15.75" x14ac:dyDescent="0.25">
      <c r="B24" s="122"/>
      <c r="C24" s="134" t="s">
        <v>11</v>
      </c>
      <c r="D24" s="129">
        <v>570</v>
      </c>
      <c r="E24" s="129">
        <v>516</v>
      </c>
      <c r="F24" s="129">
        <v>71</v>
      </c>
      <c r="G24" s="129">
        <v>1157</v>
      </c>
      <c r="H24" s="123"/>
    </row>
    <row r="25" spans="2:8" ht="15.75" x14ac:dyDescent="0.25">
      <c r="B25" s="122"/>
      <c r="C25" s="134" t="s">
        <v>227</v>
      </c>
      <c r="D25" s="129">
        <v>1052</v>
      </c>
      <c r="E25" s="129">
        <v>882</v>
      </c>
      <c r="F25" s="129">
        <v>51</v>
      </c>
      <c r="G25" s="129">
        <v>1985</v>
      </c>
      <c r="H25" s="123"/>
    </row>
    <row r="26" spans="2:8" ht="15.75" x14ac:dyDescent="0.25">
      <c r="B26" s="122"/>
      <c r="C26" s="134" t="s">
        <v>273</v>
      </c>
      <c r="D26" s="129">
        <v>318</v>
      </c>
      <c r="E26" s="129">
        <v>198</v>
      </c>
      <c r="F26" s="129">
        <v>22</v>
      </c>
      <c r="G26" s="129">
        <v>538</v>
      </c>
      <c r="H26" s="123"/>
    </row>
    <row r="27" spans="2:8" ht="15.75" x14ac:dyDescent="0.25">
      <c r="B27" s="122"/>
      <c r="C27" s="134" t="s">
        <v>270</v>
      </c>
      <c r="D27" s="129">
        <v>71</v>
      </c>
      <c r="E27" s="129">
        <v>60</v>
      </c>
      <c r="F27" s="129">
        <v>10</v>
      </c>
      <c r="G27" s="129">
        <v>141</v>
      </c>
      <c r="H27" s="123"/>
    </row>
    <row r="28" spans="2:8" ht="15.75" x14ac:dyDescent="0.25">
      <c r="B28" s="122"/>
      <c r="C28" s="134" t="s">
        <v>326</v>
      </c>
      <c r="D28" s="129">
        <v>86</v>
      </c>
      <c r="E28" s="129">
        <v>94</v>
      </c>
      <c r="F28" s="129">
        <v>6</v>
      </c>
      <c r="G28" s="129">
        <v>186</v>
      </c>
      <c r="H28" s="123"/>
    </row>
    <row r="29" spans="2:8" ht="15.75" x14ac:dyDescent="0.25">
      <c r="B29" s="122"/>
      <c r="C29" s="134" t="s">
        <v>331</v>
      </c>
      <c r="D29" s="129">
        <v>113</v>
      </c>
      <c r="E29" s="129">
        <v>68</v>
      </c>
      <c r="F29" s="129">
        <v>11</v>
      </c>
      <c r="G29" s="129">
        <v>192</v>
      </c>
      <c r="H29" s="123"/>
    </row>
    <row r="30" spans="2:8" ht="15.75" x14ac:dyDescent="0.25">
      <c r="B30" s="122"/>
      <c r="C30" s="134" t="s">
        <v>19</v>
      </c>
      <c r="D30" s="129">
        <v>2527</v>
      </c>
      <c r="E30" s="129">
        <v>2111</v>
      </c>
      <c r="F30" s="129">
        <v>304</v>
      </c>
      <c r="G30" s="129">
        <v>4942</v>
      </c>
      <c r="H30" s="123"/>
    </row>
    <row r="31" spans="2:8" ht="15.75" x14ac:dyDescent="0.25">
      <c r="B31" s="122"/>
      <c r="C31" s="134"/>
      <c r="D31" s="129"/>
      <c r="E31" s="129"/>
      <c r="F31" s="129"/>
      <c r="G31" s="129"/>
      <c r="H31" s="123"/>
    </row>
    <row r="32" spans="2:8" x14ac:dyDescent="0.25">
      <c r="B32" s="122"/>
      <c r="C32" s="123"/>
      <c r="D32" s="391" t="s">
        <v>41</v>
      </c>
      <c r="E32" s="391"/>
      <c r="F32" s="391"/>
      <c r="G32" s="123"/>
      <c r="H32" s="123"/>
    </row>
    <row r="33" spans="2:8" ht="27" x14ac:dyDescent="0.25">
      <c r="B33" s="122"/>
      <c r="C33" s="123"/>
      <c r="D33" s="131" t="s">
        <v>42</v>
      </c>
      <c r="E33" s="131" t="s">
        <v>43</v>
      </c>
      <c r="F33" s="131" t="s">
        <v>44</v>
      </c>
      <c r="G33" s="131" t="s">
        <v>19</v>
      </c>
      <c r="H33" s="123"/>
    </row>
    <row r="34" spans="2:8" ht="15.75" x14ac:dyDescent="0.25">
      <c r="B34" s="122"/>
      <c r="C34" s="134" t="s">
        <v>9</v>
      </c>
      <c r="D34" s="123">
        <f>D22</f>
        <v>7</v>
      </c>
      <c r="E34" s="123">
        <f t="shared" ref="E34:G34" si="0">E22</f>
        <v>8</v>
      </c>
      <c r="F34" s="123">
        <f t="shared" si="0"/>
        <v>22</v>
      </c>
      <c r="G34" s="123">
        <f t="shared" si="0"/>
        <v>37</v>
      </c>
      <c r="H34" s="123"/>
    </row>
    <row r="35" spans="2:8" ht="15.75" x14ac:dyDescent="0.25">
      <c r="B35" s="122"/>
      <c r="C35" s="134" t="s">
        <v>10</v>
      </c>
      <c r="D35" s="123">
        <f t="shared" ref="D35:G41" si="1">D34+D23</f>
        <v>317</v>
      </c>
      <c r="E35" s="123">
        <f t="shared" si="1"/>
        <v>293</v>
      </c>
      <c r="F35" s="123">
        <f t="shared" si="1"/>
        <v>133</v>
      </c>
      <c r="G35" s="123">
        <f t="shared" si="1"/>
        <v>743</v>
      </c>
      <c r="H35" s="123"/>
    </row>
    <row r="36" spans="2:8" ht="15.75" x14ac:dyDescent="0.25">
      <c r="B36" s="122"/>
      <c r="C36" s="134" t="s">
        <v>11</v>
      </c>
      <c r="D36" s="123">
        <f t="shared" si="1"/>
        <v>887</v>
      </c>
      <c r="E36" s="123">
        <f t="shared" si="1"/>
        <v>809</v>
      </c>
      <c r="F36" s="123">
        <f t="shared" si="1"/>
        <v>204</v>
      </c>
      <c r="G36" s="123">
        <f t="shared" si="1"/>
        <v>1900</v>
      </c>
      <c r="H36" s="123"/>
    </row>
    <row r="37" spans="2:8" ht="15.75" x14ac:dyDescent="0.25">
      <c r="B37" s="122"/>
      <c r="C37" s="134" t="s">
        <v>227</v>
      </c>
      <c r="D37" s="123">
        <f t="shared" si="1"/>
        <v>1939</v>
      </c>
      <c r="E37" s="123">
        <f t="shared" si="1"/>
        <v>1691</v>
      </c>
      <c r="F37" s="123">
        <f t="shared" si="1"/>
        <v>255</v>
      </c>
      <c r="G37" s="123">
        <f t="shared" si="1"/>
        <v>3885</v>
      </c>
      <c r="H37" s="123"/>
    </row>
    <row r="38" spans="2:8" ht="15.75" x14ac:dyDescent="0.25">
      <c r="B38" s="122"/>
      <c r="C38" s="134" t="s">
        <v>273</v>
      </c>
      <c r="D38" s="123">
        <f t="shared" si="1"/>
        <v>2257</v>
      </c>
      <c r="E38" s="123">
        <f t="shared" si="1"/>
        <v>1889</v>
      </c>
      <c r="F38" s="123">
        <f t="shared" si="1"/>
        <v>277</v>
      </c>
      <c r="G38" s="123">
        <f t="shared" si="1"/>
        <v>4423</v>
      </c>
      <c r="H38" s="123"/>
    </row>
    <row r="39" spans="2:8" ht="15.75" x14ac:dyDescent="0.25">
      <c r="B39" s="122"/>
      <c r="C39" s="134" t="s">
        <v>334</v>
      </c>
      <c r="D39" s="123">
        <f t="shared" si="1"/>
        <v>2328</v>
      </c>
      <c r="E39" s="123">
        <f t="shared" si="1"/>
        <v>1949</v>
      </c>
      <c r="F39" s="123">
        <f t="shared" si="1"/>
        <v>287</v>
      </c>
      <c r="G39" s="123">
        <f t="shared" si="1"/>
        <v>4564</v>
      </c>
      <c r="H39" s="123"/>
    </row>
    <row r="40" spans="2:8" ht="15.75" x14ac:dyDescent="0.25">
      <c r="B40" s="122"/>
      <c r="C40" s="134" t="s">
        <v>329</v>
      </c>
      <c r="D40" s="123">
        <f t="shared" si="1"/>
        <v>2414</v>
      </c>
      <c r="E40" s="123">
        <f t="shared" si="1"/>
        <v>2043</v>
      </c>
      <c r="F40" s="123">
        <f t="shared" si="1"/>
        <v>293</v>
      </c>
      <c r="G40" s="123">
        <f t="shared" si="1"/>
        <v>4750</v>
      </c>
      <c r="H40" s="123"/>
    </row>
    <row r="41" spans="2:8" ht="15.75" x14ac:dyDescent="0.25">
      <c r="B41" s="122"/>
      <c r="C41" s="134" t="s">
        <v>333</v>
      </c>
      <c r="D41" s="123">
        <f t="shared" si="1"/>
        <v>2527</v>
      </c>
      <c r="E41" s="123">
        <f t="shared" si="1"/>
        <v>2111</v>
      </c>
      <c r="F41" s="123">
        <f t="shared" si="1"/>
        <v>304</v>
      </c>
      <c r="G41" s="123">
        <f t="shared" si="1"/>
        <v>4942</v>
      </c>
      <c r="H41" s="123"/>
    </row>
    <row r="42" spans="2:8" x14ac:dyDescent="0.25">
      <c r="B42" s="122"/>
      <c r="C42" s="123"/>
      <c r="D42" s="123"/>
      <c r="E42" s="123"/>
      <c r="F42" s="123"/>
      <c r="G42" s="123"/>
      <c r="H42" s="123"/>
    </row>
    <row r="43" spans="2:8" x14ac:dyDescent="0.25">
      <c r="B43" s="122"/>
      <c r="C43" s="123"/>
      <c r="D43" s="123"/>
      <c r="E43" s="123"/>
      <c r="F43" s="123"/>
      <c r="G43" s="123"/>
      <c r="H43" s="123"/>
    </row>
    <row r="44" spans="2:8" x14ac:dyDescent="0.25">
      <c r="B44" s="122"/>
      <c r="C44" s="123"/>
      <c r="D44" s="123"/>
      <c r="E44" s="123"/>
      <c r="F44" s="123"/>
      <c r="G44" s="123"/>
      <c r="H44" s="123"/>
    </row>
  </sheetData>
  <mergeCells count="7">
    <mergeCell ref="D32:F32"/>
    <mergeCell ref="D20:F20"/>
    <mergeCell ref="H2:I4"/>
    <mergeCell ref="B17:F17"/>
    <mergeCell ref="B2:F2"/>
    <mergeCell ref="B4:B5"/>
    <mergeCell ref="C4:F4"/>
  </mergeCells>
  <hyperlinks>
    <hyperlink ref="H2:I4" location="'Table of Contents'!A1" display="Go to Table of Contents" xr:uid="{00000000-0004-0000-04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9"/>
  <sheetViews>
    <sheetView showGridLines="0" workbookViewId="0">
      <selection activeCell="H14" sqref="H14"/>
    </sheetView>
  </sheetViews>
  <sheetFormatPr defaultRowHeight="15" x14ac:dyDescent="0.25"/>
  <cols>
    <col min="1" max="1" width="1.85546875" customWidth="1"/>
    <col min="2" max="2" width="7.42578125" customWidth="1"/>
    <col min="3" max="3" width="54.42578125" style="13" customWidth="1"/>
    <col min="4" max="4" width="12.140625" customWidth="1"/>
    <col min="5" max="6" width="11.28515625" customWidth="1"/>
    <col min="8" max="9" width="10.5703125" customWidth="1"/>
    <col min="11" max="12" width="9.7109375" customWidth="1"/>
  </cols>
  <sheetData>
    <row r="1" spans="1:20" ht="12" customHeight="1" x14ac:dyDescent="0.25"/>
    <row r="2" spans="1:20" x14ac:dyDescent="0.25">
      <c r="B2" s="397" t="s">
        <v>507</v>
      </c>
      <c r="C2" s="397"/>
      <c r="D2" s="397"/>
      <c r="E2" s="397"/>
      <c r="F2" s="397"/>
      <c r="G2" s="189"/>
      <c r="H2" s="189"/>
      <c r="I2" s="189"/>
      <c r="J2" s="189"/>
      <c r="K2" s="189"/>
      <c r="L2" s="189"/>
    </row>
    <row r="3" spans="1:20" ht="15.75" customHeight="1" x14ac:dyDescent="0.25">
      <c r="B3" s="22"/>
      <c r="C3" s="17"/>
      <c r="D3" s="2"/>
      <c r="E3" s="2"/>
      <c r="F3" s="2"/>
      <c r="G3" s="2"/>
      <c r="H3" s="2"/>
      <c r="I3" s="2"/>
      <c r="J3" s="2"/>
      <c r="K3" s="2"/>
      <c r="L3" s="2"/>
      <c r="P3" s="396" t="s">
        <v>311</v>
      </c>
      <c r="Q3" s="396"/>
    </row>
    <row r="4" spans="1:20" ht="15.75" customHeight="1" x14ac:dyDescent="0.25">
      <c r="B4" s="398" t="s">
        <v>541</v>
      </c>
      <c r="C4" s="229" t="s">
        <v>154</v>
      </c>
      <c r="D4" s="399" t="s">
        <v>429</v>
      </c>
      <c r="E4" s="399"/>
      <c r="F4" s="399"/>
      <c r="G4" s="399" t="s">
        <v>539</v>
      </c>
      <c r="H4" s="399"/>
      <c r="I4" s="399"/>
      <c r="J4" s="399" t="s">
        <v>540</v>
      </c>
      <c r="K4" s="399"/>
      <c r="L4" s="399"/>
      <c r="P4" s="396"/>
      <c r="Q4" s="396"/>
    </row>
    <row r="5" spans="1:20" ht="15" customHeight="1" x14ac:dyDescent="0.25">
      <c r="B5" s="398"/>
      <c r="C5" s="229"/>
      <c r="D5" s="400" t="s">
        <v>155</v>
      </c>
      <c r="E5" s="400" t="s">
        <v>542</v>
      </c>
      <c r="F5" s="400"/>
      <c r="G5" s="400" t="s">
        <v>155</v>
      </c>
      <c r="H5" s="400" t="s">
        <v>542</v>
      </c>
      <c r="I5" s="400"/>
      <c r="J5" s="400" t="s">
        <v>155</v>
      </c>
      <c r="K5" s="400" t="s">
        <v>542</v>
      </c>
      <c r="L5" s="400"/>
    </row>
    <row r="6" spans="1:20" ht="24" customHeight="1" x14ac:dyDescent="0.25">
      <c r="B6" s="398"/>
      <c r="C6" s="287"/>
      <c r="D6" s="400"/>
      <c r="E6" s="275" t="s">
        <v>156</v>
      </c>
      <c r="F6" s="275" t="s">
        <v>157</v>
      </c>
      <c r="G6" s="400"/>
      <c r="H6" s="275" t="s">
        <v>156</v>
      </c>
      <c r="I6" s="275" t="s">
        <v>157</v>
      </c>
      <c r="J6" s="400"/>
      <c r="K6" s="275" t="s">
        <v>156</v>
      </c>
      <c r="L6" s="275" t="s">
        <v>157</v>
      </c>
    </row>
    <row r="7" spans="1:20" x14ac:dyDescent="0.25">
      <c r="B7" s="394" t="s">
        <v>158</v>
      </c>
      <c r="C7" s="394"/>
      <c r="D7" s="394"/>
      <c r="E7" s="394"/>
      <c r="F7" s="394"/>
      <c r="G7" s="394"/>
      <c r="H7" s="394"/>
      <c r="I7" s="394"/>
      <c r="J7" s="394"/>
      <c r="K7" s="394"/>
      <c r="L7" s="394"/>
      <c r="M7" s="395"/>
      <c r="N7" s="395"/>
      <c r="O7" s="395"/>
      <c r="P7" s="395"/>
      <c r="Q7" s="395"/>
      <c r="R7" s="395"/>
      <c r="S7" s="395"/>
      <c r="T7" s="395"/>
    </row>
    <row r="8" spans="1:20" x14ac:dyDescent="0.25">
      <c r="B8" s="7">
        <v>1</v>
      </c>
      <c r="C8" s="46" t="s">
        <v>159</v>
      </c>
      <c r="D8" s="31">
        <v>935</v>
      </c>
      <c r="E8" s="31">
        <v>674</v>
      </c>
      <c r="F8" s="31">
        <v>562</v>
      </c>
      <c r="G8" s="67">
        <v>1198</v>
      </c>
      <c r="H8" s="67">
        <v>717</v>
      </c>
      <c r="I8" s="67">
        <v>599</v>
      </c>
      <c r="J8" s="67">
        <v>60</v>
      </c>
      <c r="K8" s="67">
        <v>865</v>
      </c>
      <c r="L8" s="67">
        <v>694</v>
      </c>
    </row>
    <row r="9" spans="1:20" x14ac:dyDescent="0.25">
      <c r="B9" s="7">
        <v>2</v>
      </c>
      <c r="C9" s="46" t="s">
        <v>160</v>
      </c>
      <c r="D9" s="31">
        <v>2469</v>
      </c>
      <c r="E9" s="31">
        <v>491</v>
      </c>
      <c r="F9" s="31" t="s">
        <v>13</v>
      </c>
      <c r="G9" s="67">
        <v>2759</v>
      </c>
      <c r="H9" s="67">
        <v>507</v>
      </c>
      <c r="I9" s="67" t="s">
        <v>13</v>
      </c>
      <c r="J9" s="67">
        <v>65</v>
      </c>
      <c r="K9" s="67">
        <v>714</v>
      </c>
      <c r="L9" s="67" t="s">
        <v>13</v>
      </c>
    </row>
    <row r="10" spans="1:20" ht="15" customHeight="1" x14ac:dyDescent="0.25">
      <c r="B10" s="394" t="s">
        <v>161</v>
      </c>
      <c r="C10" s="394"/>
      <c r="D10" s="394"/>
      <c r="E10" s="394"/>
      <c r="F10" s="394"/>
      <c r="G10" s="394"/>
      <c r="H10" s="394"/>
      <c r="I10" s="394"/>
      <c r="J10" s="394"/>
      <c r="K10" s="394"/>
      <c r="L10" s="394"/>
    </row>
    <row r="11" spans="1:20" x14ac:dyDescent="0.25">
      <c r="A11" s="92"/>
      <c r="B11" s="7">
        <v>3</v>
      </c>
      <c r="C11" s="46" t="s">
        <v>162</v>
      </c>
      <c r="D11" s="31">
        <v>1087</v>
      </c>
      <c r="E11" s="31">
        <v>604</v>
      </c>
      <c r="F11" s="31" t="s">
        <v>13</v>
      </c>
      <c r="G11" s="67">
        <v>1407</v>
      </c>
      <c r="H11" s="67">
        <v>645</v>
      </c>
      <c r="I11" s="67" t="s">
        <v>13</v>
      </c>
      <c r="J11" s="67">
        <v>32</v>
      </c>
      <c r="K11" s="67">
        <v>914</v>
      </c>
      <c r="L11" s="67" t="s">
        <v>13</v>
      </c>
    </row>
    <row r="12" spans="1:20" x14ac:dyDescent="0.25">
      <c r="B12" s="7">
        <v>4</v>
      </c>
      <c r="C12" s="46" t="s">
        <v>163</v>
      </c>
      <c r="D12" s="31">
        <v>1409</v>
      </c>
      <c r="E12" s="31">
        <v>410</v>
      </c>
      <c r="F12" s="31" t="s">
        <v>13</v>
      </c>
      <c r="G12" s="67">
        <v>1711</v>
      </c>
      <c r="H12" s="67">
        <v>401</v>
      </c>
      <c r="I12" s="67" t="s">
        <v>13</v>
      </c>
      <c r="J12" s="67">
        <v>35</v>
      </c>
      <c r="K12" s="67">
        <v>297</v>
      </c>
      <c r="L12" s="67" t="s">
        <v>13</v>
      </c>
    </row>
    <row r="13" spans="1:20" x14ac:dyDescent="0.25">
      <c r="B13" s="7">
        <v>5</v>
      </c>
      <c r="C13" s="46" t="s">
        <v>164</v>
      </c>
      <c r="D13" s="31">
        <v>706</v>
      </c>
      <c r="E13" s="31">
        <v>733</v>
      </c>
      <c r="F13" s="31" t="s">
        <v>13</v>
      </c>
      <c r="G13" s="67">
        <v>931</v>
      </c>
      <c r="H13" s="67">
        <v>778</v>
      </c>
      <c r="I13" s="67" t="s">
        <v>13</v>
      </c>
      <c r="J13" s="67">
        <v>28</v>
      </c>
      <c r="K13" s="67">
        <v>1054</v>
      </c>
      <c r="L13" s="67" t="s">
        <v>13</v>
      </c>
    </row>
    <row r="14" spans="1:20" x14ac:dyDescent="0.25">
      <c r="A14" s="94"/>
      <c r="B14" s="7">
        <v>6</v>
      </c>
      <c r="C14" s="46" t="s">
        <v>165</v>
      </c>
      <c r="D14" s="31">
        <v>959</v>
      </c>
      <c r="E14" s="31">
        <v>723</v>
      </c>
      <c r="F14" s="31" t="s">
        <v>13</v>
      </c>
      <c r="G14" s="67">
        <v>1218</v>
      </c>
      <c r="H14" s="67">
        <v>736</v>
      </c>
      <c r="I14" s="67" t="s">
        <v>13</v>
      </c>
      <c r="J14" s="67">
        <v>61</v>
      </c>
      <c r="K14" s="67">
        <v>872</v>
      </c>
      <c r="L14" s="67" t="s">
        <v>13</v>
      </c>
    </row>
    <row r="19" ht="15" customHeight="1" x14ac:dyDescent="0.25"/>
  </sheetData>
  <mergeCells count="15">
    <mergeCell ref="B7:L7"/>
    <mergeCell ref="B10:L10"/>
    <mergeCell ref="M7:T7"/>
    <mergeCell ref="P3:Q4"/>
    <mergeCell ref="B2:F2"/>
    <mergeCell ref="B4:B6"/>
    <mergeCell ref="D4:F4"/>
    <mergeCell ref="G4:I4"/>
    <mergeCell ref="J4:L4"/>
    <mergeCell ref="D5:D6"/>
    <mergeCell ref="E5:F5"/>
    <mergeCell ref="G5:G6"/>
    <mergeCell ref="H5:I5"/>
    <mergeCell ref="J5:J6"/>
    <mergeCell ref="K5:L5"/>
  </mergeCells>
  <hyperlinks>
    <hyperlink ref="P3:Q3" location="'Table of Contents'!A1" display="Go To Table Of Contents" xr:uid="{00000000-0004-0000-15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E-Newsletter April-June, 2025</vt:lpstr>
      <vt:lpstr>Table of Contents</vt:lpstr>
      <vt:lpstr>Table 1</vt:lpstr>
      <vt:lpstr>Table 2</vt:lpstr>
      <vt:lpstr>Table 3</vt:lpstr>
      <vt:lpstr>Table 4</vt:lpstr>
      <vt:lpstr>Table 5</vt:lpstr>
      <vt:lpstr>Table 6 </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 </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1'!_Hlk189580260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manpreet Kaur</cp:lastModifiedBy>
  <dcterms:created xsi:type="dcterms:W3CDTF">2021-07-05T10:28:46Z</dcterms:created>
  <dcterms:modified xsi:type="dcterms:W3CDTF">2025-09-03T11:29:17Z</dcterms:modified>
</cp:coreProperties>
</file>