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E:\Research Division\Newsletter Oct-Dec 2022\"/>
    </mc:Choice>
  </mc:AlternateContent>
  <xr:revisionPtr revIDLastSave="0" documentId="13_ncr:1_{E6D166B1-3FE5-4C1B-AD9A-8B81503CB4BC}" xr6:coauthVersionLast="47" xr6:coauthVersionMax="47" xr10:uidLastSave="{00000000-0000-0000-0000-000000000000}"/>
  <bookViews>
    <workbookView xWindow="-120" yWindow="-120" windowWidth="29040" windowHeight="15840" xr2:uid="{00000000-000D-0000-FFFF-FFFF00000000}"/>
  </bookViews>
  <sheets>
    <sheet name="E-Newsletter Oct - Dec 2022"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55" r:id="rId27"/>
    <sheet name="Table 26" sheetId="23" r:id="rId28"/>
    <sheet name="Table 27" sheetId="24" r:id="rId29"/>
    <sheet name="Table 28" sheetId="25" r:id="rId30"/>
    <sheet name="Table 29" sheetId="26" r:id="rId31"/>
    <sheet name="Table 30" sheetId="56" r:id="rId32"/>
    <sheet name="Table 31" sheetId="28" r:id="rId33"/>
    <sheet name="Table 32" sheetId="29" r:id="rId34"/>
    <sheet name="Table 33" sheetId="30" r:id="rId35"/>
    <sheet name="Table 34" sheetId="31" r:id="rId36"/>
    <sheet name="Table 35" sheetId="32" r:id="rId37"/>
    <sheet name="Table 36" sheetId="33" r:id="rId38"/>
    <sheet name="Table 37" sheetId="34" r:id="rId39"/>
    <sheet name="Table 38" sheetId="35" r:id="rId40"/>
    <sheet name="Table 39" sheetId="36" r:id="rId41"/>
    <sheet name="Table 40" sheetId="37" r:id="rId4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0" i="53" l="1"/>
  <c r="M31" i="53" s="1"/>
  <c r="M32" i="53" s="1"/>
  <c r="M33" i="53" s="1"/>
  <c r="M34" i="53" s="1"/>
  <c r="M35" i="53" s="1"/>
  <c r="M36" i="53" s="1"/>
  <c r="M37" i="53" s="1"/>
  <c r="Q13" i="8" l="1"/>
  <c r="Q33" i="4" l="1"/>
  <c r="Q34" i="4" s="1"/>
  <c r="Q35" i="4" s="1"/>
  <c r="Q36" i="4" s="1"/>
  <c r="Q37" i="4" s="1"/>
  <c r="Q38" i="4" s="1"/>
  <c r="Q39" i="4" s="1"/>
  <c r="Q40" i="4" s="1"/>
  <c r="R33" i="4"/>
  <c r="R34" i="4" s="1"/>
  <c r="R35" i="4" s="1"/>
  <c r="R36" i="4" s="1"/>
  <c r="R37" i="4" s="1"/>
  <c r="R38" i="4" s="1"/>
  <c r="R39" i="4" s="1"/>
  <c r="R40" i="4" s="1"/>
  <c r="S33" i="4"/>
  <c r="S34" i="4" s="1"/>
  <c r="S35" i="4" s="1"/>
  <c r="S36" i="4" s="1"/>
  <c r="S37" i="4" s="1"/>
  <c r="S38" i="4" s="1"/>
  <c r="S39" i="4" s="1"/>
  <c r="S40" i="4" s="1"/>
  <c r="P33" i="4"/>
  <c r="P34"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5" i="4"/>
  <c r="P36" i="4" s="1"/>
  <c r="P37" i="4" s="1"/>
  <c r="P38" i="4" s="1"/>
  <c r="P39" i="4" s="1"/>
  <c r="P40" i="4" s="1"/>
  <c r="U23" i="49" l="1"/>
  <c r="AC18" i="32" l="1"/>
  <c r="D21" i="5" l="1"/>
  <c r="T40" i="3" l="1"/>
  <c r="S22" i="15"/>
  <c r="S23" i="15" s="1"/>
  <c r="S24" i="15" s="1"/>
  <c r="S25" i="15" s="1"/>
  <c r="S26" i="15" s="1"/>
  <c r="Q22" i="15"/>
  <c r="Q23" i="15" s="1"/>
  <c r="Q24" i="15" s="1"/>
  <c r="Q25" i="15" s="1"/>
  <c r="Q26" i="15" s="1"/>
  <c r="Q27" i="15" s="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U40" i="3"/>
  <c r="U49" i="3" s="1"/>
  <c r="V40" i="3"/>
  <c r="V53" i="3" s="1"/>
  <c r="S40" i="3"/>
  <c r="N22" i="6"/>
  <c r="N20" i="6"/>
  <c r="N18" i="6"/>
  <c r="N19" i="6"/>
  <c r="N21" i="6"/>
  <c r="E23" i="5"/>
  <c r="E29" i="5" s="1"/>
  <c r="D23" i="5"/>
  <c r="D29" i="5" s="1"/>
  <c r="F23" i="5"/>
  <c r="F30" i="5" s="1"/>
  <c r="P27" i="7"/>
  <c r="E30" i="5" l="1"/>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<sst xmlns="http://schemas.openxmlformats.org/spreadsheetml/2006/main" count="1473" uniqueCount="782">
  <si>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</si>
  <si>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</si>
  <si>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</si>
  <si>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</si>
  <si>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</si>
  <si>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</si>
  <si>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</si>
  <si>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</si>
  <si>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</si>
  <si>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</si>
  <si>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</si>
  <si>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</si>
  <si>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</si>
  <si>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Apr - Jun, 2020</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</si>
  <si>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</si>
  <si>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</si>
  <si>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</si>
  <si>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</si>
  <si>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</si>
  <si>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</si>
  <si>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</si>
  <si>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</si>
  <si>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</si>
  <si>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</si>
  <si>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</si>
  <si>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</si>
  <si>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</si>
  <si>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</si>
  <si>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</si>
  <si>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</si>
  <si>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</si>
  <si>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</si>
  <si>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</si>
  <si>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</si>
  <si>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</si>
  <si>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</si>
  <si>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</si>
  <si>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</si>
  <si>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</si>
  <si>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</si>
  <si>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</si>
  <si>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</si>
  <si>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</si>
  <si>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</si>
  <si>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</si>
  <si>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</si>
  <si>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</si>
  <si>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</si>
  <si>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</si>
  <si>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</si>
  <si>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</si>
  <si>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</si>
  <si>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</si>
  <si>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</si>
  <si>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</si>
  <si>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</si>
  <si>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</si>
  <si>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</si>
  <si>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</si>
  <si>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</si>
  <si>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</si>
  <si>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</si>
  <si>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</si>
  <si>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</si>
  <si>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</si>
  <si>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</si>
  <si>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</si>
  <si>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</si>
  <si>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</si>
  <si>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</si>
  <si>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</si>
  <si>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</si>
  <si>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</si>
  <si>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</si>
  <si>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</si>
  <si>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</si>
  <si>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</si>
  <si>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</si>
  <si>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</si>
  <si>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</si>
  <si>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</si>
  <si>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</si>
  <si>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</si>
  <si>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</si>
  <si>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</si>
  <si>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</si>
  <si>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</si>
  <si>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</si>
  <si>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</si>
  <si>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</si>
  <si>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</si>
  <si>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</si>
  <si>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</si>
  <si>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</si>
  <si>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</si>
  <si>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</si>
  <si>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</si>
  <si>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</si>
  <si>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</si>
  <si>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</si>
  <si>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</si>
  <si>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</si>
  <si>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</si>
  <si>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</si>
  <si>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</si>
  <si>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</si>
  <si>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</si>
  <si>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</si>
  <si>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</si>
  <si>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</si>
  <si>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</si>
  <si>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</si>
  <si>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</si>
  <si>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</si>
  <si>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</si>
  <si>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</si>
  <si>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</si>
  <si>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</si>
  <si>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</si>
  <si>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</si>
  <si>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</si>
  <si>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</si>
  <si>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</si>
  <si>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</si>
  <si>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</si>
  <si>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</si>
  <si>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</si>
  <si>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</si>
  <si>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</si>
  <si>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</si>
  <si>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</si>
  <si>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</si>
  <si>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</si>
  <si>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</si>
  <si>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</si>
  <si>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</si>
  <si>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</si>
  <si>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Claims of FCs Dealt Under Resolution</t>
  </si>
  <si>
    <t>Realisation by all Claimants as a percentage of Liquidation Value</t>
  </si>
  <si>
    <t>Successful
Resolution Applicant</t>
  </si>
  <si>
    <t>Amount Admitted</t>
  </si>
  <si>
    <t>Amount Realised</t>
  </si>
  <si>
    <t>Realisation as % of Claims</t>
  </si>
  <si>
    <t>Completed</t>
  </si>
  <si>
    <t>Electrosteel Steels Limited</t>
  </si>
  <si>
    <t>Vedanta Ltd.</t>
  </si>
  <si>
    <t>Bhushan Steel Limited</t>
  </si>
  <si>
    <t>Bamnipal Steel Ltd.</t>
  </si>
  <si>
    <t>Monnet Ispat &amp; Energy Limited</t>
  </si>
  <si>
    <t>Consortium of JSW and AION Investments Pvt. Ltd.</t>
  </si>
  <si>
    <t>Essar Steel India Limited</t>
  </si>
  <si>
    <t>Arcelor Mittal India Pvt. Ltd.</t>
  </si>
  <si>
    <t>Alok Industries Limited</t>
  </si>
  <si>
    <t>Reliance Industries Limited, JM Financial Asset Reconstruction Company Ltd., JMFARC - March 2018 Trust</t>
  </si>
  <si>
    <t>Jyoti Structures Limited</t>
  </si>
  <si>
    <t>Group of HNIs led by Mr. Sharad Sanghi.</t>
  </si>
  <si>
    <t>Bhushan Power &amp; Steel Limited</t>
  </si>
  <si>
    <t>JSW Limited</t>
  </si>
  <si>
    <t>Amtek Auto Limited</t>
  </si>
  <si>
    <t xml:space="preserve">Deccan Value Investors L.P. and DVI PE (Mauritius) Ltd. </t>
  </si>
  <si>
    <t>Under Process</t>
  </si>
  <si>
    <t>Era Infra Engineering Limited</t>
  </si>
  <si>
    <t>Under CIRP</t>
  </si>
  <si>
    <t>Lanco Infratech Limited</t>
  </si>
  <si>
    <t>Under Liquidation</t>
  </si>
  <si>
    <t>ABG Shipyard Limited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</si>
  <si>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</si>
  <si>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</si>
  <si>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</si>
  <si>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</si>
  <si>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</si>
  <si>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</si>
  <si>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</si>
  <si>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</si>
  <si>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</si>
  <si>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</si>
  <si>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</si>
  <si>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</si>
  <si>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</si>
  <si>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</si>
  <si>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</si>
  <si>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</si>
  <si>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</si>
  <si>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</si>
  <si>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</si>
  <si>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</si>
  <si>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</si>
  <si>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</si>
  <si>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</si>
  <si>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</si>
  <si>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</si>
  <si>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</si>
  <si>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</si>
  <si>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</si>
  <si>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</si>
  <si>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</si>
  <si>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</si>
  <si>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</si>
  <si>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</si>
  <si>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</si>
  <si>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</si>
  <si>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</si>
  <si>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</si>
  <si>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</si>
  <si>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</si>
  <si>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</si>
  <si>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</si>
  <si>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</si>
  <si>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</si>
  <si>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</si>
  <si>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</si>
  <si>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</si>
  <si>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</si>
  <si>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</si>
  <si>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</si>
  <si>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</si>
  <si>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</si>
  <si>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</si>
  <si>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</si>
  <si>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</si>
  <si>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</si>
  <si>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</si>
  <si>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</si>
  <si>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</si>
  <si>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</si>
  <si>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</si>
  <si>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</si>
  <si>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</si>
  <si>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IIIPI</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</si>
  <si>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</si>
  <si>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</si>
  <si>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</si>
  <si>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</si>
  <si>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</si>
  <si>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</si>
  <si>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</si>
  <si>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</si>
  <si>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</si>
  <si>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</si>
  <si>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</si>
  <si>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</si>
  <si>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</si>
  <si>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</si>
  <si>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</si>
  <si>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</si>
  <si>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</si>
  <si>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</si>
  <si>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</si>
  <si>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</si>
  <si>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</si>
  <si>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</si>
  <si>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</si>
  <si>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</si>
  <si>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</si>
  <si>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</si>
  <si>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</si>
  <si>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</si>
  <si>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</si>
  <si>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</si>
  <si>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</si>
  <si>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</si>
  <si>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</si>
  <si>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</si>
  <si>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</si>
  <si>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</si>
  <si>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</si>
  <si>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</si>
  <si>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</si>
  <si>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</si>
  <si>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</si>
  <si>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</si>
  <si>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</si>
  <si>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</si>
  <si>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</si>
  <si>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</si>
  <si>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</si>
  <si>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</si>
  <si>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</si>
  <si>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</si>
  <si>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</si>
  <si>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</si>
  <si>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</si>
  <si>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</si>
  <si>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</si>
  <si>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</si>
  <si>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</si>
  <si>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</si>
  <si>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</si>
  <si>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</si>
  <si>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</si>
  <si>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</si>
  <si>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</si>
  <si>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</si>
  <si>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</si>
  <si>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</si>
  <si>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</si>
  <si>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</si>
  <si>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</si>
  <si>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</si>
  <si>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</si>
  <si>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</si>
  <si>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</si>
  <si>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</si>
  <si>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</si>
  <si>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</si>
  <si>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</si>
  <si>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</si>
  <si>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</si>
  <si>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</si>
  <si>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</si>
  <si>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</si>
  <si>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</si>
  <si>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</si>
  <si>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</si>
  <si>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</si>
  <si>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</si>
  <si>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</si>
  <si>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</si>
  <si>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</si>
  <si>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</si>
  <si>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</si>
  <si>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</si>
  <si>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</si>
  <si>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</si>
  <si>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</si>
  <si>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</si>
  <si>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</si>
  <si>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</si>
  <si>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</si>
  <si>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</si>
  <si>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</si>
  <si>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</si>
  <si>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Table 14: Twelve Large Accounts</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</si>
  <si>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</si>
  <si>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</si>
  <si>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</si>
  <si>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</si>
  <si>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</si>
  <si>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</si>
  <si>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</si>
  <si>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</si>
  <si>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</si>
  <si>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</si>
  <si>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</si>
  <si>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</si>
  <si>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</si>
  <si>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</si>
  <si>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</si>
  <si>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</si>
  <si>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Commenced</t>
  </si>
  <si>
    <t>Closed</t>
  </si>
  <si>
    <t>As on March 18</t>
  </si>
  <si>
    <t>As on March 19</t>
  </si>
  <si>
    <t xml:space="preserve">No. of Records </t>
  </si>
  <si>
    <t>No. of Loan records on-boarded</t>
  </si>
  <si>
    <t>No. of debtors registered</t>
  </si>
  <si>
    <t>No. of records authenticated</t>
  </si>
  <si>
    <t>Appeal/Review/Settled</t>
  </si>
  <si>
    <t>Withdrawal u/s 12A</t>
  </si>
  <si>
    <t xml:space="preserve">Approval of Resolution Plan </t>
  </si>
  <si>
    <t>INSOLVENCY AND BANKRUPTCY BOARD OF INDIA</t>
  </si>
  <si>
    <t>INSOLVENCY AND BANKRUPTCY NEWS</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</si>
  <si>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</si>
  <si>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</si>
  <si>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</si>
  <si>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</si>
  <si>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</si>
  <si>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</si>
  <si>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</si>
  <si>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</si>
  <si>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</si>
  <si>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</si>
  <si>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</si>
  <si>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</si>
  <si>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</si>
  <si>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</si>
  <si>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</si>
  <si>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</si>
  <si>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</si>
  <si>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</si>
  <si>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</si>
  <si>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</si>
  <si>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</si>
  <si>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</si>
  <si>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</si>
  <si>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Note: NA signifies the RVO is not recognised for that asset class</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</si>
  <si>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</si>
  <si>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</si>
  <si>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</si>
  <si>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</si>
  <si>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</si>
  <si>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</si>
  <si>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</si>
  <si>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</si>
  <si>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</si>
  <si>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</si>
  <si>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</si>
  <si>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</si>
  <si>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2020-2021</t>
  </si>
  <si>
    <t>≤ 30</t>
  </si>
  <si>
    <t>Sep, 2021</t>
  </si>
  <si>
    <t>2020 - 2021</t>
  </si>
  <si>
    <t>As on Sep 21</t>
  </si>
  <si>
    <t>Closure by</t>
  </si>
  <si>
    <t>Oct-Dec, 2021</t>
  </si>
  <si>
    <t>Jaypee Infratech Limited</t>
  </si>
  <si>
    <t>Dec,2021</t>
  </si>
  <si>
    <t>As on Dec 21</t>
  </si>
  <si>
    <t>GIP Qualified</t>
  </si>
  <si>
    <t>As on June 21</t>
  </si>
  <si>
    <t>NA: Not Available </t>
  </si>
  <si>
    <r>
      <t xml:space="preserve">Value of records authenticated
</t>
    </r>
    <r>
      <rPr>
        <b/>
        <i/>
        <sz val="10"/>
        <color theme="0"/>
        <rFont val="Times New Roman"/>
        <family val="1"/>
      </rPr>
      <t>(Amt. in ₹ lakh crore)</t>
    </r>
  </si>
  <si>
    <r>
      <rPr>
        <b/>
        <sz val="10"/>
        <color theme="1"/>
        <rFont val="Times New Roman"/>
        <family val="1"/>
      </rPr>
      <t xml:space="preserve">In case of query, please contact: 
</t>
    </r>
    <r>
      <rPr>
        <sz val="10"/>
        <color theme="1"/>
        <rFont val="Times New Roman"/>
        <family val="1"/>
      </rPr>
      <t xml:space="preserve">
Research Division
Insolvency and Bankruptcy Board of India
2nd Floor, Jeevan Vihar Building, Sansad Marg, New Delhi - 110001.
Email: research@ibbi.gov.in </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</si>
  <si>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</si>
  <si>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</si>
  <si>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</si>
  <si>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</si>
  <si>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</si>
  <si>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</si>
  <si>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</si>
  <si>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</si>
  <si>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</si>
  <si>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</si>
  <si>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</si>
  <si>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</si>
  <si>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</si>
  <si>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</si>
  <si>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</si>
  <si>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</si>
  <si>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</si>
  <si>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As on March, 2021</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</si>
  <si>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</si>
  <si>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</si>
  <si>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</si>
  <si>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</si>
  <si>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</si>
  <si>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</si>
  <si>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</si>
  <si>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</si>
  <si>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Twelve Large Accounts</t>
  </si>
  <si>
    <t>Status of filed applications for initiation of insolvency resolution process of personal guarantors</t>
  </si>
  <si>
    <t>Apr - Jun, 2022</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</si>
  <si>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</si>
  <si>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</si>
  <si>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</si>
  <si>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</si>
  <si>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</si>
  <si>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</si>
  <si>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</si>
  <si>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</si>
  <si>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</si>
  <si>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</si>
  <si>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</si>
  <si>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</si>
  <si>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</si>
  <si>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Table 9: Details of Closed Liquidations</t>
  </si>
  <si>
    <t>Resolution Value ≤ Liquidation Value</t>
  </si>
  <si>
    <t>Table 15: Details of Avoidance Applications and Disposal</t>
  </si>
  <si>
    <t>Table 18: Reasons For Voluntary Liquidations</t>
  </si>
  <si>
    <t>Table 20: Realisations under Voluntary Liquidation</t>
  </si>
  <si>
    <t>Table 21: Average Time for approval of Resolution Plans / Orders For Liquidation</t>
  </si>
  <si>
    <t>As on March, 2022</t>
  </si>
  <si>
    <t xml:space="preserve">Table 23: Insolvency Resolution of Personal Guarantors </t>
  </si>
  <si>
    <t>Before appointment of RP</t>
  </si>
  <si>
    <t>No. of applications filed</t>
  </si>
  <si>
    <t>No. of Applications withdrawn</t>
  </si>
  <si>
    <t>No. of Applications dismissed/ rejected</t>
  </si>
  <si>
    <t>No. of cases where RPs have been appointed</t>
  </si>
  <si>
    <t>After appointment of RP</t>
  </si>
  <si>
    <t>No. of cases Admitted</t>
  </si>
  <si>
    <t>Table 24: Status of filed applications for initiation of insolvency resolution process of Personal Guarantors</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</si>
  <si>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</si>
  <si>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</si>
  <si>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</si>
  <si>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</si>
  <si>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</si>
  <si>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</si>
  <si>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</si>
  <si>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Jul - Sep, 2022</t>
  </si>
  <si>
    <t xml:space="preserve"> NA: Not Available; NC: Not calculated</t>
  </si>
  <si>
    <t>Notes:</t>
  </si>
  <si>
    <t>Note: The registration of 2 RVs has since been cancelled and registration of 1 RV is under suspension.</t>
  </si>
  <si>
    <t>Fair Value</t>
  </si>
  <si>
    <t xml:space="preserve">Note: The registration of 1 entity is under suspension.
 </t>
  </si>
  <si>
    <t>CDs</t>
  </si>
  <si>
    <t>This E-Newsletter includes the tables, charts, and underlying data from the Quarterly Newsletter of Insolvency and Bankrupty Board of India, October - December, 2022, Vol. 25. When using the data, please refer to the Insolvency and Banruptcy News, October - December, 2022, Vol. 25.</t>
  </si>
  <si>
    <t>Sectoral Distribution of CIRPs as on December 31, 2022</t>
  </si>
  <si>
    <t>Outcome of CIRPs, initiated Stakeholder-wise, as on December 31, 2022</t>
  </si>
  <si>
    <t>Closure of CIRP by Withdrawal till December 31, 2022</t>
  </si>
  <si>
    <t>Status of Liquidation Processes as on December 31, 2022</t>
  </si>
  <si>
    <t>CIRPs Ending with Orders for Liquidation till December 31, 2022</t>
  </si>
  <si>
    <t>Status of ongoing CIRPs as on December 31, 2022</t>
  </si>
  <si>
    <t>Commencement of Voluntary Liquidations till December 31, 2022</t>
  </si>
  <si>
    <t>Status of Voluntary Liquidations as on December 31, 2022</t>
  </si>
  <si>
    <t>Corporate Liquidation Accounts as on December 31, 2022</t>
  </si>
  <si>
    <t>Registered IPs and AFAs as on December 31, 2022</t>
  </si>
  <si>
    <t>Distribution of IPs as per their Eligibility as on December 31, 2022</t>
  </si>
  <si>
    <t>Age Profile of IPs as on December 31, 2022</t>
  </si>
  <si>
    <t>Replacement of IRP with RP as on December 31, 2022</t>
  </si>
  <si>
    <t>IPEs as on December 31, 2022</t>
  </si>
  <si>
    <t>Registered Valuers as on December 31, 2022</t>
  </si>
  <si>
    <t>Registered Valuers (Entities) as on December 31, 2022</t>
  </si>
  <si>
    <t>Registration of RVs till December 31, 2022</t>
  </si>
  <si>
    <t>Region Wise Registered Valuers as on December 31, 2022</t>
  </si>
  <si>
    <t>Age profile of RVs as on December 31, 2022</t>
  </si>
  <si>
    <t>Oct - Dec, 2022</t>
  </si>
  <si>
    <t>Notes: These CIRPs are in respect of 5997 CDs.
This excludes 1 CD which has moved directly from BIFR to resolution.
Source: Compilation from website of the NCLT and filing by IPs.</t>
  </si>
  <si>
    <t>Table 2: Sectoral Distribution of CIRPs as on December 31, 2022</t>
  </si>
  <si>
    <t>Table 4: Outcome of CIRPs initiated Stakeholder-wise, as on December 31, 2022</t>
  </si>
  <si>
    <t>Part A: For Prior Period (Till September 30, 2022)</t>
  </si>
  <si>
    <t>U Foam Private Limited</t>
  </si>
  <si>
    <t xml:space="preserve">NA </t>
  </si>
  <si>
    <t>SQL Star International Limited</t>
  </si>
  <si>
    <t xml:space="preserve"> NA</t>
  </si>
  <si>
    <t>Globecon Commercial Services Private Limited</t>
  </si>
  <si>
    <t>Nambudirisons Agro Foods India Private Limited</t>
  </si>
  <si>
    <t>Tierra Food India Private Limited</t>
  </si>
  <si>
    <t>Luni Power Company Private Limited</t>
  </si>
  <si>
    <t>Nui Pulp And Paper Industries Private Limited</t>
  </si>
  <si>
    <t>Swastik Ceracon Limited</t>
  </si>
  <si>
    <t>Bhuwalka Steel Industries Limited</t>
  </si>
  <si>
    <t>Sysco Industries Limited</t>
  </si>
  <si>
    <t>Sri Balaji Forest Products Private Limited</t>
  </si>
  <si>
    <t xml:space="preserve">J  J Solvex Private Limited </t>
  </si>
  <si>
    <t>Imeco Limited</t>
  </si>
  <si>
    <t>Omni Auto Tech Private Limited</t>
  </si>
  <si>
    <t>India Power Corporation (Bodhgaya) Limited</t>
  </si>
  <si>
    <t>Jain Studios Limited</t>
  </si>
  <si>
    <t>Jay Bharat Fabrics Mills Limited</t>
  </si>
  <si>
    <t>Ind-Barath Energy (Utkal) Limited</t>
  </si>
  <si>
    <t>Radha Madhav Corporation Limited</t>
  </si>
  <si>
    <t>CLS Industries Private Limited</t>
  </si>
  <si>
    <t>Shreechem Pharmaceuticals Private Limited</t>
  </si>
  <si>
    <t>Dhanurdhar Processors Private Limited</t>
  </si>
  <si>
    <t>L And T Halool Shamlaji Tollway</t>
  </si>
  <si>
    <t>Shubhkamna Buildtech Private Limited</t>
  </si>
  <si>
    <t>Tuljabhavani Cold Storage Private Limited</t>
  </si>
  <si>
    <t>Sai Balaji Sponge Iron India Private Limited</t>
  </si>
  <si>
    <t>Lakeland Chemicals (India) Limited</t>
  </si>
  <si>
    <t>H M Industrial Private Limited</t>
  </si>
  <si>
    <t>Mangalya Soft-Tech Limited</t>
  </si>
  <si>
    <t>Dolphin Offshore Enterprises (India) Limited</t>
  </si>
  <si>
    <t>Bluefern Ventures Private Limited</t>
  </si>
  <si>
    <t>Part B: October - December, 2022</t>
  </si>
  <si>
    <t>Himadri Foods Limited</t>
  </si>
  <si>
    <t>HBS Seaview Private Limited</t>
  </si>
  <si>
    <t>Uttam Galva Steels Limited</t>
  </si>
  <si>
    <t xml:space="preserve">Leesa Lifesciences Private Limited </t>
  </si>
  <si>
    <t>Manali Sugars Limited</t>
  </si>
  <si>
    <t>Omapal Technologies Private Limited</t>
  </si>
  <si>
    <t>Kannu Aditya (India) Limited</t>
  </si>
  <si>
    <t>Bacon Vanijya Private Limited</t>
  </si>
  <si>
    <t xml:space="preserve">Arun Shelters Private Limited </t>
  </si>
  <si>
    <t>Baldva Textiles Private Limited</t>
  </si>
  <si>
    <t xml:space="preserve">Classic Knits India Private Limited </t>
  </si>
  <si>
    <t>Khubchandani Hospitals Private Limited</t>
  </si>
  <si>
    <t>IGOPL Offshore Private Limited</t>
  </si>
  <si>
    <t>Gupta Exim India Private Limited</t>
  </si>
  <si>
    <t>Indian Home Variations &amp; Distributions LLP</t>
  </si>
  <si>
    <t xml:space="preserve">Makro Cast Private Limited </t>
  </si>
  <si>
    <t>Sarita Synthetics and Industries Limited</t>
  </si>
  <si>
    <t>Aryavir Buildcon Private Limited.</t>
  </si>
  <si>
    <t>S N Jee Build Well Private Limited</t>
  </si>
  <si>
    <t>Synergy Kitchens And Hospitality Private Limited</t>
  </si>
  <si>
    <t>Empirical Medi Solutions Private Limited</t>
  </si>
  <si>
    <t>Sical Logistics Limited</t>
  </si>
  <si>
    <t>Care Office Equipment Private Limited</t>
  </si>
  <si>
    <t>Rchem Industries Private Limited</t>
  </si>
  <si>
    <t xml:space="preserve">Reliance Naval and Engineering Limited </t>
  </si>
  <si>
    <t>Total (October – December, 2022)</t>
  </si>
  <si>
    <t>Total (Till December, 2022)</t>
  </si>
  <si>
    <t>2. CIRPs in 21 matters which yielded resolution plans and were reported earlier in this table have since moved into liquidation. The CIRPs have restarted in 20 cases and CIRPs in 3 matters, where liquidation orders were passed earlier, have yielded resolution plans.</t>
  </si>
  <si>
    <t>Table 7: Closure of CIRPs by Withdrawal till December 31, 2022</t>
  </si>
  <si>
    <t>Reason for Withdrawal</t>
  </si>
  <si>
    <t>Table 8: Status of Liquidation Processes as on December 31, 2022</t>
  </si>
  <si>
    <t>1901*</t>
  </si>
  <si>
    <t>*This excludes 20 cases where liquidation order has been set aside by NCLT / NCLAT / HC / SC.</t>
  </si>
  <si>
    <t>Klisma E-Services Private Limited*</t>
  </si>
  <si>
    <t xml:space="preserve">NC             </t>
  </si>
  <si>
    <t>Novex Private Limited</t>
  </si>
  <si>
    <t>PD Advisory Services LLP#</t>
  </si>
  <si>
    <t>0.10**</t>
  </si>
  <si>
    <t>Nassco Trading India Private Limited*</t>
  </si>
  <si>
    <t xml:space="preserve">-                         </t>
  </si>
  <si>
    <t xml:space="preserve">-                            </t>
  </si>
  <si>
    <t xml:space="preserve">-                             </t>
  </si>
  <si>
    <t>Zenith Computers Limited</t>
  </si>
  <si>
    <t>Nizamiya Construction Private Limited</t>
  </si>
  <si>
    <t>Sri Gangadhara Steels Limited#</t>
  </si>
  <si>
    <t>Part A: For Prior Period (Till September, 2022)</t>
  </si>
  <si>
    <t>Part B: For October – December, 2022</t>
  </si>
  <si>
    <t>Dhanashri Tooling System Pvt. Ltd.</t>
  </si>
  <si>
    <t xml:space="preserve">NA                            </t>
  </si>
  <si>
    <t>P V S Textiles Private Limited</t>
  </si>
  <si>
    <t>HDO Technologiess Limited</t>
  </si>
  <si>
    <t>Hindusthan Ispat Private Limited</t>
  </si>
  <si>
    <t xml:space="preserve">NA                             </t>
  </si>
  <si>
    <t>ALPS Liesure Holidays Private Limited##</t>
  </si>
  <si>
    <t>BCC Estates Private Limited</t>
  </si>
  <si>
    <t xml:space="preserve">Nesa India Producer Company Limited </t>
  </si>
  <si>
    <t xml:space="preserve">NC                             </t>
  </si>
  <si>
    <t xml:space="preserve">NA                      </t>
  </si>
  <si>
    <t xml:space="preserve">NA                           </t>
  </si>
  <si>
    <t xml:space="preserve">Note: NA means Not realisable/ saleable, or No asset left for liquidation or Not applicable; ‘0’ means an amount below two decimals; * Direct dissolution; Claims pertain to CIRP period; </t>
  </si>
  <si>
    <t xml:space="preserve">NC means no claims received during CIRP/ liquidation process; ** Liquidation value mainly consists of TDS refunds, which were received during the CIRP period itself. </t>
  </si>
  <si>
    <t xml:space="preserve"># Liquidation as a going concern
## Compromise or arrangement under section 230 of the Companies Act, 2013
</t>
  </si>
  <si>
    <t>Table 10: CIRPs ending with Orders for Liquidation till December 31, 2022</t>
  </si>
  <si>
    <t xml:space="preserve">Notes:
1. There were 103 CIRPs, where CDs were in BIFR or non-functional but had resolution value higher than liquidation value.
2. Includes cases where no resolution plans were received and cases where liquidation value is zero or not estimated.
3. Data of 36 CIRPs is awaited. </t>
  </si>
  <si>
    <t>453 Liquidations where Final Report Submitted</t>
  </si>
  <si>
    <t>3253.10#</t>
  </si>
  <si>
    <t>Ongoing 1243 Liquidations*</t>
  </si>
  <si>
    <t>46867.21 **</t>
  </si>
  <si>
    <t># Inclusive of unclaimed proceeds of ₹6.71 crore under liquidation.
## The claims worth ₹6,644 crore receivable by CD have been assigned to third parties as per agreed terms.
*Data for other liquidations are not available. 
**Out of 1448 ongoing cases, liquidation value of only 1376 CDs is available. Liquidation value of 1158 CDs taken during liquidation process is ₹46867.21 crore and liquidation value of rest of the 218 CDs captured during CIRP is ₹5255.14 crore.</t>
  </si>
  <si>
    <t>Table 13: Status of ongoing CIRPs as on December 31, 2022</t>
  </si>
  <si>
    <t>The order in the matter has been reserved.</t>
  </si>
  <si>
    <t>*In the matter of Jaypee Infra, possession of 758 acres out of total 858 acres of land was given back to the CD. The 858 acres of land was earlier valued at ₹5500 crore. Therefore, proportionate value is considered.</t>
  </si>
  <si>
    <t>Table 16: Commencement of Voluntary Liquidations till December 31, 2022</t>
  </si>
  <si>
    <t>Table 17: Status of Voluntary Liquidations as on December 31, 2022</t>
  </si>
  <si>
    <t>5618***</t>
  </si>
  <si>
    <t>3046#</t>
  </si>
  <si>
    <t>##</t>
  </si>
  <si>
    <t>Table 19: Details of 1416 Voluntary Liquidations (Excluding 14 Withdrawals)</t>
  </si>
  <si>
    <t xml:space="preserve">* Paid up capital is not available in case of six companies as they are limited by guarantee companies where there exist no shareholders and paid-up capital. </t>
  </si>
  <si>
    <t>** Data for 6 Final Report cases is not available</t>
  </si>
  <si>
    <t>*** Assets of 12 cases are not available.</t>
  </si>
  <si>
    <t># Assets of 414 cases are available.</t>
  </si>
  <si>
    <t>## For ongoing liquidations, outstanding debt amount is not available.</t>
  </si>
  <si>
    <t>Rishabh Handicrafts Private Limited</t>
  </si>
  <si>
    <t>NRG Consulting Services Private Limited</t>
  </si>
  <si>
    <t>Ambassador Network Marketing India Private Limited</t>
  </si>
  <si>
    <t>Usha Heights Private Limited</t>
  </si>
  <si>
    <t>Flagstone Underwriting Support Services (India) Private Limited</t>
  </si>
  <si>
    <t>Godel Technologies Private Limited</t>
  </si>
  <si>
    <t>Providence Equity Advisors India Private Limited</t>
  </si>
  <si>
    <t>Novelis (India) Infotech Limited</t>
  </si>
  <si>
    <t>Lonely Planet India Private Limited</t>
  </si>
  <si>
    <t>Aoki Laboratory India Private Limited</t>
  </si>
  <si>
    <t>DJS Plastics and Polymers Private Limited</t>
  </si>
  <si>
    <t>ZEB IT Service Limited</t>
  </si>
  <si>
    <t>Shift India Private Limited</t>
  </si>
  <si>
    <t>UPL Trading Company Private Limited</t>
  </si>
  <si>
    <t>Velocloud Networks Private Limited</t>
  </si>
  <si>
    <t>Ingrey Travel and Tourism (India) Private Limited</t>
  </si>
  <si>
    <t>Intap Edulabs Private Limited</t>
  </si>
  <si>
    <t>Ashmore Investment Advisors (India) Private Limited</t>
  </si>
  <si>
    <t>Pallavi Marketing Private Limited</t>
  </si>
  <si>
    <t>Y and R Builders Private Limited</t>
  </si>
  <si>
    <t>Moneshwar Properties Private Limited</t>
  </si>
  <si>
    <t>Tomax India Software Private Limited</t>
  </si>
  <si>
    <t>Sree Sankari Benefit Funds Limited</t>
  </si>
  <si>
    <t>Gracious Creation Private Limited</t>
  </si>
  <si>
    <t>Venkateshwara Realteck Private Limited</t>
  </si>
  <si>
    <t>Lovepac Converting Private Limited</t>
  </si>
  <si>
    <t>Gracious Innovative Private Limited</t>
  </si>
  <si>
    <t>Dabee Technology India Private Limited</t>
  </si>
  <si>
    <t>Hargreaves Mining India Private Limited</t>
  </si>
  <si>
    <t>Clix Loans Private Limited</t>
  </si>
  <si>
    <t>Portasilo Bulk Handling (India) Private Limited</t>
  </si>
  <si>
    <t>Setya Builders Private Limited</t>
  </si>
  <si>
    <t>Pati International (India) Private Limited</t>
  </si>
  <si>
    <t>Sachi Capsolutions Private Limited</t>
  </si>
  <si>
    <t>Pearl Apparel Fashions Limited</t>
  </si>
  <si>
    <t xml:space="preserve">S R Polymers Private Limited </t>
  </si>
  <si>
    <t>Uniplatform Tech Private Limited</t>
  </si>
  <si>
    <t>April, 2022 to December, 2022</t>
  </si>
  <si>
    <t>Table 22: Corporate Liquidation Accounts as on December 31, 2022</t>
  </si>
  <si>
    <t>25.90*</t>
  </si>
  <si>
    <t xml:space="preserve">* An additional amount of  ₹1,50,100/- has been deposited by liquidator in Corporate Liquidation Account on November 21, 2022 in the matter of Zoomtail Technologies Private Limited (Under Voluntary Liquidation), which was supposed to be deposited into Corporate Voluntary Liquidation Account. </t>
  </si>
  <si>
    <t>Debt data not available in 302 cases.</t>
  </si>
  <si>
    <t>Name of the PG</t>
  </si>
  <si>
    <t>Name of the CD</t>
  </si>
  <si>
    <t>PIRP initiated by</t>
  </si>
  <si>
    <t>Date of commencement of IIRP</t>
  </si>
  <si>
    <t>Date of approval of plan</t>
  </si>
  <si>
    <t>Total admitted claims</t>
  </si>
  <si>
    <t>Realisable Amount</t>
  </si>
  <si>
    <t>Realisable % of realisation by creditors</t>
  </si>
  <si>
    <t>Mr. Tshering Pintso Bhutia</t>
  </si>
  <si>
    <t>M/s. Bluefern Ventures Pvt Ltd</t>
  </si>
  <si>
    <t>Creditor</t>
  </si>
  <si>
    <t>Mr. Ongmu Bhutia</t>
  </si>
  <si>
    <t xml:space="preserve">Table 25: PIRPs Yielding Approval of Repayment Plan                                       </t>
  </si>
  <si>
    <t>Total (Individual)</t>
  </si>
  <si>
    <t>Total (IPE as IP)</t>
  </si>
  <si>
    <t>Grant Total</t>
  </si>
  <si>
    <t xml:space="preserve">2016 - 17 (Nov - Dec) # </t>
  </si>
  <si>
    <t>(*excludes IPEs registered as IP)</t>
  </si>
  <si>
    <t>Total*</t>
  </si>
  <si>
    <t xml:space="preserve"> *Excludes IPEs registered as IP</t>
  </si>
  <si>
    <t>NA: Not Applicable</t>
  </si>
  <si>
    <t>Zone</t>
  </si>
  <si>
    <t>Areas Covered</t>
  </si>
  <si>
    <t>Union Territory of Delhi</t>
  </si>
  <si>
    <t>Ahmedabad</t>
  </si>
  <si>
    <t>State of Gujarat</t>
  </si>
  <si>
    <t>Union Territory of Dadra and Nagar Haveli</t>
  </si>
  <si>
    <t>Union Territory of Daman and Diu</t>
  </si>
  <si>
    <t>Allahabad</t>
  </si>
  <si>
    <t>State of Uttar Pradesh</t>
  </si>
  <si>
    <t>State of Uttarakhand</t>
  </si>
  <si>
    <t>Amravati</t>
  </si>
  <si>
    <t>State of Andhra Pradesh</t>
  </si>
  <si>
    <t>Bengaluru</t>
  </si>
  <si>
    <t>State of Karnataka</t>
  </si>
  <si>
    <t>Chandigarh</t>
  </si>
  <si>
    <t>State of Himachal Pradesh</t>
  </si>
  <si>
    <t>State of Punjab</t>
  </si>
  <si>
    <t>State of Haryana</t>
  </si>
  <si>
    <t>Union Territory of Chandigarh</t>
  </si>
  <si>
    <t>Union Territory of Jammu and Kashmir</t>
  </si>
  <si>
    <t>Union Territory of Ladakh</t>
  </si>
  <si>
    <t>Cuttack</t>
  </si>
  <si>
    <t>State of Chhattisgarh</t>
  </si>
  <si>
    <t>State of Odisha</t>
  </si>
  <si>
    <t>State of Tamil Nadu</t>
  </si>
  <si>
    <t>Union Territory of Puducherry</t>
  </si>
  <si>
    <t>Guwahati</t>
  </si>
  <si>
    <t>State of Arunachal Pradesh</t>
  </si>
  <si>
    <t>State of Assam</t>
  </si>
  <si>
    <t>State of Manipur</t>
  </si>
  <si>
    <t>State of Mizoram</t>
  </si>
  <si>
    <t>State of Meghalaya</t>
  </si>
  <si>
    <t>State of Nagaland</t>
  </si>
  <si>
    <t>State of Sikkim</t>
  </si>
  <si>
    <t>State of Tripura</t>
  </si>
  <si>
    <t>Hyderabad</t>
  </si>
  <si>
    <t>State of Telangana</t>
  </si>
  <si>
    <t>Indore</t>
  </si>
  <si>
    <t>State of Madhya Pradesh</t>
  </si>
  <si>
    <t>Jaipur</t>
  </si>
  <si>
    <t>State of Rajasthan</t>
  </si>
  <si>
    <t>Kochi</t>
  </si>
  <si>
    <t>State of Kerala</t>
  </si>
  <si>
    <t>Union Territory of Lakshadweep</t>
  </si>
  <si>
    <t>Kolkata</t>
  </si>
  <si>
    <t>State of Bihar</t>
  </si>
  <si>
    <t>State of Jharkhand</t>
  </si>
  <si>
    <t>State of West Bengal</t>
  </si>
  <si>
    <t>Union Territory of Andaman and Nicobar Islands</t>
  </si>
  <si>
    <t>State of Goa</t>
  </si>
  <si>
    <t>State of Maharashtra</t>
  </si>
  <si>
    <t>Table 30: Zone-wise IPs in the Panel</t>
  </si>
  <si>
    <t>Total IPs (Individual)</t>
  </si>
  <si>
    <t>IPEs registered to carry on the activities of an IP</t>
  </si>
  <si>
    <t>NIL</t>
  </si>
  <si>
    <t>Average CPE hours</t>
  </si>
  <si>
    <t>per registered IP</t>
  </si>
  <si>
    <t xml:space="preserve"> RVO Estate Managers and Appraisers Foundation</t>
  </si>
  <si>
    <t>Table 26: Registered IPs and AFAs as on December 31, 2022</t>
  </si>
  <si>
    <t xml:space="preserve">Table 27: Registration and Cancellation of Registrations of IPs </t>
  </si>
  <si>
    <t>Table 28: Distribution of IPs as per their eligibility as on December 31, 2022</t>
  </si>
  <si>
    <t>Table 29: Age profile of IPs as on December 31, 2022</t>
  </si>
  <si>
    <t>Table 31: Replacement of IRP with RP as on December 31, 2022</t>
  </si>
  <si>
    <t>Table 32: IPEs as on December 31, 2022</t>
  </si>
  <si>
    <t>Table 33: Activities by IPAs</t>
  </si>
  <si>
    <t>Table 34: CPE hours earned by the IPs</t>
  </si>
  <si>
    <t>Table 35: Details of information with NeSL</t>
  </si>
  <si>
    <t>Table 36: Registered Valuers as on December 31, 2022</t>
  </si>
  <si>
    <t>Table 37: Registered Valuers (Entities) as on December 31, 2022</t>
  </si>
  <si>
    <t>Table 38: Registration of RVs till December 31, 2022</t>
  </si>
  <si>
    <t>Table 39: Region Wise Registered Valuers as on December 31, 2022</t>
  </si>
  <si>
    <t>Table 40: Age profile of RVs as on December 31, 2022</t>
  </si>
  <si>
    <t xml:space="preserve">  NA </t>
  </si>
  <si>
    <t>STRAIGHT EDGE CONTRACTS PRIVATE LIMITED</t>
  </si>
  <si>
    <t>MAYFAIR LEISURES LIMITED</t>
  </si>
  <si>
    <t>Shree Siddhi-Vinayak Ispat Private  Limited</t>
  </si>
  <si>
    <t>84.08*</t>
  </si>
  <si>
    <t xml:space="preserve">1. In 611 resolved CDs, 133 applications in respect of avoidance transactions to the tune of ₹ 87,721 crore have been pending before AA. </t>
  </si>
  <si>
    <t>3. There are 7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</si>
  <si>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Based on 516 cases where fair value have been estimated</t>
  </si>
  <si>
    <t>Note: Data awaited in 4 cases</t>
  </si>
  <si>
    <t>Amount of Claims Admitted (₹ crore)</t>
  </si>
  <si>
    <t>3692.37#</t>
  </si>
  <si>
    <t>5048.08*</t>
  </si>
  <si>
    <t>Note: Vide order dated February 02, 2021, the Hon’ble NCLT has recalled its order dated September 28, 2018 which suspended the voluntary liquidation process of M/s Central Inland Water Transport Corporation Limited.</t>
  </si>
  <si>
    <t>Liquidations for which Final Reports submitted**</t>
  </si>
  <si>
    <t>Paid-up capital*</t>
  </si>
  <si>
    <t>0' means an amount below two decimals; '-' means no value</t>
  </si>
  <si>
    <t xml:space="preserve"># Excluding 730 AFAs which are expired / not renewed.
</t>
  </si>
  <si>
    <t>Details of 1416 Voluntary Liquidations</t>
  </si>
  <si>
    <t xml:space="preserve">PIRPs Yielding Approval of Repayment Plan  </t>
  </si>
  <si>
    <t>Zone-wise IPs in the Panel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</si>
</sst>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7"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7">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49">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0" fillId="0" borderId="0" xfId="0" applyAlignment="1">
      <alignment horizontal="center" vertical="center"/>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3" fillId="0" borderId="5" xfId="0" applyFont="1" applyBorder="1" applyAlignment="1">
      <alignment vertical="center" wrapText="1"/>
    </xf>
    <xf numFmtId="0" fontId="3" fillId="0" borderId="5" xfId="0" applyFont="1" applyBorder="1" applyAlignment="1">
      <alignmen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4"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5" fillId="0" borderId="0" xfId="0" applyFont="1" applyAlignment="1">
      <alignment vertical="top"/>
    </xf>
    <xf numFmtId="0" fontId="45" fillId="0" borderId="0" xfId="0" applyFont="1"/>
    <xf numFmtId="0" fontId="48" fillId="3" borderId="0" xfId="0" applyFont="1" applyFill="1"/>
    <xf numFmtId="0" fontId="48" fillId="0" borderId="0" xfId="0" applyFont="1"/>
    <xf numFmtId="0" fontId="45" fillId="3" borderId="0" xfId="0" applyFont="1" applyFill="1" applyAlignment="1">
      <alignment vertical="top"/>
    </xf>
    <xf numFmtId="0" fontId="45" fillId="3" borderId="0" xfId="0" applyFont="1" applyFill="1"/>
    <xf numFmtId="2" fontId="45" fillId="3" borderId="0" xfId="0" applyNumberFormat="1" applyFont="1" applyFill="1"/>
    <xf numFmtId="0" fontId="50" fillId="0" borderId="0" xfId="0" applyFont="1" applyAlignment="1">
      <alignment horizontal="right" vertical="center" wrapText="1"/>
    </xf>
    <xf numFmtId="0" fontId="46" fillId="3" borderId="8" xfId="0" applyFont="1" applyFill="1" applyBorder="1" applyAlignment="1">
      <alignment horizontal="center" vertical="center" wrapText="1"/>
    </xf>
    <xf numFmtId="0" fontId="49" fillId="3" borderId="2" xfId="0" applyFont="1" applyFill="1" applyBorder="1" applyAlignment="1">
      <alignment horizontal="center" vertical="top" wrapText="1"/>
    </xf>
    <xf numFmtId="0" fontId="46" fillId="3" borderId="0" xfId="0" applyFont="1" applyFill="1" applyAlignment="1">
      <alignment vertical="center" wrapText="1"/>
    </xf>
    <xf numFmtId="0" fontId="50" fillId="3" borderId="0" xfId="0" applyFont="1" applyFill="1" applyAlignment="1">
      <alignment horizontal="right" vertical="center" wrapText="1"/>
    </xf>
    <xf numFmtId="0" fontId="46" fillId="3" borderId="0" xfId="0" applyFont="1" applyFill="1" applyAlignment="1">
      <alignment horizontal="right" vertical="center" wrapText="1"/>
    </xf>
    <xf numFmtId="0" fontId="49" fillId="3" borderId="0" xfId="0" applyFont="1" applyFill="1" applyAlignment="1">
      <alignment horizontal="center" vertical="top" wrapText="1"/>
    </xf>
    <xf numFmtId="9" fontId="45" fillId="3" borderId="0" xfId="0" applyNumberFormat="1" applyFont="1" applyFill="1" applyAlignment="1">
      <alignment vertical="top"/>
    </xf>
    <xf numFmtId="0" fontId="46" fillId="3" borderId="0" xfId="0" applyFont="1" applyFill="1" applyAlignment="1">
      <alignment vertical="top" wrapText="1"/>
    </xf>
    <xf numFmtId="17" fontId="47" fillId="3" borderId="0" xfId="0" applyNumberFormat="1" applyFont="1" applyFill="1" applyAlignment="1">
      <alignment horizontal="left" vertical="center" wrapText="1"/>
    </xf>
    <xf numFmtId="0" fontId="46" fillId="0" borderId="12" xfId="0" applyFont="1" applyBorder="1" applyAlignment="1">
      <alignment horizontal="center" vertical="top" wrapText="1"/>
    </xf>
    <xf numFmtId="0" fontId="50" fillId="0" borderId="0" xfId="0" applyFont="1" applyAlignment="1">
      <alignment horizontal="left" vertical="center" wrapText="1"/>
    </xf>
    <xf numFmtId="9" fontId="50" fillId="0" borderId="0" xfId="0" applyNumberFormat="1" applyFont="1" applyAlignment="1">
      <alignment horizontal="right" vertical="center" wrapText="1"/>
    </xf>
    <xf numFmtId="10" fontId="50" fillId="0" borderId="0" xfId="0" applyNumberFormat="1" applyFont="1" applyAlignment="1">
      <alignment horizontal="right" vertical="center" wrapText="1"/>
    </xf>
    <xf numFmtId="0" fontId="50" fillId="3" borderId="0" xfId="0" applyFont="1" applyFill="1" applyAlignment="1">
      <alignment horizontal="left" vertical="center" wrapText="1"/>
    </xf>
    <xf numFmtId="0" fontId="46" fillId="3" borderId="13" xfId="0" applyFont="1" applyFill="1" applyBorder="1" applyAlignment="1">
      <alignment horizontal="center" vertical="center" wrapText="1"/>
    </xf>
    <xf numFmtId="0" fontId="46" fillId="3" borderId="0" xfId="0" applyFont="1" applyFill="1" applyAlignment="1">
      <alignment horizontal="center" vertical="center"/>
    </xf>
    <xf numFmtId="0" fontId="50" fillId="3" borderId="0" xfId="0" applyFont="1" applyFill="1" applyAlignment="1">
      <alignment vertical="center" wrapText="1"/>
    </xf>
    <xf numFmtId="10" fontId="48" fillId="3" borderId="0" xfId="1" applyNumberFormat="1" applyFont="1" applyFill="1"/>
    <xf numFmtId="0" fontId="50" fillId="3" borderId="0" xfId="0" applyFont="1" applyFill="1"/>
    <xf numFmtId="1" fontId="48" fillId="3" borderId="0" xfId="0" applyNumberFormat="1" applyFont="1" applyFill="1"/>
    <xf numFmtId="0" fontId="11" fillId="0" borderId="6" xfId="0" applyFont="1" applyBorder="1" applyAlignment="1">
      <alignment vertical="top" wrapText="1"/>
    </xf>
    <xf numFmtId="0" fontId="46" fillId="3" borderId="0" xfId="0" applyFont="1" applyFill="1" applyAlignment="1">
      <alignment horizontal="center" vertical="center" wrapText="1"/>
    </xf>
    <xf numFmtId="0" fontId="50" fillId="3" borderId="0" xfId="0" applyFont="1" applyFill="1" applyAlignment="1">
      <alignment horizontal="justify" vertical="center" wrapText="1"/>
    </xf>
    <xf numFmtId="0" fontId="50" fillId="3" borderId="0" xfId="0" applyFont="1" applyFill="1" applyAlignment="1">
      <alignment horizontal="right" vertical="top" wrapText="1"/>
    </xf>
    <xf numFmtId="9" fontId="50" fillId="3" borderId="0" xfId="1" applyFont="1" applyFill="1" applyBorder="1"/>
    <xf numFmtId="0" fontId="3" fillId="0" borderId="5" xfId="0" applyFont="1" applyBorder="1" applyAlignment="1">
      <alignment horizontal="left" vertical="center" wrapText="1"/>
    </xf>
    <xf numFmtId="0" fontId="46" fillId="3" borderId="3" xfId="0" applyFont="1" applyFill="1" applyBorder="1" applyAlignment="1">
      <alignment vertical="top" wrapText="1"/>
    </xf>
    <xf numFmtId="0" fontId="48"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0" fillId="3" borderId="0" xfId="0" applyFont="1" applyFill="1" applyAlignment="1">
      <alignment vertical="center"/>
    </xf>
    <xf numFmtId="9" fontId="50" fillId="3" borderId="0" xfId="1" applyFont="1" applyFill="1" applyBorder="1" applyAlignment="1">
      <alignment horizontal="right" vertical="center"/>
    </xf>
    <xf numFmtId="0" fontId="46" fillId="3" borderId="0" xfId="0" applyFont="1" applyFill="1" applyAlignment="1">
      <alignment horizontal="center" vertical="top" wrapText="1"/>
    </xf>
    <xf numFmtId="0" fontId="46" fillId="3" borderId="3" xfId="0" applyFont="1" applyFill="1" applyBorder="1" applyAlignment="1">
      <alignment horizontal="center" vertical="top" wrapText="1"/>
    </xf>
    <xf numFmtId="0" fontId="51" fillId="3" borderId="0" xfId="0" applyFont="1" applyFill="1" applyAlignment="1">
      <alignment horizontal="right" vertical="center" wrapText="1"/>
    </xf>
    <xf numFmtId="0" fontId="50" fillId="3" borderId="0" xfId="0" applyFont="1" applyFill="1" applyAlignment="1">
      <alignment wrapText="1"/>
    </xf>
    <xf numFmtId="0" fontId="51" fillId="3" borderId="0" xfId="0" applyFont="1" applyFill="1" applyAlignment="1">
      <alignment vertical="center" wrapText="1"/>
    </xf>
    <xf numFmtId="2" fontId="51" fillId="3" borderId="0" xfId="0" applyNumberFormat="1" applyFont="1" applyFill="1" applyAlignment="1">
      <alignment horizontal="right" vertical="center" wrapText="1"/>
    </xf>
    <xf numFmtId="0" fontId="51"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3" xfId="0" applyFont="1" applyFill="1" applyBorder="1" applyAlignment="1">
      <alignment horizontal="righ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0" fontId="3" fillId="0" borderId="7" xfId="0" applyFont="1" applyBorder="1"/>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3" fillId="0" borderId="5" xfId="0" applyFont="1" applyBorder="1" applyAlignment="1">
      <alignment vertical="top"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20" fillId="0" borderId="5" xfId="0" applyFont="1" applyBorder="1" applyAlignment="1">
      <alignment horizontal="justify" vertical="center" wrapText="1"/>
    </xf>
    <xf numFmtId="0" fontId="20" fillId="0" borderId="5" xfId="0" applyFont="1" applyBorder="1" applyAlignment="1">
      <alignment horizontal="right" vertical="center" wrapText="1"/>
    </xf>
    <xf numFmtId="0" fontId="39" fillId="3" borderId="5" xfId="0" applyFont="1" applyFill="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3" fillId="0" borderId="0" xfId="0" applyFont="1"/>
    <xf numFmtId="0" fontId="8" fillId="0" borderId="0" xfId="0" applyFont="1" applyAlignment="1">
      <alignment horizontal="right" vertical="center" wrapText="1" indent="9"/>
    </xf>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3" fontId="20" fillId="0" borderId="0" xfId="0" applyNumberFormat="1"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43" fontId="3" fillId="0" borderId="0" xfId="5" applyFont="1" applyAlignment="1">
      <alignment horizontal="right" vertical="center" wrapText="1"/>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5" fillId="0" borderId="0" xfId="0" applyFont="1" applyAlignment="1">
      <alignment horizontal="left" vertical="center" wrapText="1" indent="2"/>
    </xf>
    <xf numFmtId="0" fontId="54" fillId="0" borderId="0" xfId="0" applyFont="1" applyAlignment="1">
      <alignment horizontal="right" vertical="center" wrapText="1"/>
    </xf>
    <xf numFmtId="0" fontId="55"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5" fillId="0" borderId="0" xfId="0" applyFont="1" applyAlignment="1">
      <alignment vertical="top" wrapText="1"/>
    </xf>
    <xf numFmtId="0" fontId="55"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2" fontId="56" fillId="0" borderId="0" xfId="0" applyNumberFormat="1" applyFont="1"/>
    <xf numFmtId="0" fontId="39" fillId="0" borderId="0" xfId="0" applyFont="1" applyAlignment="1">
      <alignment horizontal="right"/>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6" fillId="0" borderId="0" xfId="0" applyFont="1"/>
    <xf numFmtId="165" fontId="56"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1" fillId="0" borderId="5" xfId="0" applyNumberFormat="1" applyFont="1" applyBorder="1" applyAlignment="1">
      <alignment horizontal="right" vertical="center" wrapText="1"/>
    </xf>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31" fillId="0" borderId="0" xfId="2" applyFont="1" applyFill="1"/>
    <xf numFmtId="0" fontId="31" fillId="0" borderId="0" xfId="0" applyFont="1"/>
    <xf numFmtId="0" fontId="55" fillId="0" borderId="7" xfId="0" applyFont="1" applyBorder="1" applyAlignment="1">
      <alignment horizontal="left" vertical="top" wrapText="1"/>
    </xf>
    <xf numFmtId="0" fontId="19" fillId="0" borderId="0" xfId="0" applyFont="1" applyAlignment="1">
      <alignment horizontal="left" vertical="center" wrapText="1"/>
    </xf>
    <xf numFmtId="0" fontId="11" fillId="5" borderId="14"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9" xfId="0" applyFont="1" applyFill="1" applyBorder="1" applyAlignment="1">
      <alignment horizontal="center" vertical="top" wrapText="1"/>
    </xf>
    <xf numFmtId="0" fontId="55" fillId="0" borderId="7" xfId="0" applyFont="1" applyBorder="1" applyAlignment="1">
      <alignment horizontal="left" vertical="top"/>
    </xf>
    <xf numFmtId="4" fontId="11" fillId="5" borderId="2" xfId="0" applyNumberFormat="1" applyFont="1" applyFill="1" applyBorder="1" applyAlignment="1">
      <alignment horizontal="right" vertical="top" wrapText="1"/>
    </xf>
    <xf numFmtId="0" fontId="0" fillId="0" borderId="0" xfId="0" applyAlignment="1">
      <alignment horizontal="left" vertical="top"/>
    </xf>
    <xf numFmtId="0" fontId="0" fillId="0" borderId="0" xfId="0" applyAlignment="1">
      <alignment horizontal="left"/>
    </xf>
    <xf numFmtId="0" fontId="7" fillId="0" borderId="0" xfId="0" applyFont="1" applyAlignment="1">
      <alignment horizontal="left" vertical="center"/>
    </xf>
    <xf numFmtId="14" fontId="7" fillId="0" borderId="0" xfId="0" applyNumberFormat="1" applyFont="1" applyAlignment="1">
      <alignment horizontal="center" vertical="center"/>
    </xf>
    <xf numFmtId="0" fontId="11" fillId="5" borderId="0" xfId="0" applyFont="1" applyFill="1" applyAlignment="1">
      <alignment horizontal="left" vertical="top" wrapText="1"/>
    </xf>
    <xf numFmtId="0" fontId="11" fillId="5" borderId="0" xfId="0" applyFont="1" applyFill="1" applyAlignment="1">
      <alignment horizontal="right" vertical="top" wrapText="1"/>
    </xf>
    <xf numFmtId="0" fontId="4" fillId="0" borderId="0" xfId="0" applyFont="1" applyAlignment="1">
      <alignment horizontal="justify" vertical="top"/>
    </xf>
    <xf numFmtId="0" fontId="3" fillId="0" borderId="6" xfId="0" applyFont="1" applyBorder="1" applyAlignment="1">
      <alignment horizontal="left" vertical="center" wrapText="1" indent="1"/>
    </xf>
    <xf numFmtId="0" fontId="3" fillId="0" borderId="6" xfId="0" applyFont="1" applyBorder="1" applyAlignment="1">
      <alignment horizontal="justify" vertical="center" wrapText="1"/>
    </xf>
    <xf numFmtId="0" fontId="3" fillId="0" borderId="6" xfId="0" applyFont="1" applyBorder="1" applyAlignment="1">
      <alignment horizontal="right" vertical="top" indent="1"/>
    </xf>
    <xf numFmtId="0" fontId="3" fillId="0" borderId="7" xfId="0" applyFont="1" applyBorder="1" applyAlignment="1">
      <alignment horizontal="justify" vertical="top" wrapText="1"/>
    </xf>
    <xf numFmtId="0" fontId="3" fillId="0" borderId="5" xfId="0" applyFont="1" applyBorder="1" applyAlignment="1">
      <alignment horizontal="justify" vertical="top" wrapText="1"/>
    </xf>
    <xf numFmtId="0" fontId="3" fillId="0" borderId="6" xfId="0" applyFont="1" applyBorder="1" applyAlignment="1">
      <alignment horizontal="left" vertical="top" wrapText="1" indent="1"/>
    </xf>
    <xf numFmtId="0" fontId="3" fillId="0" borderId="6" xfId="0" applyFont="1" applyBorder="1" applyAlignment="1">
      <alignment horizontal="justify" vertical="top" wrapText="1"/>
    </xf>
    <xf numFmtId="0" fontId="3" fillId="0" borderId="0" xfId="0" applyFont="1" applyAlignment="1">
      <alignment horizontal="left" vertical="top" wrapText="1" indent="1"/>
    </xf>
    <xf numFmtId="0" fontId="3" fillId="0" borderId="0" xfId="0" applyFont="1" applyAlignment="1">
      <alignment horizontal="right" vertical="top" indent="1"/>
    </xf>
    <xf numFmtId="0" fontId="3" fillId="0" borderId="7" xfId="0" applyFont="1" applyBorder="1" applyAlignment="1">
      <alignment horizontal="left" vertical="top" wrapText="1" indent="1"/>
    </xf>
    <xf numFmtId="0" fontId="3" fillId="0" borderId="7" xfId="0" applyFont="1" applyBorder="1" applyAlignment="1">
      <alignment horizontal="right" vertical="top" indent="1"/>
    </xf>
    <xf numFmtId="0" fontId="3" fillId="0" borderId="5" xfId="0" applyFont="1" applyBorder="1" applyAlignment="1">
      <alignment horizontal="left" vertical="top" wrapText="1" indent="1"/>
    </xf>
    <xf numFmtId="0" fontId="3" fillId="0" borderId="5" xfId="0" applyFont="1" applyBorder="1" applyAlignment="1">
      <alignment horizontal="right" vertical="top" indent="1"/>
    </xf>
    <xf numFmtId="43" fontId="3" fillId="0" borderId="0" xfId="5" applyFont="1" applyAlignment="1">
      <alignment horizontal="right"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43" fillId="0" borderId="0" xfId="0" applyNumberFormat="1" applyFont="1" applyAlignment="1">
      <alignment horizontal="right" vertical="center" wrapText="1"/>
    </xf>
    <xf numFmtId="2" fontId="43" fillId="0" borderId="5" xfId="0" applyNumberFormat="1" applyFont="1" applyBorder="1" applyAlignment="1">
      <alignment horizontal="right" vertical="center"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1" fillId="0" borderId="0" xfId="2" applyFont="1" applyFill="1" applyBorder="1" applyAlignment="1">
      <alignment horizontal="left" vertical="center"/>
    </xf>
    <xf numFmtId="0" fontId="31" fillId="0" borderId="0" xfId="2" applyFont="1" applyFill="1"/>
    <xf numFmtId="0" fontId="37" fillId="5" borderId="0" xfId="2" applyFont="1" applyFill="1" applyBorder="1" applyAlignment="1">
      <alignment horizontal="left"/>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6"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11" fillId="0" borderId="6" xfId="0" applyFont="1" applyBorder="1" applyAlignment="1">
      <alignment horizontal="center" vertical="center"/>
    </xf>
    <xf numFmtId="2" fontId="11" fillId="5" borderId="8" xfId="0" applyNumberFormat="1" applyFont="1" applyFill="1" applyBorder="1" applyAlignment="1">
      <alignment horizontal="center" vertical="top" wrapText="1"/>
    </xf>
    <xf numFmtId="0" fontId="39"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12" fillId="6" borderId="0" xfId="0" applyFont="1" applyFill="1" applyAlignment="1">
      <alignment horizontal="center"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1"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right" vertical="center" wrapText="1"/>
    </xf>
    <xf numFmtId="0" fontId="3" fillId="0" borderId="0" xfId="0" applyFont="1" applyAlignment="1">
      <alignment horizontal="right" vertical="center" wrapText="1"/>
    </xf>
    <xf numFmtId="0" fontId="3" fillId="0" borderId="10" xfId="0" applyFont="1" applyBorder="1" applyAlignment="1">
      <alignment horizontal="righ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0" fontId="3" fillId="0" borderId="0" xfId="0" applyFont="1" applyAlignment="1">
      <alignment horizontal="right" vertical="center"/>
    </xf>
    <xf numFmtId="0" fontId="3" fillId="0" borderId="10" xfId="0" applyFont="1"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0" xfId="0" applyFont="1" applyAlignment="1">
      <alignment vertical="center"/>
    </xf>
    <xf numFmtId="0" fontId="3" fillId="0" borderId="5" xfId="0" applyFont="1" applyBorder="1" applyAlignment="1">
      <alignment vertical="center"/>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3" fillId="0" borderId="0" xfId="0" applyFont="1" applyAlignment="1">
      <alignment horizontal="left" vertical="center"/>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2"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3" fillId="0" borderId="0" xfId="0" applyFont="1" applyAlignment="1">
      <alignment horizontal="justify" vertical="center" wrapText="1"/>
    </xf>
    <xf numFmtId="0" fontId="11" fillId="2" borderId="0" xfId="0" applyFont="1" applyFill="1" applyAlignment="1">
      <alignment horizontal="left"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5" borderId="0" xfId="0" applyFont="1" applyFill="1" applyAlignment="1">
      <alignment horizontal="center" vertical="center"/>
    </xf>
    <xf numFmtId="0" fontId="11" fillId="5" borderId="1" xfId="0" applyFont="1" applyFill="1" applyBorder="1" applyAlignment="1">
      <alignment horizontal="center" vertical="top"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0" fontId="7" fillId="0" borderId="12" xfId="0" applyFont="1" applyBorder="1" applyAlignment="1">
      <alignment horizontal="right" vertical="center"/>
    </xf>
    <xf numFmtId="0" fontId="7" fillId="0" borderId="0" xfId="0" applyFont="1" applyAlignment="1">
      <alignment horizontal="right" vertical="center"/>
    </xf>
    <xf numFmtId="10" fontId="7" fillId="0" borderId="0" xfId="0" applyNumberFormat="1" applyFont="1" applyAlignment="1">
      <alignment horizontal="right" vertical="center"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4" xfId="0" applyFont="1" applyFill="1" applyBorder="1" applyAlignment="1">
      <alignment horizontal="left" vertical="top" wrapText="1"/>
    </xf>
    <xf numFmtId="0" fontId="11" fillId="5" borderId="16" xfId="0" applyFont="1" applyFill="1" applyBorder="1" applyAlignment="1">
      <alignment horizontal="left" vertical="top" wrapText="1"/>
    </xf>
    <xf numFmtId="0" fontId="11" fillId="5" borderId="20" xfId="0" applyFont="1" applyFill="1" applyBorder="1" applyAlignment="1">
      <alignment horizontal="left" vertical="top" wrapText="1"/>
    </xf>
    <xf numFmtId="0" fontId="11" fillId="5" borderId="19" xfId="0" applyFont="1" applyFill="1" applyBorder="1" applyAlignment="1">
      <alignment horizontal="left"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1" fillId="5" borderId="0" xfId="0" applyFont="1" applyFill="1" applyAlignment="1">
      <alignment horizontal="center" vertical="top"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6" fillId="3" borderId="0" xfId="0" applyFont="1" applyFill="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1" fillId="5" borderId="12" xfId="0" applyFont="1" applyFill="1" applyBorder="1" applyAlignment="1">
      <alignment horizontal="center" vertical="top" wrapText="1"/>
    </xf>
    <xf numFmtId="0" fontId="16" fillId="0" borderId="0" xfId="0" applyFont="1" applyAlignment="1">
      <alignment horizontal="center" vertical="center" wrapText="1"/>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0</xdr:row>
      <xdr:rowOff>0</xdr:rowOff>
    </xdr:from>
    <xdr:to>
      <xdr:col>11</xdr:col>
      <xdr:colOff>19051</xdr:colOff>
      <xdr:row>35</xdr:row>
      <xdr:rowOff>123825</xdr:rowOff>
    </xdr:to>
    <xdr:pic>
      <xdr:nvPicPr>
        <xdr:cNvPr id="2" name="Picture 1">
          <a:extLst>
            <a:ext uri="{FF2B5EF4-FFF2-40B4-BE49-F238E27FC236}">
              <a16:creationId xmlns:a16="http://schemas.microsoft.com/office/drawing/2014/main" id="{0BFB84AF-0008-E119-F792-D0FDD5E39CE5}"/>
            </a:ext>
          </a:extLst>
        </xdr:cNvPr>
        <xdr:cNvPicPr>
          <a:picLocks noChangeAspect="1"/>
        </xdr:cNvPicPr>
      </xdr:nvPicPr>
      <xdr:blipFill>
        <a:blip xmlns:r="http://schemas.openxmlformats.org/officeDocument/2006/relationships" r:embed="rId1"/>
        <a:stretch>
          <a:fillRect/>
        </a:stretch>
      </xdr:blipFill>
      <xdr:spPr>
        <a:xfrm>
          <a:off x="19050" y="0"/>
          <a:ext cx="6772276" cy="6715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142875</xdr:colOff>
      <xdr:row>1</xdr:row>
      <xdr:rowOff>28575</xdr:rowOff>
    </xdr:from>
    <xdr:to>
      <xdr:col>8</xdr:col>
      <xdr:colOff>447675</xdr:colOff>
      <xdr:row>13</xdr:row>
      <xdr:rowOff>94932</xdr:rowOff>
    </xdr:to>
    <xdr:pic>
      <xdr:nvPicPr>
        <xdr:cNvPr id="3" name="Picture 2">
          <a:extLst>
            <a:ext uri="{FF2B5EF4-FFF2-40B4-BE49-F238E27FC236}">
              <a16:creationId xmlns:a16="http://schemas.microsoft.com/office/drawing/2014/main" id="{9B7C254C-601F-3B9D-4EFB-A3FF767DA1C1}"/>
            </a:ext>
          </a:extLst>
        </xdr:cNvPr>
        <xdr:cNvPicPr>
          <a:picLocks noChangeAspect="1"/>
        </xdr:cNvPicPr>
      </xdr:nvPicPr>
      <xdr:blipFill>
        <a:blip xmlns:r="http://schemas.openxmlformats.org/officeDocument/2006/relationships" r:embed="rId1"/>
        <a:stretch>
          <a:fillRect/>
        </a:stretch>
      </xdr:blipFill>
      <xdr:spPr>
        <a:xfrm>
          <a:off x="266700" y="180975"/>
          <a:ext cx="4572000" cy="25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8</xdr:col>
      <xdr:colOff>95250</xdr:colOff>
      <xdr:row>15</xdr:row>
      <xdr:rowOff>95250</xdr:rowOff>
    </xdr:to>
    <xdr:pic>
      <xdr:nvPicPr>
        <xdr:cNvPr id="2" name="Picture 1">
          <a:extLst>
            <a:ext uri="{FF2B5EF4-FFF2-40B4-BE49-F238E27FC236}">
              <a16:creationId xmlns:a16="http://schemas.microsoft.com/office/drawing/2014/main" id="{D1D14027-67BC-4EB3-A649-4C5E1C2EBA83}"/>
            </a:ext>
          </a:extLst>
        </xdr:cNvPr>
        <xdr:cNvPicPr>
          <a:picLocks noChangeAspect="1"/>
        </xdr:cNvPicPr>
      </xdr:nvPicPr>
      <xdr:blipFill>
        <a:blip xmlns:r="http://schemas.openxmlformats.org/officeDocument/2006/relationships" r:embed="rId1"/>
        <a:stretch>
          <a:fillRect/>
        </a:stretch>
      </xdr:blipFill>
      <xdr:spPr>
        <a:xfrm>
          <a:off x="114300" y="104775"/>
          <a:ext cx="4371975" cy="2809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148304</xdr:rowOff>
    </xdr:from>
    <xdr:to>
      <xdr:col>9</xdr:col>
      <xdr:colOff>57150</xdr:colOff>
      <xdr:row>16</xdr:row>
      <xdr:rowOff>76200</xdr:rowOff>
    </xdr:to>
    <xdr:pic>
      <xdr:nvPicPr>
        <xdr:cNvPr id="2" name="Picture 1">
          <a:extLst>
            <a:ext uri="{FF2B5EF4-FFF2-40B4-BE49-F238E27FC236}">
              <a16:creationId xmlns:a16="http://schemas.microsoft.com/office/drawing/2014/main" id="{A9B47AF9-6697-B470-84A9-48615E103DB1}"/>
            </a:ext>
          </a:extLst>
        </xdr:cNvPr>
        <xdr:cNvPicPr>
          <a:picLocks noChangeAspect="1"/>
        </xdr:cNvPicPr>
      </xdr:nvPicPr>
      <xdr:blipFill>
        <a:blip xmlns:r="http://schemas.openxmlformats.org/officeDocument/2006/relationships" r:embed="rId1"/>
        <a:stretch>
          <a:fillRect/>
        </a:stretch>
      </xdr:blipFill>
      <xdr:spPr>
        <a:xfrm>
          <a:off x="85725" y="148304"/>
          <a:ext cx="4724400" cy="3528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84667</xdr:colOff>
      <xdr:row>1</xdr:row>
      <xdr:rowOff>158751</xdr:rowOff>
    </xdr:from>
    <xdr:to>
      <xdr:col>9</xdr:col>
      <xdr:colOff>476250</xdr:colOff>
      <xdr:row>15</xdr:row>
      <xdr:rowOff>137583</xdr:rowOff>
    </xdr:to>
    <xdr:pic>
      <xdr:nvPicPr>
        <xdr:cNvPr id="4" name="Picture 3">
          <a:extLst>
            <a:ext uri="{FF2B5EF4-FFF2-40B4-BE49-F238E27FC236}">
              <a16:creationId xmlns:a16="http://schemas.microsoft.com/office/drawing/2014/main" id="{3110FF78-7ECA-72C8-63A9-BD74969C393B}"/>
            </a:ext>
          </a:extLst>
        </xdr:cNvPr>
        <xdr:cNvPicPr>
          <a:picLocks noChangeAspect="1"/>
        </xdr:cNvPicPr>
      </xdr:nvPicPr>
      <xdr:blipFill>
        <a:blip xmlns:r="http://schemas.openxmlformats.org/officeDocument/2006/relationships" r:embed="rId1"/>
        <a:stretch>
          <a:fillRect/>
        </a:stretch>
      </xdr:blipFill>
      <xdr:spPr>
        <a:xfrm>
          <a:off x="211667" y="306918"/>
          <a:ext cx="5302250" cy="3185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133350</xdr:colOff>
      <xdr:row>1</xdr:row>
      <xdr:rowOff>200024</xdr:rowOff>
    </xdr:from>
    <xdr:to>
      <xdr:col>8</xdr:col>
      <xdr:colOff>381000</xdr:colOff>
      <xdr:row>15</xdr:row>
      <xdr:rowOff>47624</xdr:rowOff>
    </xdr:to>
    <xdr:pic>
      <xdr:nvPicPr>
        <xdr:cNvPr id="3" name="Picture 2">
          <a:extLst>
            <a:ext uri="{FF2B5EF4-FFF2-40B4-BE49-F238E27FC236}">
              <a16:creationId xmlns:a16="http://schemas.microsoft.com/office/drawing/2014/main" id="{77A3940B-D206-FC76-56F9-B520A3EBA55F}"/>
            </a:ext>
          </a:extLst>
        </xdr:cNvPr>
        <xdr:cNvPicPr>
          <a:picLocks noChangeAspect="1"/>
        </xdr:cNvPicPr>
      </xdr:nvPicPr>
      <xdr:blipFill>
        <a:blip xmlns:r="http://schemas.openxmlformats.org/officeDocument/2006/relationships" r:embed="rId1"/>
        <a:stretch>
          <a:fillRect/>
        </a:stretch>
      </xdr:blipFill>
      <xdr:spPr>
        <a:xfrm>
          <a:off x="257175" y="352424"/>
          <a:ext cx="4514850" cy="2524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123826</xdr:colOff>
      <xdr:row>1</xdr:row>
      <xdr:rowOff>95250</xdr:rowOff>
    </xdr:from>
    <xdr:to>
      <xdr:col>8</xdr:col>
      <xdr:colOff>399534</xdr:colOff>
      <xdr:row>13</xdr:row>
      <xdr:rowOff>28575</xdr:rowOff>
    </xdr:to>
    <xdr:pic>
      <xdr:nvPicPr>
        <xdr:cNvPr id="2" name="Picture 1">
          <a:extLst>
            <a:ext uri="{FF2B5EF4-FFF2-40B4-BE49-F238E27FC236}">
              <a16:creationId xmlns:a16="http://schemas.microsoft.com/office/drawing/2014/main" id="{845FFDC7-32F9-384A-BF6F-E1345656A3A5}"/>
            </a:ext>
          </a:extLst>
        </xdr:cNvPr>
        <xdr:cNvPicPr>
          <a:picLocks noChangeAspect="1"/>
        </xdr:cNvPicPr>
      </xdr:nvPicPr>
      <xdr:blipFill>
        <a:blip xmlns:r="http://schemas.openxmlformats.org/officeDocument/2006/relationships" r:embed="rId1"/>
        <a:stretch>
          <a:fillRect/>
        </a:stretch>
      </xdr:blipFill>
      <xdr:spPr>
        <a:xfrm>
          <a:off x="266701" y="285750"/>
          <a:ext cx="4542908" cy="2495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152400</xdr:colOff>
      <xdr:row>1</xdr:row>
      <xdr:rowOff>180975</xdr:rowOff>
    </xdr:from>
    <xdr:to>
      <xdr:col>8</xdr:col>
      <xdr:colOff>333375</xdr:colOff>
      <xdr:row>10</xdr:row>
      <xdr:rowOff>19050</xdr:rowOff>
    </xdr:to>
    <xdr:pic>
      <xdr:nvPicPr>
        <xdr:cNvPr id="2" name="Picture 1">
          <a:extLst>
            <a:ext uri="{FF2B5EF4-FFF2-40B4-BE49-F238E27FC236}">
              <a16:creationId xmlns:a16="http://schemas.microsoft.com/office/drawing/2014/main" id="{D30D3EBA-8104-E81A-1868-F28CEC5DBCA0}"/>
            </a:ext>
          </a:extLst>
        </xdr:cNvPr>
        <xdr:cNvPicPr>
          <a:picLocks noChangeAspect="1"/>
        </xdr:cNvPicPr>
      </xdr:nvPicPr>
      <xdr:blipFill>
        <a:blip xmlns:r="http://schemas.openxmlformats.org/officeDocument/2006/relationships" r:embed="rId1"/>
        <a:stretch>
          <a:fillRect/>
        </a:stretch>
      </xdr:blipFill>
      <xdr:spPr>
        <a:xfrm>
          <a:off x="276225" y="323850"/>
          <a:ext cx="4448175" cy="1866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xdr:colOff>
      <xdr:row>0</xdr:row>
      <xdr:rowOff>133350</xdr:rowOff>
    </xdr:from>
    <xdr:to>
      <xdr:col>20</xdr:col>
      <xdr:colOff>122753</xdr:colOff>
      <xdr:row>16</xdr:row>
      <xdr:rowOff>437640</xdr:rowOff>
    </xdr:to>
    <xdr:pic>
      <xdr:nvPicPr>
        <xdr:cNvPr id="2" name="Picture 1">
          <a:extLst>
            <a:ext uri="{FF2B5EF4-FFF2-40B4-BE49-F238E27FC236}">
              <a16:creationId xmlns:a16="http://schemas.microsoft.com/office/drawing/2014/main" id="{50E6147B-116B-9187-636D-370C60823E2B}"/>
            </a:ext>
          </a:extLst>
        </xdr:cNvPr>
        <xdr:cNvPicPr>
          <a:picLocks noChangeAspect="1"/>
        </xdr:cNvPicPr>
      </xdr:nvPicPr>
      <xdr:blipFill>
        <a:blip xmlns:r="http://schemas.openxmlformats.org/officeDocument/2006/relationships" r:embed="rId1"/>
        <a:stretch>
          <a:fillRect/>
        </a:stretch>
      </xdr:blipFill>
      <xdr:spPr>
        <a:xfrm>
          <a:off x="180975" y="133350"/>
          <a:ext cx="8571428" cy="4076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0</xdr:colOff>
      <xdr:row>7</xdr:row>
      <xdr:rowOff>19050</xdr:rowOff>
    </xdr:to>
    <xdr:pic>
      <xdr:nvPicPr>
        <xdr:cNvPr id="3" name="Picture 2">
          <a:extLst>
            <a:ext uri="{FF2B5EF4-FFF2-40B4-BE49-F238E27FC236}">
              <a16:creationId xmlns:a16="http://schemas.microsoft.com/office/drawing/2014/main" id="{1B318304-3263-D481-63A2-A7273BB43649}"/>
            </a:ext>
          </a:extLst>
        </xdr:cNvPr>
        <xdr:cNvPicPr>
          <a:picLocks noChangeAspect="1"/>
        </xdr:cNvPicPr>
      </xdr:nvPicPr>
      <xdr:blipFill>
        <a:blip xmlns:r="http://schemas.openxmlformats.org/officeDocument/2006/relationships" r:embed="rId1"/>
        <a:stretch>
          <a:fillRect/>
        </a:stretch>
      </xdr:blipFill>
      <xdr:spPr>
        <a:xfrm>
          <a:off x="152400" y="200025"/>
          <a:ext cx="788670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1</xdr:col>
      <xdr:colOff>66675</xdr:colOff>
      <xdr:row>1</xdr:row>
      <xdr:rowOff>133350</xdr:rowOff>
    </xdr:from>
    <xdr:to>
      <xdr:col>3</xdr:col>
      <xdr:colOff>1933575</xdr:colOff>
      <xdr:row>14</xdr:row>
      <xdr:rowOff>76200</xdr:rowOff>
    </xdr:to>
    <xdr:pic>
      <xdr:nvPicPr>
        <xdr:cNvPr id="15" name="Picture 14">
          <a:extLst>
            <a:ext uri="{FF2B5EF4-FFF2-40B4-BE49-F238E27FC236}">
              <a16:creationId xmlns:a16="http://schemas.microsoft.com/office/drawing/2014/main" id="{E59AA41B-6209-E077-4091-A7A187823E78}"/>
            </a:ext>
          </a:extLst>
        </xdr:cNvPr>
        <xdr:cNvPicPr>
          <a:picLocks noChangeAspect="1"/>
        </xdr:cNvPicPr>
      </xdr:nvPicPr>
      <xdr:blipFill>
        <a:blip xmlns:r="http://schemas.openxmlformats.org/officeDocument/2006/relationships" r:embed="rId1"/>
        <a:stretch>
          <a:fillRect/>
        </a:stretch>
      </xdr:blipFill>
      <xdr:spPr>
        <a:xfrm>
          <a:off x="180975" y="285750"/>
          <a:ext cx="4305300" cy="2809875"/>
        </a:xfrm>
        <a:prstGeom prst="rect">
          <a:avLst/>
        </a:prstGeom>
      </xdr:spPr>
    </xdr:pic>
    <xdr:clientData/>
  </xdr:twoCellAnchor>
  <xdr:twoCellAnchor editAs="oneCell">
    <xdr:from>
      <xdr:col>3</xdr:col>
      <xdr:colOff>2085975</xdr:colOff>
      <xdr:row>0</xdr:row>
      <xdr:rowOff>85726</xdr:rowOff>
    </xdr:from>
    <xdr:to>
      <xdr:col>8</xdr:col>
      <xdr:colOff>2219325</xdr:colOff>
      <xdr:row>14</xdr:row>
      <xdr:rowOff>104775</xdr:rowOff>
    </xdr:to>
    <xdr:pic>
      <xdr:nvPicPr>
        <xdr:cNvPr id="16" name="Picture 15">
          <a:extLst>
            <a:ext uri="{FF2B5EF4-FFF2-40B4-BE49-F238E27FC236}">
              <a16:creationId xmlns:a16="http://schemas.microsoft.com/office/drawing/2014/main" id="{985E99DB-32B0-6847-7044-62FDF0CBDCED}"/>
            </a:ext>
          </a:extLst>
        </xdr:cNvPr>
        <xdr:cNvPicPr>
          <a:picLocks noChangeAspect="1"/>
        </xdr:cNvPicPr>
      </xdr:nvPicPr>
      <xdr:blipFill>
        <a:blip xmlns:r="http://schemas.openxmlformats.org/officeDocument/2006/relationships" r:embed="rId2"/>
        <a:stretch>
          <a:fillRect/>
        </a:stretch>
      </xdr:blipFill>
      <xdr:spPr>
        <a:xfrm>
          <a:off x="4638675" y="85726"/>
          <a:ext cx="4286250" cy="3038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6</xdr:col>
      <xdr:colOff>647182</xdr:colOff>
      <xdr:row>10</xdr:row>
      <xdr:rowOff>152081</xdr:rowOff>
    </xdr:to>
    <xdr:pic>
      <xdr:nvPicPr>
        <xdr:cNvPr id="2" name="Picture 1">
          <a:extLst>
            <a:ext uri="{FF2B5EF4-FFF2-40B4-BE49-F238E27FC236}">
              <a16:creationId xmlns:a16="http://schemas.microsoft.com/office/drawing/2014/main" id="{632296D8-588F-FEDC-5C19-82C62DC43C9B}"/>
            </a:ext>
          </a:extLst>
        </xdr:cNvPr>
        <xdr:cNvPicPr>
          <a:picLocks noChangeAspect="1"/>
        </xdr:cNvPicPr>
      </xdr:nvPicPr>
      <xdr:blipFill>
        <a:blip xmlns:r="http://schemas.openxmlformats.org/officeDocument/2006/relationships" r:embed="rId1"/>
        <a:stretch>
          <a:fillRect/>
        </a:stretch>
      </xdr:blipFill>
      <xdr:spPr>
        <a:xfrm>
          <a:off x="85725" y="171450"/>
          <a:ext cx="4142857" cy="2552381"/>
        </a:xfrm>
        <a:prstGeom prst="rect">
          <a:avLst/>
        </a:prstGeom>
      </xdr:spPr>
    </xdr:pic>
    <xdr:clientData/>
  </xdr:twoCellAnchor>
  <xdr:twoCellAnchor editAs="oneCell">
    <xdr:from>
      <xdr:col>6</xdr:col>
      <xdr:colOff>771525</xdr:colOff>
      <xdr:row>1</xdr:row>
      <xdr:rowOff>47625</xdr:rowOff>
    </xdr:from>
    <xdr:to>
      <xdr:col>13</xdr:col>
      <xdr:colOff>523361</xdr:colOff>
      <xdr:row>10</xdr:row>
      <xdr:rowOff>142561</xdr:rowOff>
    </xdr:to>
    <xdr:pic>
      <xdr:nvPicPr>
        <xdr:cNvPr id="3" name="Picture 2">
          <a:extLst>
            <a:ext uri="{FF2B5EF4-FFF2-40B4-BE49-F238E27FC236}">
              <a16:creationId xmlns:a16="http://schemas.microsoft.com/office/drawing/2014/main" id="{3DD52C2D-3161-E746-D332-527637B04E48}"/>
            </a:ext>
          </a:extLst>
        </xdr:cNvPr>
        <xdr:cNvPicPr>
          <a:picLocks noChangeAspect="1"/>
        </xdr:cNvPicPr>
      </xdr:nvPicPr>
      <xdr:blipFill>
        <a:blip xmlns:r="http://schemas.openxmlformats.org/officeDocument/2006/relationships" r:embed="rId2"/>
        <a:stretch>
          <a:fillRect/>
        </a:stretch>
      </xdr:blipFill>
      <xdr:spPr>
        <a:xfrm>
          <a:off x="4352925" y="200025"/>
          <a:ext cx="4114286" cy="2514286"/>
        </a:xfrm>
        <a:prstGeom prst="rect">
          <a:avLst/>
        </a:prstGeom>
      </xdr:spPr>
    </xdr:pic>
    <xdr:clientData/>
  </xdr:twoCellAnchor>
  <xdr:twoCellAnchor editAs="oneCell">
    <xdr:from>
      <xdr:col>0</xdr:col>
      <xdr:colOff>85725</xdr:colOff>
      <xdr:row>11</xdr:row>
      <xdr:rowOff>142875</xdr:rowOff>
    </xdr:from>
    <xdr:to>
      <xdr:col>6</xdr:col>
      <xdr:colOff>628134</xdr:colOff>
      <xdr:row>24</xdr:row>
      <xdr:rowOff>113981</xdr:rowOff>
    </xdr:to>
    <xdr:pic>
      <xdr:nvPicPr>
        <xdr:cNvPr id="4" name="Picture 3">
          <a:extLst>
            <a:ext uri="{FF2B5EF4-FFF2-40B4-BE49-F238E27FC236}">
              <a16:creationId xmlns:a16="http://schemas.microsoft.com/office/drawing/2014/main" id="{E1EE7C90-F0B4-5415-8691-457EF81C08D1}"/>
            </a:ext>
          </a:extLst>
        </xdr:cNvPr>
        <xdr:cNvPicPr>
          <a:picLocks noChangeAspect="1"/>
        </xdr:cNvPicPr>
      </xdr:nvPicPr>
      <xdr:blipFill>
        <a:blip xmlns:r="http://schemas.openxmlformats.org/officeDocument/2006/relationships" r:embed="rId3"/>
        <a:stretch>
          <a:fillRect/>
        </a:stretch>
      </xdr:blipFill>
      <xdr:spPr>
        <a:xfrm>
          <a:off x="85725" y="2905125"/>
          <a:ext cx="4123809" cy="2552381"/>
        </a:xfrm>
        <a:prstGeom prst="rect">
          <a:avLst/>
        </a:prstGeom>
      </xdr:spPr>
    </xdr:pic>
    <xdr:clientData/>
  </xdr:twoCellAnchor>
  <xdr:twoCellAnchor editAs="oneCell">
    <xdr:from>
      <xdr:col>6</xdr:col>
      <xdr:colOff>809625</xdr:colOff>
      <xdr:row>11</xdr:row>
      <xdr:rowOff>142875</xdr:rowOff>
    </xdr:from>
    <xdr:to>
      <xdr:col>13</xdr:col>
      <xdr:colOff>570984</xdr:colOff>
      <xdr:row>24</xdr:row>
      <xdr:rowOff>114300</xdr:rowOff>
    </xdr:to>
    <xdr:pic>
      <xdr:nvPicPr>
        <xdr:cNvPr id="5" name="Picture 4">
          <a:extLst>
            <a:ext uri="{FF2B5EF4-FFF2-40B4-BE49-F238E27FC236}">
              <a16:creationId xmlns:a16="http://schemas.microsoft.com/office/drawing/2014/main" id="{C7AB5E8B-4DC9-FB6E-F824-75753AF4E949}"/>
            </a:ext>
          </a:extLst>
        </xdr:cNvPr>
        <xdr:cNvPicPr>
          <a:picLocks noChangeAspect="1"/>
        </xdr:cNvPicPr>
      </xdr:nvPicPr>
      <xdr:blipFill>
        <a:blip xmlns:r="http://schemas.openxmlformats.org/officeDocument/2006/relationships" r:embed="rId4"/>
        <a:stretch>
          <a:fillRect/>
        </a:stretch>
      </xdr:blipFill>
      <xdr:spPr>
        <a:xfrm>
          <a:off x="4391025" y="2905125"/>
          <a:ext cx="4123809" cy="2552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1</xdr:row>
      <xdr:rowOff>19050</xdr:rowOff>
    </xdr:from>
    <xdr:to>
      <xdr:col>9</xdr:col>
      <xdr:colOff>333376</xdr:colOff>
      <xdr:row>15</xdr:row>
      <xdr:rowOff>219075</xdr:rowOff>
    </xdr:to>
    <xdr:pic>
      <xdr:nvPicPr>
        <xdr:cNvPr id="3" name="Picture 2">
          <a:extLst>
            <a:ext uri="{FF2B5EF4-FFF2-40B4-BE49-F238E27FC236}">
              <a16:creationId xmlns:a16="http://schemas.microsoft.com/office/drawing/2014/main" id="{0B38B092-3101-77EA-FEA1-ED6BED1D8391}"/>
            </a:ext>
          </a:extLst>
        </xdr:cNvPr>
        <xdr:cNvPicPr>
          <a:picLocks noChangeAspect="1"/>
        </xdr:cNvPicPr>
      </xdr:nvPicPr>
      <xdr:blipFill>
        <a:blip xmlns:r="http://schemas.openxmlformats.org/officeDocument/2006/relationships" r:embed="rId1"/>
        <a:stretch>
          <a:fillRect/>
        </a:stretch>
      </xdr:blipFill>
      <xdr:spPr>
        <a:xfrm>
          <a:off x="161925" y="209550"/>
          <a:ext cx="5229226" cy="2800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7</xdr:col>
      <xdr:colOff>428109</xdr:colOff>
      <xdr:row>12</xdr:row>
      <xdr:rowOff>237830</xdr:rowOff>
    </xdr:to>
    <xdr:pic>
      <xdr:nvPicPr>
        <xdr:cNvPr id="2" name="Picture 1">
          <a:extLst>
            <a:ext uri="{FF2B5EF4-FFF2-40B4-BE49-F238E27FC236}">
              <a16:creationId xmlns:a16="http://schemas.microsoft.com/office/drawing/2014/main" id="{68EA5EA9-1209-7399-1174-59A256D21005}"/>
            </a:ext>
          </a:extLst>
        </xdr:cNvPr>
        <xdr:cNvPicPr>
          <a:picLocks noChangeAspect="1"/>
        </xdr:cNvPicPr>
      </xdr:nvPicPr>
      <xdr:blipFill>
        <a:blip xmlns:r="http://schemas.openxmlformats.org/officeDocument/2006/relationships" r:embed="rId1"/>
        <a:stretch>
          <a:fillRect/>
        </a:stretch>
      </xdr:blipFill>
      <xdr:spPr>
        <a:xfrm>
          <a:off x="142875" y="95250"/>
          <a:ext cx="4123809" cy="23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1</xdr:row>
      <xdr:rowOff>28576</xdr:rowOff>
    </xdr:from>
    <xdr:to>
      <xdr:col>9</xdr:col>
      <xdr:colOff>209550</xdr:colOff>
      <xdr:row>13</xdr:row>
      <xdr:rowOff>47625</xdr:rowOff>
    </xdr:to>
    <xdr:pic>
      <xdr:nvPicPr>
        <xdr:cNvPr id="3" name="Picture 2">
          <a:extLst>
            <a:ext uri="{FF2B5EF4-FFF2-40B4-BE49-F238E27FC236}">
              <a16:creationId xmlns:a16="http://schemas.microsoft.com/office/drawing/2014/main" id="{D9AAA1C9-1B65-4CFA-3388-5C9B4A048D4B}"/>
            </a:ext>
          </a:extLst>
        </xdr:cNvPr>
        <xdr:cNvPicPr>
          <a:picLocks noChangeAspect="1"/>
        </xdr:cNvPicPr>
      </xdr:nvPicPr>
      <xdr:blipFill>
        <a:blip xmlns:r="http://schemas.openxmlformats.org/officeDocument/2006/relationships" r:embed="rId1"/>
        <a:stretch>
          <a:fillRect/>
        </a:stretch>
      </xdr:blipFill>
      <xdr:spPr>
        <a:xfrm>
          <a:off x="142875" y="180976"/>
          <a:ext cx="5124450" cy="2428874"/>
        </a:xfrm>
        <a:prstGeom prst="rect">
          <a:avLst/>
        </a:prstGeom>
      </xdr:spPr>
    </xdr:pic>
    <xdr:clientData/>
  </xdr:twoCellAnchor>
  <xdr:twoCellAnchor editAs="oneCell">
    <xdr:from>
      <xdr:col>0</xdr:col>
      <xdr:colOff>152400</xdr:colOff>
      <xdr:row>14</xdr:row>
      <xdr:rowOff>57150</xdr:rowOff>
    </xdr:from>
    <xdr:to>
      <xdr:col>9</xdr:col>
      <xdr:colOff>209550</xdr:colOff>
      <xdr:row>25</xdr:row>
      <xdr:rowOff>133350</xdr:rowOff>
    </xdr:to>
    <xdr:pic>
      <xdr:nvPicPr>
        <xdr:cNvPr id="6" name="Picture 5">
          <a:extLst>
            <a:ext uri="{FF2B5EF4-FFF2-40B4-BE49-F238E27FC236}">
              <a16:creationId xmlns:a16="http://schemas.microsoft.com/office/drawing/2014/main" id="{D28A2D55-C23B-86CC-D40E-5373AC43551E}"/>
            </a:ext>
          </a:extLst>
        </xdr:cNvPr>
        <xdr:cNvPicPr>
          <a:picLocks noChangeAspect="1"/>
        </xdr:cNvPicPr>
      </xdr:nvPicPr>
      <xdr:blipFill>
        <a:blip xmlns:r="http://schemas.openxmlformats.org/officeDocument/2006/relationships" r:embed="rId2"/>
        <a:stretch>
          <a:fillRect/>
        </a:stretch>
      </xdr:blipFill>
      <xdr:spPr>
        <a:xfrm>
          <a:off x="152400" y="2781300"/>
          <a:ext cx="5114925" cy="2200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116417</xdr:colOff>
      <xdr:row>1</xdr:row>
      <xdr:rowOff>116416</xdr:rowOff>
    </xdr:from>
    <xdr:to>
      <xdr:col>10</xdr:col>
      <xdr:colOff>543983</xdr:colOff>
      <xdr:row>19</xdr:row>
      <xdr:rowOff>31750</xdr:rowOff>
    </xdr:to>
    <xdr:pic>
      <xdr:nvPicPr>
        <xdr:cNvPr id="2" name="Picture 1">
          <a:extLst>
            <a:ext uri="{FF2B5EF4-FFF2-40B4-BE49-F238E27FC236}">
              <a16:creationId xmlns:a16="http://schemas.microsoft.com/office/drawing/2014/main" id="{A822813B-75A6-8B9D-082D-252F983F90EC}"/>
            </a:ext>
          </a:extLst>
        </xdr:cNvPr>
        <xdr:cNvPicPr>
          <a:picLocks noChangeAspect="1"/>
        </xdr:cNvPicPr>
      </xdr:nvPicPr>
      <xdr:blipFill>
        <a:blip xmlns:r="http://schemas.openxmlformats.org/officeDocument/2006/relationships" r:embed="rId1"/>
        <a:stretch>
          <a:fillRect/>
        </a:stretch>
      </xdr:blipFill>
      <xdr:spPr>
        <a:xfrm>
          <a:off x="116417" y="264583"/>
          <a:ext cx="5623983" cy="3661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66676</xdr:colOff>
      <xdr:row>1</xdr:row>
      <xdr:rowOff>133351</xdr:rowOff>
    </xdr:from>
    <xdr:to>
      <xdr:col>12</xdr:col>
      <xdr:colOff>266700</xdr:colOff>
      <xdr:row>10</xdr:row>
      <xdr:rowOff>161925</xdr:rowOff>
    </xdr:to>
    <xdr:pic>
      <xdr:nvPicPr>
        <xdr:cNvPr id="2" name="Picture 1">
          <a:extLst>
            <a:ext uri="{FF2B5EF4-FFF2-40B4-BE49-F238E27FC236}">
              <a16:creationId xmlns:a16="http://schemas.microsoft.com/office/drawing/2014/main" id="{7EA7130C-6478-198A-6133-4D0021D4735E}"/>
            </a:ext>
          </a:extLst>
        </xdr:cNvPr>
        <xdr:cNvPicPr>
          <a:picLocks noChangeAspect="1"/>
        </xdr:cNvPicPr>
      </xdr:nvPicPr>
      <xdr:blipFill>
        <a:blip xmlns:r="http://schemas.openxmlformats.org/officeDocument/2006/relationships" r:embed="rId1"/>
        <a:stretch>
          <a:fillRect/>
        </a:stretch>
      </xdr:blipFill>
      <xdr:spPr>
        <a:xfrm>
          <a:off x="209551" y="285751"/>
          <a:ext cx="5057774" cy="28098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1"/>
  <sheetViews>
    <sheetView showGridLines="0" tabSelected="1" zoomScaleNormal="100" workbookViewId="0">
      <selection activeCell="M12" sqref="M12"/>
    </sheetView>
  </sheetViews>
  <sheetFormatPr defaultRowHeight="15" x14ac:dyDescent="0.25"/>
  <cols>
    <col min="11" max="11" width="10.140625" customWidth="1"/>
  </cols>
  <sheetData>
    <row r="23" ht="9" customHeight="1" x14ac:dyDescent="0.25"/>
    <row r="37" spans="1:11" x14ac:dyDescent="0.25">
      <c r="A37" s="378" t="s">
        <v>485</v>
      </c>
      <c r="B37" s="379"/>
      <c r="C37" s="379"/>
      <c r="D37" s="379"/>
      <c r="E37" s="379"/>
      <c r="F37" s="379"/>
      <c r="G37" s="379"/>
      <c r="H37" s="379"/>
      <c r="I37" s="379"/>
      <c r="J37" s="379"/>
      <c r="K37" s="380"/>
    </row>
    <row r="38" spans="1:11" x14ac:dyDescent="0.25">
      <c r="A38" s="378"/>
      <c r="B38" s="379"/>
      <c r="C38" s="379"/>
      <c r="D38" s="379"/>
      <c r="E38" s="379"/>
      <c r="F38" s="379"/>
      <c r="G38" s="379"/>
      <c r="H38" s="379"/>
      <c r="I38" s="379"/>
      <c r="J38" s="379"/>
      <c r="K38" s="380"/>
    </row>
    <row r="39" spans="1:11" ht="9.75" customHeight="1" x14ac:dyDescent="0.25">
      <c r="A39" s="378"/>
      <c r="B39" s="379"/>
      <c r="C39" s="379"/>
      <c r="D39" s="379"/>
      <c r="E39" s="379"/>
      <c r="F39" s="379"/>
      <c r="G39" s="379"/>
      <c r="H39" s="379"/>
      <c r="I39" s="379"/>
      <c r="J39" s="379"/>
      <c r="K39" s="380"/>
    </row>
    <row r="40" spans="1:11" ht="42.75" customHeight="1" x14ac:dyDescent="0.25">
      <c r="A40" s="381" t="s">
        <v>379</v>
      </c>
      <c r="B40" s="382"/>
      <c r="C40" s="382"/>
      <c r="D40" s="382"/>
      <c r="E40" s="382"/>
      <c r="F40" s="382"/>
      <c r="G40" s="382"/>
      <c r="H40" s="382"/>
      <c r="I40" s="382"/>
      <c r="J40" s="382"/>
      <c r="K40" s="383"/>
    </row>
    <row r="41" spans="1:11" ht="85.5" customHeight="1" x14ac:dyDescent="0.25">
      <c r="A41" s="384" t="s">
        <v>412</v>
      </c>
      <c r="B41" s="385"/>
      <c r="C41" s="385"/>
      <c r="D41" s="385"/>
      <c r="E41" s="385"/>
      <c r="F41" s="385"/>
      <c r="G41" s="385"/>
      <c r="H41" s="385"/>
      <c r="I41" s="385"/>
      <c r="J41" s="385"/>
      <c r="K41" s="386"/>
    </row>
  </sheetData>
  <mergeCells count="3">
    <mergeCell ref="A37:K39"/>
    <mergeCell ref="A40:K40"/>
    <mergeCell ref="A41:K4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51"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97"/>
      <c r="C2" s="397"/>
      <c r="D2" s="397"/>
      <c r="E2" s="397"/>
      <c r="F2" s="397"/>
      <c r="G2" s="397"/>
      <c r="H2" s="397"/>
      <c r="I2" s="397"/>
      <c r="J2" s="397"/>
      <c r="K2" s="397"/>
      <c r="O2" s="445" t="s">
        <v>574</v>
      </c>
      <c r="P2" s="445"/>
      <c r="R2" s="400" t="s">
        <v>413</v>
      </c>
      <c r="S2" s="400"/>
    </row>
    <row r="3" spans="2:19" ht="24.75" customHeight="1" x14ac:dyDescent="0.25">
      <c r="O3" s="446"/>
      <c r="P3" s="446"/>
      <c r="Q3" s="137"/>
      <c r="R3" s="400"/>
      <c r="S3" s="400"/>
    </row>
    <row r="4" spans="2:19" ht="15.75" x14ac:dyDescent="0.25">
      <c r="O4" s="306" t="s">
        <v>99</v>
      </c>
      <c r="P4" s="307" t="s">
        <v>100</v>
      </c>
      <c r="Q4" s="137"/>
    </row>
    <row r="5" spans="2:19" ht="15.75" x14ac:dyDescent="0.25">
      <c r="O5" s="308" t="s">
        <v>101</v>
      </c>
      <c r="P5" s="54" t="s">
        <v>575</v>
      </c>
      <c r="Q5" s="89"/>
    </row>
    <row r="6" spans="2:19" ht="15.75" x14ac:dyDescent="0.25">
      <c r="O6" s="309" t="s">
        <v>453</v>
      </c>
      <c r="P6" s="335">
        <v>453</v>
      </c>
      <c r="Q6" s="166"/>
    </row>
    <row r="7" spans="2:19" ht="15.75" x14ac:dyDescent="0.25">
      <c r="O7" s="310" t="s">
        <v>102</v>
      </c>
      <c r="P7" s="311">
        <v>243</v>
      </c>
      <c r="Q7" s="105"/>
    </row>
    <row r="8" spans="2:19" ht="15.75" x14ac:dyDescent="0.25">
      <c r="O8" s="312" t="s">
        <v>103</v>
      </c>
      <c r="P8" s="311">
        <v>20</v>
      </c>
      <c r="Q8" s="105"/>
    </row>
    <row r="9" spans="2:19" ht="15.75" x14ac:dyDescent="0.25">
      <c r="O9" s="310" t="s">
        <v>104</v>
      </c>
      <c r="P9" s="311">
        <v>9</v>
      </c>
      <c r="Q9" s="105"/>
    </row>
    <row r="10" spans="2:19" ht="15.75" x14ac:dyDescent="0.25">
      <c r="O10" s="313" t="s">
        <v>19</v>
      </c>
      <c r="P10" s="314">
        <v>1448</v>
      </c>
      <c r="Q10" s="89"/>
    </row>
    <row r="11" spans="2:19" ht="15.75" x14ac:dyDescent="0.25">
      <c r="O11" s="315" t="s">
        <v>177</v>
      </c>
      <c r="P11" s="311">
        <v>736</v>
      </c>
      <c r="Q11" s="105"/>
    </row>
    <row r="12" spans="2:19" ht="15.75" x14ac:dyDescent="0.25">
      <c r="O12" s="316" t="s">
        <v>105</v>
      </c>
      <c r="P12" s="311">
        <v>364</v>
      </c>
      <c r="Q12" s="105"/>
    </row>
    <row r="13" spans="2:19" ht="15.75" x14ac:dyDescent="0.25">
      <c r="O13" s="315" t="s">
        <v>106</v>
      </c>
      <c r="P13" s="311">
        <v>83</v>
      </c>
      <c r="Q13" s="105"/>
    </row>
    <row r="14" spans="2:19" ht="15.75" x14ac:dyDescent="0.25">
      <c r="O14" s="315" t="s">
        <v>107</v>
      </c>
      <c r="P14" s="311">
        <v>94</v>
      </c>
      <c r="Q14" s="105"/>
    </row>
    <row r="15" spans="2:19" ht="15.75" x14ac:dyDescent="0.25">
      <c r="O15" s="315" t="s">
        <v>108</v>
      </c>
      <c r="P15" s="311">
        <v>99</v>
      </c>
      <c r="Q15" s="105"/>
    </row>
    <row r="16" spans="2:19" ht="15.75" x14ac:dyDescent="0.25">
      <c r="O16" s="315" t="s">
        <v>109</v>
      </c>
      <c r="P16" s="311">
        <v>72</v>
      </c>
      <c r="Q16" s="105"/>
    </row>
    <row r="17" spans="15:17" ht="18" customHeight="1" x14ac:dyDescent="0.25">
      <c r="O17" s="351" t="s">
        <v>576</v>
      </c>
      <c r="P17" s="346"/>
      <c r="Q17" s="167"/>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7"/>
  <sheetViews>
    <sheetView showGridLines="0" workbookViewId="0">
      <selection activeCell="K2" sqref="K2:K3"/>
    </sheetView>
  </sheetViews>
  <sheetFormatPr defaultRowHeight="15" x14ac:dyDescent="0.25"/>
  <cols>
    <col min="1" max="1" width="3.28515625" customWidth="1"/>
    <col min="2" max="2" width="7.85546875" customWidth="1"/>
    <col min="3" max="3" width="44.28515625" style="19" customWidth="1"/>
    <col min="4" max="4" width="13.7109375" style="111" customWidth="1"/>
    <col min="5" max="8" width="13.7109375" customWidth="1"/>
    <col min="9" max="9" width="17.7109375" style="145" customWidth="1"/>
    <col min="10" max="10" width="2.85546875" customWidth="1"/>
    <col min="11" max="11" width="13" customWidth="1"/>
  </cols>
  <sheetData>
    <row r="2" spans="2:11" x14ac:dyDescent="0.25">
      <c r="B2" s="448" t="s">
        <v>455</v>
      </c>
      <c r="C2" s="448"/>
      <c r="D2" s="448"/>
      <c r="E2" s="448"/>
      <c r="F2" s="448"/>
      <c r="G2" s="448"/>
      <c r="H2" s="448"/>
      <c r="I2" s="448"/>
      <c r="K2" s="400" t="s">
        <v>413</v>
      </c>
    </row>
    <row r="3" spans="2:11" x14ac:dyDescent="0.25">
      <c r="B3" s="449" t="s">
        <v>110</v>
      </c>
      <c r="C3" s="449"/>
      <c r="D3" s="449"/>
      <c r="E3" s="449"/>
      <c r="F3" s="449"/>
      <c r="G3" s="449"/>
      <c r="H3" s="449"/>
      <c r="I3" s="449"/>
      <c r="K3" s="400"/>
    </row>
    <row r="4" spans="2:11" ht="38.25" x14ac:dyDescent="0.25">
      <c r="B4" s="20" t="s">
        <v>90</v>
      </c>
      <c r="C4" s="20" t="s">
        <v>91</v>
      </c>
      <c r="D4" s="110" t="s">
        <v>111</v>
      </c>
      <c r="E4" s="20" t="s">
        <v>112</v>
      </c>
      <c r="F4" s="20" t="s">
        <v>96</v>
      </c>
      <c r="G4" s="20" t="s">
        <v>113</v>
      </c>
      <c r="H4" s="20" t="s">
        <v>114</v>
      </c>
      <c r="I4" s="110" t="s">
        <v>414</v>
      </c>
    </row>
    <row r="5" spans="2:11" x14ac:dyDescent="0.25">
      <c r="B5" s="450" t="s">
        <v>589</v>
      </c>
      <c r="C5" s="450"/>
      <c r="D5" s="450"/>
      <c r="E5" s="450"/>
      <c r="F5" s="450"/>
      <c r="G5" s="450"/>
      <c r="H5" s="450"/>
      <c r="I5" s="450"/>
    </row>
    <row r="6" spans="2:11" x14ac:dyDescent="0.25">
      <c r="B6" s="122">
        <v>1</v>
      </c>
      <c r="C6" s="144" t="s">
        <v>577</v>
      </c>
      <c r="D6" s="281">
        <v>44418</v>
      </c>
      <c r="E6" s="124" t="s">
        <v>578</v>
      </c>
      <c r="F6" s="124" t="s">
        <v>15</v>
      </c>
      <c r="G6" s="124" t="s">
        <v>15</v>
      </c>
      <c r="H6" s="124" t="s">
        <v>15</v>
      </c>
      <c r="I6" s="281">
        <v>44418</v>
      </c>
    </row>
    <row r="7" spans="2:11" x14ac:dyDescent="0.25">
      <c r="B7" s="7">
        <v>2</v>
      </c>
      <c r="C7" s="91" t="s">
        <v>579</v>
      </c>
      <c r="D7" s="282">
        <v>43712</v>
      </c>
      <c r="E7" s="42">
        <v>2.29</v>
      </c>
      <c r="F7" s="42">
        <v>0.05</v>
      </c>
      <c r="G7" s="42">
        <v>0.16</v>
      </c>
      <c r="H7" s="42">
        <v>0.08</v>
      </c>
      <c r="I7" s="282">
        <v>44425</v>
      </c>
    </row>
    <row r="8" spans="2:11" x14ac:dyDescent="0.25">
      <c r="B8" s="7">
        <v>3</v>
      </c>
      <c r="C8" s="91" t="s">
        <v>580</v>
      </c>
      <c r="D8" s="282">
        <v>44078</v>
      </c>
      <c r="E8" s="42">
        <v>2.67</v>
      </c>
      <c r="F8" s="42" t="s">
        <v>581</v>
      </c>
      <c r="G8" s="42">
        <v>0.01</v>
      </c>
      <c r="H8" s="42" t="s">
        <v>15</v>
      </c>
      <c r="I8" s="282">
        <v>44753</v>
      </c>
    </row>
    <row r="9" spans="2:11" x14ac:dyDescent="0.25">
      <c r="B9" s="7">
        <v>4</v>
      </c>
      <c r="C9" s="91" t="s">
        <v>582</v>
      </c>
      <c r="D9" s="282">
        <v>44831</v>
      </c>
      <c r="E9" s="42">
        <v>18.559999999999999</v>
      </c>
      <c r="F9" s="42" t="s">
        <v>583</v>
      </c>
      <c r="G9" s="42" t="s">
        <v>584</v>
      </c>
      <c r="H9" s="42" t="s">
        <v>585</v>
      </c>
      <c r="I9" s="282">
        <v>44831</v>
      </c>
    </row>
    <row r="10" spans="2:11" x14ac:dyDescent="0.25">
      <c r="B10" s="7">
        <v>5</v>
      </c>
      <c r="C10" s="91" t="s">
        <v>586</v>
      </c>
      <c r="D10" s="282">
        <v>43228</v>
      </c>
      <c r="E10" s="42">
        <v>228.61</v>
      </c>
      <c r="F10" s="42">
        <v>14.57</v>
      </c>
      <c r="G10" s="42">
        <v>13.28</v>
      </c>
      <c r="H10" s="42">
        <v>12.11</v>
      </c>
      <c r="I10" s="282">
        <v>44832</v>
      </c>
    </row>
    <row r="11" spans="2:11" x14ac:dyDescent="0.25">
      <c r="B11" s="7">
        <v>6</v>
      </c>
      <c r="C11" s="91" t="s">
        <v>587</v>
      </c>
      <c r="D11" s="282">
        <v>44588</v>
      </c>
      <c r="E11" s="42">
        <v>0.14000000000000001</v>
      </c>
      <c r="F11" s="42">
        <v>0</v>
      </c>
      <c r="G11" s="42">
        <v>0</v>
      </c>
      <c r="H11" s="42">
        <v>0</v>
      </c>
      <c r="I11" s="282">
        <v>44832</v>
      </c>
    </row>
    <row r="12" spans="2:11" x14ac:dyDescent="0.25">
      <c r="B12" s="7">
        <v>7</v>
      </c>
      <c r="C12" s="91" t="s">
        <v>588</v>
      </c>
      <c r="D12" s="282">
        <v>43445</v>
      </c>
      <c r="E12" s="42">
        <v>174.12</v>
      </c>
      <c r="F12" s="42">
        <v>14.18</v>
      </c>
      <c r="G12" s="42">
        <v>14.88</v>
      </c>
      <c r="H12" s="42">
        <v>13.14</v>
      </c>
      <c r="I12" s="282">
        <v>44834</v>
      </c>
    </row>
    <row r="13" spans="2:11" x14ac:dyDescent="0.25">
      <c r="B13" s="451" t="s">
        <v>590</v>
      </c>
      <c r="C13" s="451"/>
      <c r="D13" s="451"/>
      <c r="E13" s="451"/>
      <c r="F13" s="451"/>
      <c r="G13" s="451"/>
      <c r="H13" s="451"/>
      <c r="I13" s="451"/>
    </row>
    <row r="14" spans="2:11" x14ac:dyDescent="0.25">
      <c r="B14" s="7">
        <v>1</v>
      </c>
      <c r="C14" s="91" t="s">
        <v>591</v>
      </c>
      <c r="D14" s="282">
        <v>44277</v>
      </c>
      <c r="E14" s="42">
        <v>0.73</v>
      </c>
      <c r="F14" s="255">
        <v>0</v>
      </c>
      <c r="G14" s="42">
        <v>0</v>
      </c>
      <c r="H14" s="255" t="s">
        <v>592</v>
      </c>
      <c r="I14" s="282">
        <v>44845</v>
      </c>
    </row>
    <row r="15" spans="2:11" x14ac:dyDescent="0.25">
      <c r="B15" s="7">
        <v>2</v>
      </c>
      <c r="C15" s="91" t="s">
        <v>593</v>
      </c>
      <c r="D15" s="282">
        <v>43724</v>
      </c>
      <c r="E15" s="42">
        <v>325.83</v>
      </c>
      <c r="F15" s="42">
        <v>11.24</v>
      </c>
      <c r="G15" s="42">
        <v>10.41</v>
      </c>
      <c r="H15" s="42">
        <v>8.69</v>
      </c>
      <c r="I15" s="282">
        <v>44904</v>
      </c>
    </row>
    <row r="16" spans="2:11" x14ac:dyDescent="0.25">
      <c r="B16" s="7">
        <v>3</v>
      </c>
      <c r="C16" s="91" t="s">
        <v>594</v>
      </c>
      <c r="D16" s="282">
        <v>43283</v>
      </c>
      <c r="E16" s="42">
        <v>964.77</v>
      </c>
      <c r="F16" s="42">
        <v>82.78</v>
      </c>
      <c r="G16" s="42">
        <v>138.03</v>
      </c>
      <c r="H16" s="42">
        <v>83.48</v>
      </c>
      <c r="I16" s="282">
        <v>44911</v>
      </c>
    </row>
    <row r="17" spans="2:9" x14ac:dyDescent="0.25">
      <c r="B17" s="7">
        <v>4</v>
      </c>
      <c r="C17" s="91" t="s">
        <v>595</v>
      </c>
      <c r="D17" s="282">
        <v>44470</v>
      </c>
      <c r="E17" s="42">
        <v>16.850000000000001</v>
      </c>
      <c r="F17" s="42">
        <v>0</v>
      </c>
      <c r="G17" s="42" t="s">
        <v>592</v>
      </c>
      <c r="H17" s="42" t="s">
        <v>596</v>
      </c>
      <c r="I17" s="282">
        <v>44911</v>
      </c>
    </row>
    <row r="18" spans="2:9" x14ac:dyDescent="0.25">
      <c r="B18" s="7">
        <v>5</v>
      </c>
      <c r="C18" s="91" t="s">
        <v>597</v>
      </c>
      <c r="D18" s="282">
        <v>43739</v>
      </c>
      <c r="E18" s="42">
        <v>10.39</v>
      </c>
      <c r="F18" s="42">
        <v>11.11</v>
      </c>
      <c r="G18" s="42">
        <v>10.93</v>
      </c>
      <c r="H18" s="42">
        <v>9.91</v>
      </c>
      <c r="I18" s="282">
        <v>44916</v>
      </c>
    </row>
    <row r="19" spans="2:9" x14ac:dyDescent="0.25">
      <c r="B19" s="7">
        <v>6</v>
      </c>
      <c r="C19" s="91" t="s">
        <v>598</v>
      </c>
      <c r="D19" s="282">
        <v>43294</v>
      </c>
      <c r="E19" s="42">
        <v>1835.97</v>
      </c>
      <c r="F19" s="42">
        <v>7.71</v>
      </c>
      <c r="G19" s="42">
        <v>13</v>
      </c>
      <c r="H19" s="42">
        <v>10.66</v>
      </c>
      <c r="I19" s="282">
        <v>44917</v>
      </c>
    </row>
    <row r="20" spans="2:9" x14ac:dyDescent="0.25">
      <c r="B20" s="7">
        <v>7</v>
      </c>
      <c r="C20" s="91" t="s">
        <v>599</v>
      </c>
      <c r="D20" s="282">
        <v>44586</v>
      </c>
      <c r="E20" s="42" t="s">
        <v>600</v>
      </c>
      <c r="F20" s="42" t="s">
        <v>601</v>
      </c>
      <c r="G20" s="42" t="s">
        <v>602</v>
      </c>
      <c r="H20" s="42" t="s">
        <v>592</v>
      </c>
      <c r="I20" s="282">
        <v>44917</v>
      </c>
    </row>
    <row r="21" spans="2:9" ht="14.45" customHeight="1" x14ac:dyDescent="0.25">
      <c r="B21" s="429" t="s">
        <v>569</v>
      </c>
      <c r="C21" s="430"/>
      <c r="D21" s="431"/>
      <c r="E21" s="228">
        <v>3154.54</v>
      </c>
      <c r="F21" s="228">
        <v>112.84</v>
      </c>
      <c r="G21" s="228">
        <v>172.37</v>
      </c>
      <c r="H21" s="228">
        <v>112.74</v>
      </c>
      <c r="I21" s="280" t="s">
        <v>15</v>
      </c>
    </row>
    <row r="22" spans="2:9" ht="14.45" customHeight="1" x14ac:dyDescent="0.25">
      <c r="B22" s="432" t="s">
        <v>570</v>
      </c>
      <c r="C22" s="433"/>
      <c r="D22" s="434"/>
      <c r="E22" s="228">
        <v>62285.599999999999</v>
      </c>
      <c r="F22" s="228">
        <v>2354.8200000000002</v>
      </c>
      <c r="G22" s="228">
        <v>2359.4499999999998</v>
      </c>
      <c r="H22" s="228">
        <v>2188.12</v>
      </c>
      <c r="I22" s="280" t="s">
        <v>15</v>
      </c>
    </row>
    <row r="23" spans="2:9" x14ac:dyDescent="0.25">
      <c r="B23" s="12" t="s">
        <v>603</v>
      </c>
    </row>
    <row r="24" spans="2:9" x14ac:dyDescent="0.25">
      <c r="B24" s="12" t="s">
        <v>604</v>
      </c>
    </row>
    <row r="25" spans="2:9" ht="37.5" customHeight="1" x14ac:dyDescent="0.25">
      <c r="B25" s="447" t="s">
        <v>605</v>
      </c>
      <c r="C25" s="447"/>
      <c r="D25" s="447"/>
      <c r="E25" s="447"/>
      <c r="F25" s="447"/>
      <c r="G25" s="447"/>
      <c r="H25" s="447"/>
      <c r="I25" s="447"/>
    </row>
    <row r="27" spans="2:9" x14ac:dyDescent="0.25">
      <c r="C27"/>
    </row>
  </sheetData>
  <mergeCells count="8">
    <mergeCell ref="B25:I25"/>
    <mergeCell ref="K2:K3"/>
    <mergeCell ref="B22:D22"/>
    <mergeCell ref="B2:I2"/>
    <mergeCell ref="B3:I3"/>
    <mergeCell ref="B5:I5"/>
    <mergeCell ref="B13:I13"/>
    <mergeCell ref="B21:D21"/>
  </mergeCells>
  <hyperlinks>
    <hyperlink ref="K2:K3" location="'Table of Contents'!A1" display="Go To Table Of Contents"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1"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97"/>
      <c r="C2" s="397"/>
      <c r="D2" s="397"/>
      <c r="E2" s="397"/>
      <c r="F2" s="397"/>
      <c r="G2" s="397"/>
      <c r="H2" s="397"/>
      <c r="I2" s="397"/>
      <c r="J2" s="397"/>
      <c r="K2" s="397"/>
      <c r="L2" s="397"/>
      <c r="M2" s="397"/>
      <c r="Q2" s="443" t="s">
        <v>606</v>
      </c>
      <c r="R2" s="443"/>
      <c r="S2" s="443"/>
      <c r="T2" s="443"/>
      <c r="U2" s="443"/>
      <c r="W2" s="453" t="s">
        <v>413</v>
      </c>
    </row>
    <row r="3" spans="2:23" x14ac:dyDescent="0.25">
      <c r="Q3" s="12"/>
      <c r="R3" s="13"/>
      <c r="S3" s="13"/>
      <c r="T3" s="13"/>
      <c r="U3" s="13"/>
      <c r="W3" s="453"/>
    </row>
    <row r="4" spans="2:23" x14ac:dyDescent="0.25">
      <c r="Q4" s="454" t="s">
        <v>82</v>
      </c>
      <c r="R4" s="456" t="s">
        <v>83</v>
      </c>
      <c r="S4" s="457"/>
      <c r="T4" s="457"/>
      <c r="U4" s="458"/>
    </row>
    <row r="5" spans="2:23" x14ac:dyDescent="0.25">
      <c r="Q5" s="455"/>
      <c r="R5" s="23" t="s">
        <v>84</v>
      </c>
      <c r="S5" s="23" t="s">
        <v>85</v>
      </c>
      <c r="T5" s="23" t="s">
        <v>86</v>
      </c>
      <c r="U5" s="41" t="s">
        <v>21</v>
      </c>
    </row>
    <row r="6" spans="2:23" ht="22.5" customHeight="1" x14ac:dyDescent="0.25">
      <c r="Q6" s="59" t="s">
        <v>87</v>
      </c>
      <c r="R6" s="87">
        <v>618</v>
      </c>
      <c r="S6" s="87">
        <v>653</v>
      </c>
      <c r="T6" s="87">
        <v>154</v>
      </c>
      <c r="U6" s="87">
        <v>1425</v>
      </c>
    </row>
    <row r="7" spans="2:23" ht="17.25" customHeight="1" x14ac:dyDescent="0.25">
      <c r="Q7" s="14" t="s">
        <v>88</v>
      </c>
      <c r="R7" s="240">
        <v>109</v>
      </c>
      <c r="S7" s="240">
        <v>64</v>
      </c>
      <c r="T7" s="240">
        <v>38</v>
      </c>
      <c r="U7" s="240">
        <v>211</v>
      </c>
    </row>
    <row r="8" spans="2:23" ht="18" customHeight="1" x14ac:dyDescent="0.25">
      <c r="Q8" s="202" t="s">
        <v>456</v>
      </c>
      <c r="R8" s="120">
        <v>726</v>
      </c>
      <c r="S8" s="120">
        <v>770</v>
      </c>
      <c r="T8" s="120">
        <v>158</v>
      </c>
      <c r="U8" s="120">
        <v>1654</v>
      </c>
    </row>
    <row r="9" spans="2:23" ht="50.45" customHeight="1" x14ac:dyDescent="0.25">
      <c r="Q9" s="452" t="s">
        <v>607</v>
      </c>
      <c r="R9" s="452"/>
      <c r="S9" s="452"/>
      <c r="T9" s="452"/>
      <c r="U9" s="452"/>
    </row>
    <row r="10" spans="2:23" ht="50.45" customHeight="1" x14ac:dyDescent="0.25">
      <c r="Q10" s="59"/>
      <c r="R10" s="59"/>
      <c r="S10" s="59"/>
      <c r="T10" s="59"/>
      <c r="U10" s="59"/>
    </row>
    <row r="11" spans="2:23" x14ac:dyDescent="0.25">
      <c r="Q11" s="174"/>
      <c r="T11" s="174"/>
    </row>
    <row r="12" spans="2:23" x14ac:dyDescent="0.25">
      <c r="Q12" s="190" t="s">
        <v>87</v>
      </c>
      <c r="T12" s="174"/>
    </row>
    <row r="13" spans="2:23" ht="15" customHeight="1" x14ac:dyDescent="0.25">
      <c r="Q13" s="190">
        <f>1581*76/100</f>
        <v>1201.56</v>
      </c>
      <c r="T13" s="174"/>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97"/>
      <c r="C2" s="397"/>
      <c r="D2" s="397"/>
      <c r="E2" s="397"/>
      <c r="F2" s="397"/>
      <c r="G2" s="397"/>
      <c r="H2" s="397"/>
      <c r="I2" s="397"/>
      <c r="M2" s="459" t="s">
        <v>115</v>
      </c>
      <c r="N2" s="459"/>
      <c r="O2" s="459"/>
      <c r="Q2" s="400" t="s">
        <v>377</v>
      </c>
      <c r="R2" s="400"/>
    </row>
    <row r="3" spans="2:18" x14ac:dyDescent="0.25">
      <c r="M3" s="22"/>
      <c r="N3" s="21"/>
      <c r="O3" s="21"/>
      <c r="Q3" s="400"/>
      <c r="R3" s="400"/>
    </row>
    <row r="4" spans="2:18" x14ac:dyDescent="0.25">
      <c r="M4" s="460" t="s">
        <v>116</v>
      </c>
      <c r="N4" s="460" t="s">
        <v>117</v>
      </c>
      <c r="O4" s="460"/>
    </row>
    <row r="5" spans="2:18" ht="25.5" x14ac:dyDescent="0.25">
      <c r="M5" s="454"/>
      <c r="N5" s="23" t="s">
        <v>118</v>
      </c>
      <c r="O5" s="23" t="s">
        <v>19</v>
      </c>
      <c r="Q5" s="174"/>
      <c r="R5" s="174"/>
    </row>
    <row r="6" spans="2:18" x14ac:dyDescent="0.25">
      <c r="M6" s="79" t="s">
        <v>380</v>
      </c>
      <c r="N6" s="105">
        <v>261</v>
      </c>
      <c r="O6" s="105">
        <v>968</v>
      </c>
      <c r="Q6" s="174">
        <f>SUM(N6:O6)</f>
        <v>1229</v>
      </c>
      <c r="R6" s="174"/>
    </row>
    <row r="7" spans="2:18" x14ac:dyDescent="0.25">
      <c r="M7" s="79" t="s">
        <v>381</v>
      </c>
      <c r="N7" s="105">
        <v>181</v>
      </c>
      <c r="O7" s="105">
        <v>419</v>
      </c>
      <c r="Q7" s="174">
        <f>SUM(N7:O7)</f>
        <v>600</v>
      </c>
      <c r="R7" s="174"/>
    </row>
    <row r="8" spans="2:18" ht="18" customHeight="1" x14ac:dyDescent="0.25">
      <c r="M8" s="79" t="s">
        <v>383</v>
      </c>
      <c r="N8" s="105">
        <v>11</v>
      </c>
      <c r="O8" s="105">
        <v>45</v>
      </c>
      <c r="Q8" s="174">
        <f>SUM(N8:O8)</f>
        <v>56</v>
      </c>
      <c r="R8" s="174"/>
    </row>
    <row r="9" spans="2:18" ht="15.75" customHeight="1" x14ac:dyDescent="0.25">
      <c r="M9" s="79" t="s">
        <v>382</v>
      </c>
      <c r="N9" s="105">
        <v>0</v>
      </c>
      <c r="O9" s="105">
        <v>16</v>
      </c>
      <c r="Q9" s="174">
        <f>SUM(N9:O9)</f>
        <v>16</v>
      </c>
      <c r="R9" s="174"/>
    </row>
    <row r="10" spans="2:18" ht="15" customHeight="1" x14ac:dyDescent="0.25">
      <c r="M10" s="235" t="s">
        <v>21</v>
      </c>
      <c r="N10" s="292">
        <v>453</v>
      </c>
      <c r="O10" s="292">
        <v>1448</v>
      </c>
    </row>
    <row r="12" spans="2:18" x14ac:dyDescent="0.25">
      <c r="M12" s="173"/>
      <c r="N12" s="174"/>
      <c r="O12" s="174"/>
    </row>
    <row r="13" spans="2:18" x14ac:dyDescent="0.25">
      <c r="M13" s="203" t="s">
        <v>116</v>
      </c>
      <c r="N13" s="195" t="s">
        <v>21</v>
      </c>
      <c r="O13" s="174"/>
    </row>
    <row r="14" spans="2:18" ht="30" x14ac:dyDescent="0.25">
      <c r="M14" s="204" t="s">
        <v>386</v>
      </c>
      <c r="N14" s="195">
        <f>SUM(N6:O6)</f>
        <v>1229</v>
      </c>
      <c r="O14" s="174"/>
    </row>
    <row r="15" spans="2:18" ht="30" x14ac:dyDescent="0.25">
      <c r="M15" s="204" t="s">
        <v>387</v>
      </c>
      <c r="N15" s="195">
        <f>SUM(N7:O7)</f>
        <v>600</v>
      </c>
      <c r="O15" s="174"/>
    </row>
    <row r="16" spans="2:18" ht="30" x14ac:dyDescent="0.25">
      <c r="M16" s="204" t="s">
        <v>388</v>
      </c>
      <c r="N16" s="195">
        <f>SUM(N8:O8)</f>
        <v>56</v>
      </c>
      <c r="O16" s="174"/>
    </row>
    <row r="17" spans="13:15" ht="30" x14ac:dyDescent="0.25">
      <c r="M17" s="204" t="s">
        <v>389</v>
      </c>
      <c r="N17" s="195">
        <f>SUM(N9:O9)</f>
        <v>16</v>
      </c>
      <c r="O17" s="174"/>
    </row>
    <row r="18" spans="13:15" x14ac:dyDescent="0.25">
      <c r="M18" s="179" t="s">
        <v>21</v>
      </c>
      <c r="N18" s="195">
        <f>SUM(N14:N17)</f>
        <v>1901</v>
      </c>
      <c r="O18" s="174"/>
    </row>
    <row r="19" spans="13:15" x14ac:dyDescent="0.25">
      <c r="M19" s="173"/>
      <c r="N19" s="174"/>
      <c r="O19" s="174"/>
    </row>
    <row r="20" spans="13:15" x14ac:dyDescent="0.25">
      <c r="M20" s="173"/>
      <c r="N20" s="174"/>
      <c r="O20" s="174"/>
    </row>
    <row r="21" spans="13:15" x14ac:dyDescent="0.25">
      <c r="M21" s="173"/>
      <c r="N21" s="174"/>
      <c r="O21" s="174"/>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48" t="s">
        <v>119</v>
      </c>
      <c r="C2" s="448"/>
      <c r="D2" s="448"/>
      <c r="E2" s="448"/>
      <c r="F2" s="448"/>
      <c r="G2" s="448"/>
      <c r="I2" s="462" t="s">
        <v>377</v>
      </c>
    </row>
    <row r="3" spans="2:9" x14ac:dyDescent="0.25">
      <c r="B3" s="449" t="s">
        <v>120</v>
      </c>
      <c r="C3" s="449"/>
      <c r="D3" s="449"/>
      <c r="E3" s="449"/>
      <c r="F3" s="449"/>
      <c r="G3" s="449"/>
      <c r="I3" s="462"/>
    </row>
    <row r="4" spans="2:9" ht="38.25" x14ac:dyDescent="0.25">
      <c r="B4" s="23" t="s">
        <v>121</v>
      </c>
      <c r="C4" s="23" t="s">
        <v>122</v>
      </c>
      <c r="D4" s="23" t="s">
        <v>123</v>
      </c>
      <c r="E4" s="23" t="s">
        <v>96</v>
      </c>
      <c r="F4" s="23" t="s">
        <v>141</v>
      </c>
      <c r="G4" s="23" t="s">
        <v>124</v>
      </c>
    </row>
    <row r="5" spans="2:9" x14ac:dyDescent="0.25">
      <c r="B5" s="469" t="s">
        <v>608</v>
      </c>
      <c r="C5" s="469"/>
      <c r="D5" s="469"/>
      <c r="E5" s="469"/>
      <c r="F5" s="469"/>
      <c r="G5" s="469"/>
    </row>
    <row r="6" spans="2:9" x14ac:dyDescent="0.25">
      <c r="B6" s="14">
        <v>52</v>
      </c>
      <c r="C6" s="240">
        <v>61</v>
      </c>
      <c r="D6" s="341">
        <v>9245.33</v>
      </c>
      <c r="E6" s="245">
        <v>427.21</v>
      </c>
      <c r="F6" s="240">
        <v>439.27</v>
      </c>
      <c r="G6" s="240">
        <v>426.19</v>
      </c>
    </row>
    <row r="7" spans="2:9" ht="15" customHeight="1" x14ac:dyDescent="0.25">
      <c r="B7" s="59" t="s">
        <v>125</v>
      </c>
      <c r="C7" s="87" t="s">
        <v>15</v>
      </c>
      <c r="D7" s="87" t="s">
        <v>15</v>
      </c>
      <c r="E7" s="471">
        <v>3684.54</v>
      </c>
      <c r="F7" s="473" t="s">
        <v>609</v>
      </c>
      <c r="G7" s="87">
        <v>264.33</v>
      </c>
    </row>
    <row r="8" spans="2:9" x14ac:dyDescent="0.25">
      <c r="B8" s="59" t="s">
        <v>126</v>
      </c>
      <c r="C8" s="87">
        <v>2727</v>
      </c>
      <c r="D8" s="87">
        <v>71141.289999999994</v>
      </c>
      <c r="E8" s="471"/>
      <c r="F8" s="473"/>
      <c r="G8" s="87">
        <v>2832.38</v>
      </c>
    </row>
    <row r="9" spans="2:9" x14ac:dyDescent="0.25">
      <c r="B9" s="59" t="s">
        <v>127</v>
      </c>
      <c r="C9" s="87">
        <v>3191</v>
      </c>
      <c r="D9" s="87">
        <v>87.1</v>
      </c>
      <c r="E9" s="471"/>
      <c r="F9" s="473"/>
      <c r="G9" s="301">
        <v>9.11</v>
      </c>
    </row>
    <row r="10" spans="2:9" x14ac:dyDescent="0.25">
      <c r="B10" s="59" t="s">
        <v>128</v>
      </c>
      <c r="C10" s="87">
        <v>534</v>
      </c>
      <c r="D10" s="87">
        <v>5517.4</v>
      </c>
      <c r="E10" s="471"/>
      <c r="F10" s="473"/>
      <c r="G10" s="87">
        <v>46.58</v>
      </c>
    </row>
    <row r="11" spans="2:9" x14ac:dyDescent="0.25">
      <c r="B11" s="59" t="s">
        <v>129</v>
      </c>
      <c r="C11" s="87">
        <v>409</v>
      </c>
      <c r="D11" s="87">
        <v>3864.8</v>
      </c>
      <c r="E11" s="471"/>
      <c r="F11" s="473"/>
      <c r="G11" s="87">
        <v>20.79</v>
      </c>
    </row>
    <row r="12" spans="2:9" x14ac:dyDescent="0.25">
      <c r="B12" s="59" t="s">
        <v>130</v>
      </c>
      <c r="C12" s="87">
        <v>5099</v>
      </c>
      <c r="D12" s="87">
        <v>4746.09</v>
      </c>
      <c r="E12" s="471"/>
      <c r="F12" s="473"/>
      <c r="G12" s="87">
        <v>82.54</v>
      </c>
    </row>
    <row r="13" spans="2:9" x14ac:dyDescent="0.25">
      <c r="B13" s="59" t="s">
        <v>131</v>
      </c>
      <c r="C13" s="87">
        <v>0</v>
      </c>
      <c r="D13" s="87">
        <v>0</v>
      </c>
      <c r="E13" s="471"/>
      <c r="F13" s="473"/>
      <c r="G13" s="87">
        <v>0</v>
      </c>
    </row>
    <row r="14" spans="2:9" x14ac:dyDescent="0.25">
      <c r="B14" s="59" t="s">
        <v>132</v>
      </c>
      <c r="C14" s="87">
        <v>143</v>
      </c>
      <c r="D14" s="87">
        <v>40.92</v>
      </c>
      <c r="E14" s="472"/>
      <c r="F14" s="474"/>
      <c r="G14" s="87">
        <v>3.74</v>
      </c>
    </row>
    <row r="15" spans="2:9" x14ac:dyDescent="0.25">
      <c r="B15" s="229" t="s">
        <v>133</v>
      </c>
      <c r="C15" s="230">
        <v>12164</v>
      </c>
      <c r="D15" s="230">
        <v>94642.93</v>
      </c>
      <c r="E15" s="230">
        <v>4111.75</v>
      </c>
      <c r="F15" s="230" t="s">
        <v>772</v>
      </c>
      <c r="G15" s="230">
        <v>3685.66</v>
      </c>
    </row>
    <row r="16" spans="2:9" x14ac:dyDescent="0.25">
      <c r="B16" s="470" t="s">
        <v>610</v>
      </c>
      <c r="C16" s="470"/>
      <c r="D16" s="470"/>
      <c r="E16" s="470"/>
      <c r="F16" s="470"/>
      <c r="G16" s="470"/>
    </row>
    <row r="17" spans="2:7" x14ac:dyDescent="0.25">
      <c r="B17" s="146" t="s">
        <v>125</v>
      </c>
      <c r="C17" s="240" t="s">
        <v>15</v>
      </c>
      <c r="D17" s="240" t="s">
        <v>15</v>
      </c>
      <c r="E17" s="463" t="s">
        <v>611</v>
      </c>
      <c r="F17" s="466" t="s">
        <v>134</v>
      </c>
      <c r="G17" s="466" t="s">
        <v>134</v>
      </c>
    </row>
    <row r="18" spans="2:7" x14ac:dyDescent="0.25">
      <c r="B18" s="57" t="s">
        <v>126</v>
      </c>
      <c r="C18" s="42">
        <v>42912</v>
      </c>
      <c r="D18" s="42">
        <v>643314.04</v>
      </c>
      <c r="E18" s="464"/>
      <c r="F18" s="467"/>
      <c r="G18" s="467"/>
    </row>
    <row r="19" spans="2:7" x14ac:dyDescent="0.25">
      <c r="B19" s="57" t="s">
        <v>127</v>
      </c>
      <c r="C19" s="42">
        <v>33067</v>
      </c>
      <c r="D19" s="42">
        <v>1332.94</v>
      </c>
      <c r="E19" s="464"/>
      <c r="F19" s="467"/>
      <c r="G19" s="467"/>
    </row>
    <row r="20" spans="2:7" x14ac:dyDescent="0.25">
      <c r="B20" s="57" t="s">
        <v>128</v>
      </c>
      <c r="C20" s="42">
        <v>13085</v>
      </c>
      <c r="D20" s="42">
        <v>137070.81</v>
      </c>
      <c r="E20" s="464"/>
      <c r="F20" s="467"/>
      <c r="G20" s="467"/>
    </row>
    <row r="21" spans="2:7" x14ac:dyDescent="0.25">
      <c r="B21" s="57" t="s">
        <v>129</v>
      </c>
      <c r="C21" s="42">
        <v>2945</v>
      </c>
      <c r="D21" s="42">
        <v>36065.050000000003</v>
      </c>
      <c r="E21" s="464"/>
      <c r="F21" s="467"/>
      <c r="G21" s="467"/>
    </row>
    <row r="22" spans="2:7" x14ac:dyDescent="0.25">
      <c r="B22" s="57" t="s">
        <v>130</v>
      </c>
      <c r="C22" s="42">
        <v>1979895</v>
      </c>
      <c r="D22" s="42">
        <v>96918.21</v>
      </c>
      <c r="E22" s="464"/>
      <c r="F22" s="467"/>
      <c r="G22" s="467"/>
    </row>
    <row r="23" spans="2:7" x14ac:dyDescent="0.25">
      <c r="B23" s="57" t="s">
        <v>131</v>
      </c>
      <c r="C23" s="42">
        <v>83</v>
      </c>
      <c r="D23" s="42">
        <v>1134.2</v>
      </c>
      <c r="E23" s="464"/>
      <c r="F23" s="467"/>
      <c r="G23" s="467"/>
    </row>
    <row r="24" spans="2:7" x14ac:dyDescent="0.25">
      <c r="B24" s="57" t="s">
        <v>132</v>
      </c>
      <c r="C24" s="42">
        <v>106072</v>
      </c>
      <c r="D24" s="42">
        <v>3487.63</v>
      </c>
      <c r="E24" s="464"/>
      <c r="F24" s="467"/>
      <c r="G24" s="467"/>
    </row>
    <row r="25" spans="2:7" x14ac:dyDescent="0.25">
      <c r="B25" s="205" t="s">
        <v>135</v>
      </c>
      <c r="C25" s="206">
        <v>2178059</v>
      </c>
      <c r="D25" s="253">
        <v>919322.9</v>
      </c>
      <c r="E25" s="465"/>
      <c r="F25" s="467"/>
      <c r="G25" s="467"/>
    </row>
    <row r="26" spans="2:7" x14ac:dyDescent="0.25">
      <c r="B26" s="229" t="s">
        <v>136</v>
      </c>
      <c r="C26" s="230">
        <v>2190223</v>
      </c>
      <c r="D26" s="230">
        <v>1013965.83</v>
      </c>
      <c r="E26" s="230">
        <v>50978.96</v>
      </c>
      <c r="F26" s="468"/>
      <c r="G26" s="468"/>
    </row>
    <row r="27" spans="2:7" ht="94.5" customHeight="1" x14ac:dyDescent="0.25">
      <c r="B27" s="461" t="s">
        <v>612</v>
      </c>
      <c r="C27" s="461"/>
      <c r="D27" s="461"/>
      <c r="E27" s="461"/>
      <c r="F27" s="461"/>
      <c r="G27" s="461"/>
    </row>
    <row r="28" spans="2:7" x14ac:dyDescent="0.25">
      <c r="B28" s="147"/>
      <c r="C28" s="147"/>
      <c r="D28" s="147"/>
      <c r="E28" s="147"/>
      <c r="F28" s="147"/>
      <c r="G28" s="147"/>
    </row>
  </sheetData>
  <mergeCells count="11">
    <mergeCell ref="B27:G27"/>
    <mergeCell ref="I2:I3"/>
    <mergeCell ref="E17:E25"/>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8" width="9.140625" customWidth="1"/>
    <col min="9" max="9" width="2.85546875" customWidth="1"/>
    <col min="10" max="10" width="1.85546875" style="51"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76"/>
      <c r="C2" s="476"/>
      <c r="D2" s="476"/>
      <c r="E2" s="476"/>
      <c r="F2" s="476"/>
      <c r="G2" s="476"/>
      <c r="H2" s="476"/>
      <c r="L2" s="475" t="s">
        <v>613</v>
      </c>
      <c r="M2" s="475"/>
      <c r="O2" s="462" t="s">
        <v>377</v>
      </c>
      <c r="P2" s="462"/>
    </row>
    <row r="3" spans="2:17" x14ac:dyDescent="0.25">
      <c r="L3" s="9"/>
      <c r="M3" s="9"/>
      <c r="O3" s="462"/>
      <c r="P3" s="462"/>
    </row>
    <row r="4" spans="2:17" x14ac:dyDescent="0.25">
      <c r="L4" s="16" t="s">
        <v>51</v>
      </c>
      <c r="M4" s="11" t="s">
        <v>17</v>
      </c>
    </row>
    <row r="5" spans="2:17" x14ac:dyDescent="0.25">
      <c r="L5" s="18" t="s">
        <v>4</v>
      </c>
      <c r="M5" s="271">
        <v>6199</v>
      </c>
    </row>
    <row r="6" spans="2:17" x14ac:dyDescent="0.25">
      <c r="L6" s="56" t="s">
        <v>61</v>
      </c>
      <c r="M6" s="271">
        <v>894</v>
      </c>
      <c r="O6" s="1"/>
    </row>
    <row r="7" spans="2:17" x14ac:dyDescent="0.25">
      <c r="L7" s="18" t="s">
        <v>62</v>
      </c>
      <c r="M7" s="271">
        <v>793</v>
      </c>
    </row>
    <row r="8" spans="2:17" x14ac:dyDescent="0.25">
      <c r="L8" s="56" t="s">
        <v>63</v>
      </c>
      <c r="M8" s="271">
        <v>611</v>
      </c>
    </row>
    <row r="9" spans="2:17" x14ac:dyDescent="0.25">
      <c r="L9" s="18" t="s">
        <v>64</v>
      </c>
      <c r="M9" s="271">
        <v>1901</v>
      </c>
    </row>
    <row r="10" spans="2:17" x14ac:dyDescent="0.25">
      <c r="L10" s="197" t="s">
        <v>65</v>
      </c>
      <c r="M10" s="272">
        <v>2000</v>
      </c>
    </row>
    <row r="11" spans="2:17" x14ac:dyDescent="0.25">
      <c r="L11" s="18" t="s">
        <v>66</v>
      </c>
      <c r="M11" s="87">
        <v>1281</v>
      </c>
    </row>
    <row r="12" spans="2:17" x14ac:dyDescent="0.25">
      <c r="L12" s="56" t="s">
        <v>67</v>
      </c>
      <c r="M12" s="87">
        <v>272</v>
      </c>
    </row>
    <row r="13" spans="2:17" x14ac:dyDescent="0.25">
      <c r="L13" s="18" t="s">
        <v>68</v>
      </c>
      <c r="M13" s="87">
        <v>201</v>
      </c>
    </row>
    <row r="14" spans="2:17" x14ac:dyDescent="0.25">
      <c r="L14" s="56" t="s">
        <v>69</v>
      </c>
      <c r="M14" s="87">
        <v>246</v>
      </c>
    </row>
    <row r="16" spans="2:17" x14ac:dyDescent="0.25">
      <c r="L16" s="173"/>
      <c r="M16" s="174"/>
      <c r="N16" s="174"/>
      <c r="O16" s="174"/>
      <c r="P16" s="174"/>
      <c r="Q16" s="174"/>
    </row>
    <row r="17" spans="12:17" x14ac:dyDescent="0.25">
      <c r="L17" s="191" t="s">
        <v>65</v>
      </c>
      <c r="M17" s="177" t="s">
        <v>339</v>
      </c>
      <c r="N17" s="192" t="s">
        <v>340</v>
      </c>
      <c r="O17" s="174"/>
      <c r="P17" s="174"/>
      <c r="Q17" s="174"/>
    </row>
    <row r="18" spans="12:17" x14ac:dyDescent="0.25">
      <c r="L18" s="193" t="s">
        <v>66</v>
      </c>
      <c r="M18" s="180">
        <f>M11</f>
        <v>1281</v>
      </c>
      <c r="N18" s="194">
        <f>M18/M22</f>
        <v>0.64049999999999996</v>
      </c>
      <c r="O18" s="174"/>
      <c r="P18" s="174"/>
      <c r="Q18" s="174"/>
    </row>
    <row r="19" spans="12:17" x14ac:dyDescent="0.25">
      <c r="L19" s="193" t="s">
        <v>67</v>
      </c>
      <c r="M19" s="180">
        <f>M12</f>
        <v>272</v>
      </c>
      <c r="N19" s="194">
        <f>M19/M22</f>
        <v>0.13600000000000001</v>
      </c>
      <c r="O19" s="174"/>
      <c r="P19" s="174"/>
      <c r="Q19" s="174"/>
    </row>
    <row r="20" spans="12:17" x14ac:dyDescent="0.25">
      <c r="L20" s="193" t="s">
        <v>68</v>
      </c>
      <c r="M20" s="180">
        <f>M13</f>
        <v>201</v>
      </c>
      <c r="N20" s="194">
        <f>M20/M22</f>
        <v>0.10050000000000001</v>
      </c>
      <c r="O20" s="174"/>
      <c r="P20" s="174"/>
      <c r="Q20" s="174"/>
    </row>
    <row r="21" spans="12:17" x14ac:dyDescent="0.25">
      <c r="L21" s="193" t="s">
        <v>69</v>
      </c>
      <c r="M21" s="180">
        <f>M14</f>
        <v>246</v>
      </c>
      <c r="N21" s="194">
        <f>M21/M22</f>
        <v>0.123</v>
      </c>
      <c r="O21" s="174"/>
      <c r="P21" s="174"/>
      <c r="Q21" s="174"/>
    </row>
    <row r="22" spans="12:17" x14ac:dyDescent="0.25">
      <c r="L22" s="195" t="s">
        <v>21</v>
      </c>
      <c r="M22" s="195">
        <f>SUM(M18:M21)</f>
        <v>2000</v>
      </c>
      <c r="N22" s="196">
        <f>M22/M22%</f>
        <v>100</v>
      </c>
      <c r="O22" s="174"/>
      <c r="P22" s="174"/>
      <c r="Q22" s="174"/>
    </row>
    <row r="23" spans="12:17" x14ac:dyDescent="0.25">
      <c r="L23" s="173"/>
      <c r="M23" s="174"/>
      <c r="N23" s="174"/>
      <c r="O23" s="174"/>
      <c r="P23" s="174"/>
      <c r="Q23" s="174"/>
    </row>
    <row r="24" spans="12:17" x14ac:dyDescent="0.25">
      <c r="L24" s="173"/>
      <c r="M24" s="174"/>
      <c r="N24" s="174"/>
      <c r="O24" s="174"/>
      <c r="P24" s="174"/>
      <c r="Q24" s="174"/>
    </row>
    <row r="25" spans="12:17" x14ac:dyDescent="0.25">
      <c r="L25" s="173"/>
      <c r="M25" s="174"/>
      <c r="N25" s="174"/>
      <c r="O25" s="174"/>
      <c r="P25" s="174"/>
      <c r="Q25" s="174"/>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34"/>
  <sheetViews>
    <sheetView showGridLines="0" workbookViewId="0">
      <selection activeCell="T2" sqref="T2:U4"/>
    </sheetView>
  </sheetViews>
  <sheetFormatPr defaultRowHeight="15" x14ac:dyDescent="0.25"/>
  <cols>
    <col min="1" max="1" width="2.7109375" customWidth="1"/>
    <col min="2" max="7" width="10" customWidth="1"/>
    <col min="8" max="9" width="4.28515625" customWidth="1"/>
    <col min="10" max="10" width="2.28515625" customWidth="1"/>
    <col min="11" max="11" width="1.85546875" style="51" customWidth="1"/>
    <col min="12" max="12" width="1.85546875" customWidth="1"/>
    <col min="13" max="13" width="35.140625" style="19" customWidth="1"/>
    <col min="14" max="14" width="13.140625" style="19" customWidth="1"/>
    <col min="15" max="15" width="9.140625" style="19"/>
    <col min="16" max="16" width="13.42578125" style="19" customWidth="1"/>
    <col min="17" max="17" width="17.5703125" style="25" customWidth="1"/>
    <col min="18" max="18" width="48" style="19" customWidth="1"/>
    <col min="19" max="19" width="3.7109375" customWidth="1"/>
    <col min="20" max="21" width="7.140625" customWidth="1"/>
  </cols>
  <sheetData>
    <row r="1" spans="2:21" ht="12" customHeight="1" x14ac:dyDescent="0.25"/>
    <row r="2" spans="2:21" ht="15.75" customHeight="1" x14ac:dyDescent="0.25">
      <c r="B2" s="397"/>
      <c r="C2" s="397"/>
      <c r="D2" s="397"/>
      <c r="E2" s="397"/>
      <c r="F2" s="397"/>
      <c r="G2" s="397"/>
      <c r="H2" s="397"/>
      <c r="I2" s="397"/>
      <c r="M2" s="443" t="s">
        <v>332</v>
      </c>
      <c r="N2" s="443"/>
      <c r="O2" s="443"/>
      <c r="P2" s="443"/>
      <c r="Q2" s="443"/>
      <c r="R2" s="443"/>
      <c r="T2" s="400" t="s">
        <v>377</v>
      </c>
      <c r="U2" s="400"/>
    </row>
    <row r="3" spans="2:21" x14ac:dyDescent="0.25">
      <c r="M3" s="449" t="s">
        <v>110</v>
      </c>
      <c r="N3" s="449"/>
      <c r="O3" s="449"/>
      <c r="P3" s="449"/>
      <c r="Q3" s="449"/>
      <c r="R3" s="449"/>
      <c r="T3" s="400"/>
      <c r="U3" s="400"/>
    </row>
    <row r="4" spans="2:21" x14ac:dyDescent="0.25">
      <c r="M4" s="460" t="s">
        <v>91</v>
      </c>
      <c r="N4" s="460" t="s">
        <v>137</v>
      </c>
      <c r="O4" s="460"/>
      <c r="P4" s="460"/>
      <c r="Q4" s="479" t="s">
        <v>138</v>
      </c>
      <c r="R4" s="454" t="s">
        <v>139</v>
      </c>
      <c r="T4" s="400"/>
      <c r="U4" s="400"/>
    </row>
    <row r="5" spans="2:21" ht="50.25" customHeight="1" x14ac:dyDescent="0.25">
      <c r="M5" s="454"/>
      <c r="N5" s="23" t="s">
        <v>140</v>
      </c>
      <c r="O5" s="23" t="s">
        <v>141</v>
      </c>
      <c r="P5" s="23" t="s">
        <v>142</v>
      </c>
      <c r="Q5" s="480"/>
      <c r="R5" s="455"/>
    </row>
    <row r="6" spans="2:21" x14ac:dyDescent="0.25">
      <c r="M6" s="426" t="s">
        <v>143</v>
      </c>
      <c r="N6" s="426"/>
      <c r="O6" s="426"/>
      <c r="P6" s="426"/>
      <c r="Q6" s="426"/>
      <c r="R6" s="426"/>
    </row>
    <row r="7" spans="2:21" x14ac:dyDescent="0.25">
      <c r="M7" s="148" t="s">
        <v>144</v>
      </c>
      <c r="N7" s="149">
        <v>13175</v>
      </c>
      <c r="O7" s="149">
        <v>5320</v>
      </c>
      <c r="P7" s="149">
        <v>40.380000000000003</v>
      </c>
      <c r="Q7" s="149">
        <v>183.45</v>
      </c>
      <c r="R7" s="146" t="s">
        <v>145</v>
      </c>
    </row>
    <row r="8" spans="2:21" x14ac:dyDescent="0.25">
      <c r="M8" s="12" t="s">
        <v>146</v>
      </c>
      <c r="N8" s="93">
        <v>56022</v>
      </c>
      <c r="O8" s="93">
        <v>35571</v>
      </c>
      <c r="P8" s="246">
        <v>63.5</v>
      </c>
      <c r="Q8" s="93">
        <v>252.88</v>
      </c>
      <c r="R8" s="57" t="s">
        <v>147</v>
      </c>
    </row>
    <row r="9" spans="2:21" x14ac:dyDescent="0.25">
      <c r="M9" s="12" t="s">
        <v>148</v>
      </c>
      <c r="N9" s="93">
        <v>11015</v>
      </c>
      <c r="O9" s="93">
        <v>2892</v>
      </c>
      <c r="P9" s="93">
        <v>26.26</v>
      </c>
      <c r="Q9" s="93">
        <v>123.35</v>
      </c>
      <c r="R9" s="57" t="s">
        <v>149</v>
      </c>
    </row>
    <row r="10" spans="2:21" x14ac:dyDescent="0.25">
      <c r="M10" s="12" t="s">
        <v>150</v>
      </c>
      <c r="N10" s="93">
        <v>49473</v>
      </c>
      <c r="O10" s="93">
        <v>41018</v>
      </c>
      <c r="P10" s="93">
        <v>82.91</v>
      </c>
      <c r="Q10" s="93">
        <v>266.64999999999998</v>
      </c>
      <c r="R10" s="57" t="s">
        <v>151</v>
      </c>
    </row>
    <row r="11" spans="2:21" ht="25.5" x14ac:dyDescent="0.25">
      <c r="M11" s="24" t="s">
        <v>152</v>
      </c>
      <c r="N11" s="143">
        <v>29523</v>
      </c>
      <c r="O11" s="143">
        <v>5052</v>
      </c>
      <c r="P11" s="143">
        <v>17.11</v>
      </c>
      <c r="Q11" s="143">
        <v>115.39</v>
      </c>
      <c r="R11" s="85" t="s">
        <v>153</v>
      </c>
    </row>
    <row r="12" spans="2:21" x14ac:dyDescent="0.25">
      <c r="M12" s="12" t="s">
        <v>154</v>
      </c>
      <c r="N12" s="93">
        <v>7365</v>
      </c>
      <c r="O12" s="93">
        <v>3691</v>
      </c>
      <c r="P12" s="93">
        <v>50.12</v>
      </c>
      <c r="Q12" s="93">
        <v>387.44</v>
      </c>
      <c r="R12" s="57" t="s">
        <v>155</v>
      </c>
    </row>
    <row r="13" spans="2:21" x14ac:dyDescent="0.25">
      <c r="M13" s="12" t="s">
        <v>156</v>
      </c>
      <c r="N13" s="93">
        <v>47158</v>
      </c>
      <c r="O13" s="93">
        <v>19350</v>
      </c>
      <c r="P13" s="93">
        <v>41.03</v>
      </c>
      <c r="Q13" s="93">
        <v>209.12</v>
      </c>
      <c r="R13" s="57" t="s">
        <v>157</v>
      </c>
    </row>
    <row r="14" spans="2:21" x14ac:dyDescent="0.25">
      <c r="M14" s="152" t="s">
        <v>158</v>
      </c>
      <c r="N14" s="150">
        <v>12641</v>
      </c>
      <c r="O14" s="150">
        <v>2615</v>
      </c>
      <c r="P14" s="150">
        <v>20.68</v>
      </c>
      <c r="Q14" s="150">
        <v>169.65</v>
      </c>
      <c r="R14" s="151" t="s">
        <v>159</v>
      </c>
    </row>
    <row r="15" spans="2:21" x14ac:dyDescent="0.25">
      <c r="M15" s="426" t="s">
        <v>160</v>
      </c>
      <c r="N15" s="426"/>
      <c r="O15" s="426"/>
      <c r="P15" s="426"/>
      <c r="Q15" s="426"/>
      <c r="R15" s="426"/>
    </row>
    <row r="16" spans="2:21" x14ac:dyDescent="0.25">
      <c r="M16" s="12" t="s">
        <v>161</v>
      </c>
      <c r="N16" s="477" t="s">
        <v>162</v>
      </c>
      <c r="O16" s="477"/>
      <c r="P16" s="477"/>
      <c r="Q16" s="477"/>
      <c r="R16" s="477"/>
    </row>
    <row r="17" spans="13:18" x14ac:dyDescent="0.25">
      <c r="M17" s="12" t="s">
        <v>163</v>
      </c>
      <c r="N17" s="477" t="s">
        <v>164</v>
      </c>
      <c r="O17" s="477"/>
      <c r="P17" s="477"/>
      <c r="Q17" s="477"/>
      <c r="R17" s="477"/>
    </row>
    <row r="18" spans="13:18" x14ac:dyDescent="0.25">
      <c r="M18" s="12" t="s">
        <v>165</v>
      </c>
      <c r="N18" s="477" t="s">
        <v>164</v>
      </c>
      <c r="O18" s="477"/>
      <c r="P18" s="477"/>
      <c r="Q18" s="477"/>
      <c r="R18" s="477"/>
    </row>
    <row r="19" spans="13:18" x14ac:dyDescent="0.25">
      <c r="M19" s="152" t="s">
        <v>405</v>
      </c>
      <c r="N19" s="478" t="s">
        <v>614</v>
      </c>
      <c r="O19" s="478"/>
      <c r="P19" s="478"/>
      <c r="Q19" s="478"/>
      <c r="R19" s="478"/>
    </row>
    <row r="20" spans="13:18" x14ac:dyDescent="0.25">
      <c r="M20" s="12"/>
    </row>
    <row r="21" spans="13:18" x14ac:dyDescent="0.25">
      <c r="M21" s="12"/>
    </row>
    <row r="22" spans="13:18" x14ac:dyDescent="0.25">
      <c r="M22" s="173"/>
      <c r="N22" s="173"/>
      <c r="O22" s="173"/>
    </row>
    <row r="23" spans="13:18" x14ac:dyDescent="0.25">
      <c r="M23" s="173"/>
      <c r="N23" s="173"/>
      <c r="O23" s="173"/>
    </row>
    <row r="24" spans="13:18" ht="63.75" x14ac:dyDescent="0.25">
      <c r="M24" s="203" t="s">
        <v>91</v>
      </c>
      <c r="N24" s="203" t="s">
        <v>138</v>
      </c>
      <c r="O24" s="173"/>
    </row>
    <row r="25" spans="13:18" x14ac:dyDescent="0.25">
      <c r="M25" s="207" t="s">
        <v>346</v>
      </c>
      <c r="N25" s="208">
        <v>3.8744000000000001</v>
      </c>
      <c r="O25" s="173"/>
    </row>
    <row r="26" spans="13:18" x14ac:dyDescent="0.25">
      <c r="M26" s="207" t="s">
        <v>344</v>
      </c>
      <c r="N26" s="208">
        <v>2.6664999999999996</v>
      </c>
      <c r="O26" s="173"/>
    </row>
    <row r="27" spans="13:18" x14ac:dyDescent="0.25">
      <c r="M27" s="207" t="s">
        <v>342</v>
      </c>
      <c r="N27" s="208">
        <v>2.5287999999999999</v>
      </c>
      <c r="O27" s="173"/>
    </row>
    <row r="28" spans="13:18" x14ac:dyDescent="0.25">
      <c r="M28" s="207" t="s">
        <v>347</v>
      </c>
      <c r="N28" s="208">
        <v>2.0912000000000002</v>
      </c>
      <c r="O28" s="173"/>
    </row>
    <row r="29" spans="13:18" x14ac:dyDescent="0.25">
      <c r="M29" s="207" t="s">
        <v>341</v>
      </c>
      <c r="N29" s="208">
        <v>1.8345</v>
      </c>
      <c r="O29" s="173"/>
    </row>
    <row r="30" spans="13:18" x14ac:dyDescent="0.25">
      <c r="M30" s="207" t="s">
        <v>348</v>
      </c>
      <c r="N30" s="208">
        <v>1.6965000000000001</v>
      </c>
      <c r="O30" s="173"/>
    </row>
    <row r="31" spans="13:18" x14ac:dyDescent="0.25">
      <c r="M31" s="207" t="s">
        <v>343</v>
      </c>
      <c r="N31" s="208">
        <v>1.2335</v>
      </c>
      <c r="O31" s="173"/>
    </row>
    <row r="32" spans="13:18" x14ac:dyDescent="0.25">
      <c r="M32" s="207" t="s">
        <v>345</v>
      </c>
      <c r="N32" s="208">
        <v>1.1538999999999999</v>
      </c>
      <c r="O32" s="173"/>
    </row>
    <row r="33" spans="13:15" x14ac:dyDescent="0.25">
      <c r="M33" s="173"/>
      <c r="N33" s="173"/>
      <c r="O33" s="173"/>
    </row>
    <row r="34" spans="13:15" x14ac:dyDescent="0.25">
      <c r="M34" s="173"/>
      <c r="N34" s="173"/>
      <c r="O34" s="173"/>
    </row>
  </sheetData>
  <sortState xmlns:xlrd2="http://schemas.microsoft.com/office/spreadsheetml/2017/richdata2" ref="M25:N32">
    <sortCondition descending="1" ref="N25:N32"/>
  </sortState>
  <mergeCells count="14">
    <mergeCell ref="N18:R18"/>
    <mergeCell ref="N19:R19"/>
    <mergeCell ref="M2:R2"/>
    <mergeCell ref="M3:R3"/>
    <mergeCell ref="M4:M5"/>
    <mergeCell ref="N4:P4"/>
    <mergeCell ref="Q4:Q5"/>
    <mergeCell ref="R4:R5"/>
    <mergeCell ref="N17:R17"/>
    <mergeCell ref="B2:I2"/>
    <mergeCell ref="M6:R6"/>
    <mergeCell ref="M15:R15"/>
    <mergeCell ref="N16:R16"/>
    <mergeCell ref="T2:U4"/>
  </mergeCells>
  <hyperlinks>
    <hyperlink ref="T2:T4" location="'Table of Contents'!A1" display="Go To Table Of Contents"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H11" sqref="H11"/>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98" t="s">
        <v>457</v>
      </c>
      <c r="C2" s="398"/>
      <c r="D2" s="398"/>
      <c r="E2" s="398"/>
      <c r="F2" s="398"/>
      <c r="G2" s="398"/>
      <c r="H2" s="398"/>
      <c r="J2" s="482" t="s">
        <v>377</v>
      </c>
    </row>
    <row r="3" spans="2:10" ht="15" customHeight="1" x14ac:dyDescent="0.25">
      <c r="F3" s="106"/>
      <c r="G3" s="484" t="s">
        <v>89</v>
      </c>
      <c r="H3" s="484"/>
      <c r="J3" s="482"/>
    </row>
    <row r="4" spans="2:10" ht="23.25" customHeight="1" x14ac:dyDescent="0.25">
      <c r="B4" s="454" t="s">
        <v>417</v>
      </c>
      <c r="C4" s="485" t="s">
        <v>418</v>
      </c>
      <c r="D4" s="487" t="s">
        <v>419</v>
      </c>
      <c r="E4" s="488"/>
      <c r="F4" s="457" t="s">
        <v>420</v>
      </c>
      <c r="G4" s="457"/>
      <c r="H4" s="458"/>
    </row>
    <row r="5" spans="2:10" ht="27.75" customHeight="1" x14ac:dyDescent="0.25">
      <c r="B5" s="455"/>
      <c r="C5" s="486"/>
      <c r="D5" s="304" t="s">
        <v>421</v>
      </c>
      <c r="E5" s="304" t="s">
        <v>422</v>
      </c>
      <c r="F5" s="304" t="s">
        <v>421</v>
      </c>
      <c r="G5" s="304" t="s">
        <v>422</v>
      </c>
      <c r="H5" s="304" t="s">
        <v>423</v>
      </c>
    </row>
    <row r="6" spans="2:10" x14ac:dyDescent="0.25">
      <c r="B6" s="273">
        <v>1</v>
      </c>
      <c r="C6" s="273" t="s">
        <v>424</v>
      </c>
      <c r="D6" s="119">
        <v>132</v>
      </c>
      <c r="E6" s="119">
        <v>15054.37</v>
      </c>
      <c r="F6" s="119">
        <v>34</v>
      </c>
      <c r="G6" s="119">
        <v>603.13</v>
      </c>
      <c r="H6" s="119">
        <v>31.47</v>
      </c>
      <c r="I6" s="274"/>
    </row>
    <row r="7" spans="2:10" ht="14.45" customHeight="1" x14ac:dyDescent="0.25">
      <c r="B7" s="273">
        <v>2</v>
      </c>
      <c r="C7" s="273" t="s">
        <v>425</v>
      </c>
      <c r="D7" s="119">
        <v>17</v>
      </c>
      <c r="E7" s="119">
        <v>884.78</v>
      </c>
      <c r="F7" s="119">
        <v>3</v>
      </c>
      <c r="G7" s="119">
        <v>355.76</v>
      </c>
      <c r="H7" s="119">
        <v>0</v>
      </c>
      <c r="I7" s="274"/>
    </row>
    <row r="8" spans="2:10" x14ac:dyDescent="0.25">
      <c r="B8" s="273">
        <v>3</v>
      </c>
      <c r="C8" s="273" t="s">
        <v>426</v>
      </c>
      <c r="D8" s="119">
        <v>165</v>
      </c>
      <c r="E8" s="302">
        <v>63738.09</v>
      </c>
      <c r="F8" s="119">
        <v>20</v>
      </c>
      <c r="G8" s="119">
        <v>1024.81</v>
      </c>
      <c r="H8" s="119">
        <v>3.9</v>
      </c>
      <c r="I8" s="274"/>
    </row>
    <row r="9" spans="2:10" x14ac:dyDescent="0.25">
      <c r="B9" s="273">
        <v>4</v>
      </c>
      <c r="C9" s="273" t="s">
        <v>427</v>
      </c>
      <c r="D9" s="119">
        <v>3</v>
      </c>
      <c r="E9" s="119">
        <v>70.680000000000007</v>
      </c>
      <c r="F9" s="119" t="s">
        <v>428</v>
      </c>
      <c r="G9" s="119" t="s">
        <v>428</v>
      </c>
      <c r="H9" s="119" t="s">
        <v>428</v>
      </c>
      <c r="I9" s="274"/>
    </row>
    <row r="10" spans="2:10" x14ac:dyDescent="0.25">
      <c r="B10" s="273">
        <v>5</v>
      </c>
      <c r="C10" s="273" t="s">
        <v>429</v>
      </c>
      <c r="D10" s="119">
        <v>530</v>
      </c>
      <c r="E10" s="119">
        <v>203145.84</v>
      </c>
      <c r="F10" s="119">
        <v>86</v>
      </c>
      <c r="G10" s="119">
        <v>39330.629999999997</v>
      </c>
      <c r="H10" s="119" t="s">
        <v>773</v>
      </c>
      <c r="I10" s="274"/>
    </row>
    <row r="11" spans="2:10" x14ac:dyDescent="0.25">
      <c r="B11" s="489" t="s">
        <v>21</v>
      </c>
      <c r="C11" s="490"/>
      <c r="D11" s="107">
        <v>847</v>
      </c>
      <c r="E11" s="374">
        <v>282893.76</v>
      </c>
      <c r="F11" s="107">
        <v>143</v>
      </c>
      <c r="G11" s="108">
        <v>41314.33</v>
      </c>
      <c r="H11" s="107">
        <v>5083.45</v>
      </c>
      <c r="I11" s="274"/>
    </row>
    <row r="12" spans="2:10" ht="36.75" customHeight="1" x14ac:dyDescent="0.25">
      <c r="B12" s="483" t="s">
        <v>615</v>
      </c>
      <c r="C12" s="483"/>
      <c r="D12" s="483"/>
      <c r="E12" s="483"/>
      <c r="F12" s="483"/>
      <c r="G12" s="483"/>
      <c r="H12" s="483"/>
      <c r="I12" s="274"/>
    </row>
    <row r="13" spans="2:10" x14ac:dyDescent="0.25">
      <c r="B13" s="481"/>
      <c r="C13" s="481"/>
      <c r="D13" s="481"/>
      <c r="E13" s="481"/>
      <c r="F13" s="481"/>
      <c r="G13" s="481"/>
      <c r="H13" s="481"/>
    </row>
    <row r="14" spans="2:10" ht="31.5" customHeight="1" x14ac:dyDescent="0.25">
      <c r="B14" s="447"/>
      <c r="C14" s="447"/>
      <c r="D14" s="447"/>
      <c r="E14" s="447"/>
      <c r="F14" s="447"/>
      <c r="G14" s="447"/>
      <c r="H14" s="447"/>
    </row>
    <row r="15" spans="2:10" ht="25.5" customHeight="1" x14ac:dyDescent="0.25">
      <c r="B15" s="447"/>
      <c r="C15" s="447"/>
      <c r="D15" s="447"/>
      <c r="E15" s="447"/>
      <c r="F15" s="447"/>
      <c r="G15" s="447"/>
      <c r="H15" s="447"/>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8"/>
  <sheetViews>
    <sheetView showGridLines="0" zoomScale="90" zoomScaleNormal="90" workbookViewId="0">
      <selection activeCell="U2" sqref="U2:V3"/>
    </sheetView>
  </sheetViews>
  <sheetFormatPr defaultRowHeight="15" x14ac:dyDescent="0.25"/>
  <cols>
    <col min="1" max="1" width="1.85546875" customWidth="1"/>
    <col min="11" max="11" width="1.85546875" customWidth="1"/>
    <col min="12" max="12" width="1.85546875" style="51"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97"/>
      <c r="C2" s="397"/>
      <c r="D2" s="397"/>
      <c r="E2" s="397"/>
      <c r="F2" s="397"/>
      <c r="G2" s="397"/>
      <c r="H2" s="397"/>
      <c r="I2" s="397"/>
      <c r="J2" s="53"/>
      <c r="N2" s="492" t="s">
        <v>616</v>
      </c>
      <c r="O2" s="492"/>
      <c r="P2" s="492"/>
      <c r="Q2" s="492"/>
      <c r="R2" s="492"/>
      <c r="S2" s="492"/>
      <c r="U2" s="453" t="s">
        <v>377</v>
      </c>
      <c r="V2" s="453"/>
    </row>
    <row r="3" spans="2:22" x14ac:dyDescent="0.25">
      <c r="N3" s="440" t="s">
        <v>1</v>
      </c>
      <c r="O3" s="440"/>
      <c r="P3" s="440"/>
      <c r="Q3" s="440"/>
      <c r="R3" s="440"/>
      <c r="S3" s="440"/>
      <c r="U3" s="453"/>
      <c r="V3" s="453"/>
    </row>
    <row r="4" spans="2:22" x14ac:dyDescent="0.25">
      <c r="N4" s="460" t="s">
        <v>166</v>
      </c>
      <c r="O4" s="460" t="s">
        <v>167</v>
      </c>
      <c r="P4" s="460" t="s">
        <v>168</v>
      </c>
      <c r="Q4" s="460" t="s">
        <v>169</v>
      </c>
      <c r="R4" s="460"/>
      <c r="S4" s="460" t="s">
        <v>170</v>
      </c>
    </row>
    <row r="5" spans="2:22" ht="25.5" x14ac:dyDescent="0.25">
      <c r="N5" s="454"/>
      <c r="O5" s="454"/>
      <c r="P5" s="454"/>
      <c r="Q5" s="23" t="s">
        <v>171</v>
      </c>
      <c r="R5" s="23" t="s">
        <v>172</v>
      </c>
      <c r="S5" s="454"/>
    </row>
    <row r="6" spans="2:22" x14ac:dyDescent="0.25">
      <c r="N6" s="57" t="s">
        <v>11</v>
      </c>
      <c r="O6" s="238" t="s">
        <v>15</v>
      </c>
      <c r="P6" s="238">
        <v>184</v>
      </c>
      <c r="Q6" s="237">
        <v>0</v>
      </c>
      <c r="R6" s="237">
        <v>11</v>
      </c>
      <c r="S6" s="238">
        <v>173</v>
      </c>
    </row>
    <row r="7" spans="2:22" x14ac:dyDescent="0.25">
      <c r="N7" s="57" t="s">
        <v>12</v>
      </c>
      <c r="O7" s="238">
        <v>173</v>
      </c>
      <c r="P7" s="238">
        <v>232</v>
      </c>
      <c r="Q7" s="238">
        <v>6</v>
      </c>
      <c r="R7" s="238">
        <v>98</v>
      </c>
      <c r="S7" s="238">
        <v>301</v>
      </c>
    </row>
    <row r="8" spans="2:22" x14ac:dyDescent="0.25">
      <c r="N8" s="57" t="s">
        <v>278</v>
      </c>
      <c r="O8" s="237">
        <v>301</v>
      </c>
      <c r="P8" s="237">
        <v>273</v>
      </c>
      <c r="Q8" s="238">
        <v>1</v>
      </c>
      <c r="R8" s="237">
        <v>136</v>
      </c>
      <c r="S8" s="237">
        <v>437</v>
      </c>
    </row>
    <row r="9" spans="2:22" x14ac:dyDescent="0.25">
      <c r="N9" s="57" t="s">
        <v>331</v>
      </c>
      <c r="O9" s="237">
        <v>437</v>
      </c>
      <c r="P9" s="237">
        <v>251</v>
      </c>
      <c r="Q9" s="238">
        <v>2</v>
      </c>
      <c r="R9" s="237">
        <v>181</v>
      </c>
      <c r="S9" s="237">
        <v>505</v>
      </c>
    </row>
    <row r="10" spans="2:22" x14ac:dyDescent="0.25">
      <c r="N10" s="57" t="s">
        <v>416</v>
      </c>
      <c r="O10" s="238">
        <v>505</v>
      </c>
      <c r="P10" s="238">
        <v>302</v>
      </c>
      <c r="Q10" s="238">
        <v>3</v>
      </c>
      <c r="R10" s="238">
        <v>245</v>
      </c>
      <c r="S10" s="238">
        <v>559</v>
      </c>
    </row>
    <row r="11" spans="2:22" x14ac:dyDescent="0.25">
      <c r="N11" s="57" t="s">
        <v>441</v>
      </c>
      <c r="O11" s="238">
        <v>559</v>
      </c>
      <c r="P11" s="238">
        <v>56</v>
      </c>
      <c r="Q11" s="238">
        <v>0</v>
      </c>
      <c r="R11" s="238">
        <v>72</v>
      </c>
      <c r="S11" s="238">
        <v>543</v>
      </c>
    </row>
    <row r="12" spans="2:22" x14ac:dyDescent="0.25">
      <c r="N12" s="57" t="s">
        <v>478</v>
      </c>
      <c r="O12" s="238">
        <v>543</v>
      </c>
      <c r="P12" s="238">
        <v>59</v>
      </c>
      <c r="Q12" s="238">
        <v>1</v>
      </c>
      <c r="R12" s="238">
        <v>82</v>
      </c>
      <c r="S12" s="238">
        <v>519</v>
      </c>
    </row>
    <row r="13" spans="2:22" x14ac:dyDescent="0.25">
      <c r="N13" s="57" t="s">
        <v>505</v>
      </c>
      <c r="O13" s="238">
        <v>519</v>
      </c>
      <c r="P13" s="238">
        <v>73</v>
      </c>
      <c r="Q13" s="238">
        <v>1</v>
      </c>
      <c r="R13" s="238">
        <v>68</v>
      </c>
      <c r="S13" s="238">
        <v>523</v>
      </c>
    </row>
    <row r="14" spans="2:22" x14ac:dyDescent="0.25">
      <c r="N14" s="231" t="s">
        <v>21</v>
      </c>
      <c r="O14" s="239" t="s">
        <v>15</v>
      </c>
      <c r="P14" s="239">
        <v>1430</v>
      </c>
      <c r="Q14" s="239">
        <v>14</v>
      </c>
      <c r="R14" s="239">
        <v>893</v>
      </c>
      <c r="S14" s="239">
        <v>523</v>
      </c>
    </row>
    <row r="15" spans="2:22" ht="45.75" customHeight="1" x14ac:dyDescent="0.25">
      <c r="N15" s="491" t="s">
        <v>774</v>
      </c>
      <c r="O15" s="491"/>
      <c r="P15" s="491"/>
      <c r="Q15" s="491"/>
      <c r="R15" s="491"/>
      <c r="S15" s="491"/>
    </row>
    <row r="16" spans="2:22" ht="51.75" customHeight="1" x14ac:dyDescent="0.25">
      <c r="N16" s="79"/>
      <c r="O16" s="79"/>
      <c r="P16" s="79"/>
      <c r="Q16" s="79"/>
      <c r="R16" s="79"/>
      <c r="S16" s="79"/>
    </row>
    <row r="17" spans="14:20" x14ac:dyDescent="0.25">
      <c r="N17" s="79"/>
      <c r="O17" s="79"/>
      <c r="P17" s="79"/>
      <c r="Q17" s="79"/>
      <c r="R17" s="79"/>
      <c r="S17" s="79"/>
    </row>
    <row r="18" spans="14:20" x14ac:dyDescent="0.25">
      <c r="N18" s="204"/>
      <c r="O18" s="204"/>
      <c r="P18" s="204"/>
      <c r="Q18" s="204"/>
      <c r="R18" s="204"/>
      <c r="S18" s="204"/>
      <c r="T18" s="174"/>
    </row>
    <row r="19" spans="14:20" x14ac:dyDescent="0.25">
      <c r="N19" s="204"/>
      <c r="O19" s="204"/>
      <c r="P19" s="204"/>
      <c r="Q19" s="204"/>
      <c r="R19" s="204"/>
      <c r="S19" s="204"/>
      <c r="T19" s="174"/>
    </row>
    <row r="20" spans="14:20" ht="25.5" x14ac:dyDescent="0.25">
      <c r="N20" s="209" t="s">
        <v>166</v>
      </c>
      <c r="O20" s="209" t="s">
        <v>167</v>
      </c>
      <c r="P20" s="209" t="s">
        <v>349</v>
      </c>
      <c r="Q20" s="209" t="s">
        <v>349</v>
      </c>
      <c r="R20" s="209" t="s">
        <v>350</v>
      </c>
      <c r="S20" s="209" t="s">
        <v>350</v>
      </c>
      <c r="T20" s="174"/>
    </row>
    <row r="21" spans="14:20" x14ac:dyDescent="0.25">
      <c r="N21" s="193" t="s">
        <v>351</v>
      </c>
      <c r="O21" s="180">
        <v>0</v>
      </c>
      <c r="P21" s="180">
        <v>184</v>
      </c>
      <c r="Q21" s="174">
        <v>184</v>
      </c>
      <c r="R21" s="174">
        <v>11</v>
      </c>
      <c r="S21" s="174">
        <v>11</v>
      </c>
      <c r="T21" s="174"/>
    </row>
    <row r="22" spans="14:20" x14ac:dyDescent="0.25">
      <c r="N22" s="193" t="s">
        <v>352</v>
      </c>
      <c r="O22" s="180">
        <v>173</v>
      </c>
      <c r="P22" s="180">
        <v>232</v>
      </c>
      <c r="Q22" s="174">
        <f>Q21+P22</f>
        <v>416</v>
      </c>
      <c r="R22" s="174">
        <v>103</v>
      </c>
      <c r="S22" s="174">
        <f>R22+R21</f>
        <v>114</v>
      </c>
      <c r="T22" s="174"/>
    </row>
    <row r="23" spans="14:20" x14ac:dyDescent="0.25">
      <c r="N23" s="193" t="s">
        <v>278</v>
      </c>
      <c r="O23" s="180">
        <v>302</v>
      </c>
      <c r="P23" s="180">
        <v>274</v>
      </c>
      <c r="Q23" s="174">
        <f>Q22+P23</f>
        <v>690</v>
      </c>
      <c r="R23" s="174">
        <v>135</v>
      </c>
      <c r="S23" s="174">
        <f>S22+R23</f>
        <v>249</v>
      </c>
      <c r="T23" s="174"/>
    </row>
    <row r="24" spans="14:20" x14ac:dyDescent="0.25">
      <c r="N24" s="193" t="s">
        <v>398</v>
      </c>
      <c r="O24" s="180">
        <v>441</v>
      </c>
      <c r="P24" s="180">
        <v>251</v>
      </c>
      <c r="Q24" s="174">
        <f>Q23+P24</f>
        <v>941</v>
      </c>
      <c r="R24" s="174">
        <v>178</v>
      </c>
      <c r="S24" s="174">
        <f>S23+R24</f>
        <v>427</v>
      </c>
      <c r="T24" s="174"/>
    </row>
    <row r="25" spans="14:20" x14ac:dyDescent="0.25">
      <c r="N25" s="193" t="s">
        <v>13</v>
      </c>
      <c r="O25" s="180">
        <v>514</v>
      </c>
      <c r="P25" s="180">
        <v>37</v>
      </c>
      <c r="Q25" s="174">
        <f>Q24+P25</f>
        <v>978</v>
      </c>
      <c r="R25" s="174">
        <v>34</v>
      </c>
      <c r="S25" s="174">
        <f>S24+R25</f>
        <v>461</v>
      </c>
      <c r="T25" s="174"/>
    </row>
    <row r="26" spans="14:20" x14ac:dyDescent="0.25">
      <c r="N26" s="174" t="s">
        <v>397</v>
      </c>
      <c r="O26" s="180">
        <v>517</v>
      </c>
      <c r="P26" s="180">
        <v>75</v>
      </c>
      <c r="Q26" s="174">
        <f>Q25+P26</f>
        <v>1053</v>
      </c>
      <c r="R26" s="174">
        <v>50</v>
      </c>
      <c r="S26" s="174">
        <f>S25+R26</f>
        <v>511</v>
      </c>
      <c r="T26" s="174"/>
    </row>
    <row r="27" spans="14:20" x14ac:dyDescent="0.25">
      <c r="N27" s="174" t="s">
        <v>404</v>
      </c>
      <c r="O27" s="180">
        <v>542</v>
      </c>
      <c r="P27" s="180">
        <v>62</v>
      </c>
      <c r="Q27" s="174">
        <f>SUM(P27,Q26)</f>
        <v>1115</v>
      </c>
      <c r="R27" s="174">
        <v>45</v>
      </c>
      <c r="S27" s="174">
        <v>556</v>
      </c>
      <c r="T27" s="174"/>
    </row>
    <row r="28" spans="14:20" x14ac:dyDescent="0.25">
      <c r="N28" s="174"/>
      <c r="O28" s="174"/>
      <c r="P28" s="174"/>
      <c r="Q28" s="174"/>
      <c r="R28" s="174"/>
      <c r="S28" s="174"/>
      <c r="T28" s="174"/>
    </row>
    <row r="29" spans="14:20" x14ac:dyDescent="0.25">
      <c r="N29" s="174"/>
      <c r="O29" s="174"/>
      <c r="P29" s="174"/>
      <c r="Q29" s="174"/>
      <c r="R29" s="174"/>
      <c r="S29" s="174"/>
      <c r="T29" s="174"/>
    </row>
    <row r="30" spans="14:20" x14ac:dyDescent="0.25">
      <c r="N30" s="210" t="s">
        <v>166</v>
      </c>
      <c r="O30" s="210" t="s">
        <v>349</v>
      </c>
      <c r="P30" s="210" t="s">
        <v>350</v>
      </c>
      <c r="Q30" s="174"/>
      <c r="R30" s="174"/>
      <c r="S30" s="174"/>
      <c r="T30" s="174"/>
    </row>
    <row r="31" spans="14:20" x14ac:dyDescent="0.25">
      <c r="N31" s="193" t="s">
        <v>351</v>
      </c>
      <c r="O31" s="174">
        <v>184</v>
      </c>
      <c r="P31" s="174">
        <v>11</v>
      </c>
      <c r="Q31" s="174"/>
      <c r="R31" s="174"/>
      <c r="S31" s="174"/>
      <c r="T31" s="174"/>
    </row>
    <row r="32" spans="14:20" x14ac:dyDescent="0.25">
      <c r="N32" s="193" t="s">
        <v>352</v>
      </c>
      <c r="O32" s="174">
        <v>416</v>
      </c>
      <c r="P32" s="174">
        <v>114</v>
      </c>
      <c r="Q32" s="174"/>
      <c r="R32" s="174"/>
      <c r="S32" s="174"/>
      <c r="T32" s="174"/>
    </row>
    <row r="33" spans="14:20" x14ac:dyDescent="0.25">
      <c r="N33" s="193" t="s">
        <v>278</v>
      </c>
      <c r="O33" s="174">
        <v>690</v>
      </c>
      <c r="P33" s="174">
        <v>249</v>
      </c>
      <c r="Q33" s="174"/>
      <c r="R33" s="174"/>
      <c r="S33" s="174"/>
      <c r="T33" s="174"/>
    </row>
    <row r="34" spans="14:20" x14ac:dyDescent="0.25">
      <c r="N34" s="193" t="s">
        <v>398</v>
      </c>
      <c r="O34" s="174">
        <v>941</v>
      </c>
      <c r="P34" s="174">
        <v>427</v>
      </c>
      <c r="Q34" s="174"/>
      <c r="R34" s="174"/>
      <c r="S34" s="174"/>
      <c r="T34" s="174"/>
    </row>
    <row r="35" spans="14:20" x14ac:dyDescent="0.25">
      <c r="N35" s="193" t="s">
        <v>13</v>
      </c>
      <c r="O35" s="174">
        <v>978</v>
      </c>
      <c r="P35" s="174">
        <v>461</v>
      </c>
      <c r="Q35" s="174"/>
      <c r="R35" s="174"/>
      <c r="S35" s="174"/>
      <c r="T35" s="174"/>
    </row>
    <row r="36" spans="14:20" x14ac:dyDescent="0.25">
      <c r="N36" s="174" t="s">
        <v>397</v>
      </c>
      <c r="O36" s="174">
        <v>1053</v>
      </c>
      <c r="P36" s="174">
        <v>511</v>
      </c>
      <c r="Q36" s="174"/>
      <c r="R36" s="174"/>
      <c r="S36" s="174"/>
      <c r="T36" s="174"/>
    </row>
    <row r="37" spans="14:20" x14ac:dyDescent="0.25">
      <c r="N37" s="193" t="s">
        <v>404</v>
      </c>
      <c r="O37" s="174">
        <v>1115</v>
      </c>
      <c r="P37" s="174">
        <v>556</v>
      </c>
      <c r="Q37" s="174"/>
      <c r="R37" s="174"/>
      <c r="S37" s="174"/>
      <c r="T37" s="174"/>
    </row>
    <row r="38" spans="14:20" x14ac:dyDescent="0.25">
      <c r="N38" s="174"/>
      <c r="O38" s="174"/>
      <c r="P38" s="174"/>
      <c r="Q38" s="174"/>
      <c r="R38" s="174"/>
      <c r="S38" s="174"/>
      <c r="T38" s="174"/>
    </row>
  </sheetData>
  <mergeCells count="10">
    <mergeCell ref="N15:S15"/>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P2" sqref="P2:Q3"/>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97"/>
      <c r="C2" s="397"/>
      <c r="D2" s="397"/>
      <c r="E2" s="397"/>
      <c r="F2" s="397"/>
      <c r="G2" s="397"/>
      <c r="H2" s="397"/>
      <c r="I2" s="397"/>
      <c r="M2" s="493" t="s">
        <v>617</v>
      </c>
      <c r="N2" s="493"/>
      <c r="P2" s="453" t="s">
        <v>377</v>
      </c>
      <c r="Q2" s="453"/>
    </row>
    <row r="3" spans="2:17" x14ac:dyDescent="0.25">
      <c r="M3" s="26"/>
      <c r="N3" s="2"/>
      <c r="P3" s="453"/>
      <c r="Q3" s="453"/>
    </row>
    <row r="4" spans="2:17" x14ac:dyDescent="0.25">
      <c r="M4" s="23" t="s">
        <v>173</v>
      </c>
      <c r="N4" s="27" t="s">
        <v>174</v>
      </c>
    </row>
    <row r="5" spans="2:17" x14ac:dyDescent="0.25">
      <c r="M5" s="118" t="s">
        <v>101</v>
      </c>
      <c r="N5" s="275">
        <v>1430</v>
      </c>
    </row>
    <row r="6" spans="2:17" x14ac:dyDescent="0.25">
      <c r="M6" s="118" t="s">
        <v>175</v>
      </c>
      <c r="N6" s="119">
        <v>14</v>
      </c>
    </row>
    <row r="7" spans="2:17" x14ac:dyDescent="0.25">
      <c r="M7" s="118" t="s">
        <v>176</v>
      </c>
      <c r="N7" s="119">
        <v>893</v>
      </c>
    </row>
    <row r="8" spans="2:17" x14ac:dyDescent="0.25">
      <c r="M8" s="118" t="s">
        <v>102</v>
      </c>
      <c r="N8" s="119">
        <v>445</v>
      </c>
    </row>
    <row r="9" spans="2:17" x14ac:dyDescent="0.25">
      <c r="M9" s="153" t="s">
        <v>19</v>
      </c>
      <c r="N9" s="154">
        <v>523</v>
      </c>
    </row>
    <row r="10" spans="2:17" x14ac:dyDescent="0.25">
      <c r="M10" s="118" t="s">
        <v>177</v>
      </c>
      <c r="N10" s="119">
        <v>195</v>
      </c>
    </row>
    <row r="11" spans="2:17" x14ac:dyDescent="0.25">
      <c r="M11" s="118" t="s">
        <v>105</v>
      </c>
      <c r="N11" s="119">
        <v>112</v>
      </c>
    </row>
    <row r="12" spans="2:17" x14ac:dyDescent="0.25">
      <c r="M12" s="118" t="s">
        <v>106</v>
      </c>
      <c r="N12" s="119">
        <v>68</v>
      </c>
    </row>
    <row r="13" spans="2:17" x14ac:dyDescent="0.25">
      <c r="M13" s="118" t="s">
        <v>67</v>
      </c>
      <c r="N13" s="119">
        <v>34</v>
      </c>
    </row>
    <row r="14" spans="2:17" x14ac:dyDescent="0.25">
      <c r="M14" s="118" t="s">
        <v>68</v>
      </c>
      <c r="N14" s="119">
        <v>41</v>
      </c>
    </row>
    <row r="15" spans="2:17" x14ac:dyDescent="0.25">
      <c r="M15" s="155" t="s">
        <v>69</v>
      </c>
      <c r="N15" s="156">
        <v>73</v>
      </c>
    </row>
    <row r="18" spans="13:16" x14ac:dyDescent="0.25">
      <c r="M18" s="179" t="s">
        <v>19</v>
      </c>
      <c r="N18" s="174"/>
      <c r="O18" s="174"/>
      <c r="P18" s="174"/>
    </row>
    <row r="19" spans="13:16" x14ac:dyDescent="0.25">
      <c r="M19" s="193" t="s">
        <v>177</v>
      </c>
      <c r="N19" s="180">
        <f>N10</f>
        <v>195</v>
      </c>
      <c r="O19" s="174"/>
      <c r="P19" s="174"/>
    </row>
    <row r="20" spans="13:16" x14ac:dyDescent="0.25">
      <c r="M20" s="193" t="s">
        <v>105</v>
      </c>
      <c r="N20" s="180">
        <f>N11</f>
        <v>112</v>
      </c>
      <c r="O20" s="174"/>
      <c r="P20" s="174"/>
    </row>
    <row r="21" spans="13:16" x14ac:dyDescent="0.25">
      <c r="M21" s="193" t="s">
        <v>106</v>
      </c>
      <c r="N21" s="180">
        <f>N12</f>
        <v>68</v>
      </c>
      <c r="O21" s="174"/>
      <c r="P21" s="174"/>
    </row>
    <row r="22" spans="13:16" x14ac:dyDescent="0.25">
      <c r="M22" s="193" t="s">
        <v>67</v>
      </c>
      <c r="N22" s="180">
        <f t="shared" ref="N22:N24" si="0">N13</f>
        <v>34</v>
      </c>
      <c r="O22" s="174"/>
      <c r="P22" s="174"/>
    </row>
    <row r="23" spans="13:16" x14ac:dyDescent="0.25">
      <c r="M23" s="193" t="s">
        <v>68</v>
      </c>
      <c r="N23" s="180">
        <f t="shared" si="0"/>
        <v>41</v>
      </c>
      <c r="O23" s="174"/>
      <c r="P23" s="174"/>
    </row>
    <row r="24" spans="13:16" x14ac:dyDescent="0.25">
      <c r="M24" s="193" t="s">
        <v>69</v>
      </c>
      <c r="N24" s="180">
        <f t="shared" si="0"/>
        <v>73</v>
      </c>
      <c r="O24" s="174"/>
      <c r="P24" s="174"/>
    </row>
    <row r="25" spans="13:16" x14ac:dyDescent="0.25">
      <c r="M25" s="173"/>
      <c r="N25" s="174"/>
      <c r="O25" s="174"/>
      <c r="P25" s="174"/>
    </row>
    <row r="26" spans="13:16" x14ac:dyDescent="0.25">
      <c r="M26" s="173"/>
      <c r="N26" s="174"/>
      <c r="O26" s="174"/>
      <c r="P26" s="174"/>
    </row>
    <row r="27" spans="13:16" x14ac:dyDescent="0.25">
      <c r="M27" s="173"/>
      <c r="N27" s="174"/>
      <c r="O27" s="174"/>
      <c r="P27" s="174"/>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135"/>
  <sheetViews>
    <sheetView showGridLines="0" workbookViewId="0">
      <selection activeCell="O36" sqref="O36"/>
    </sheetView>
  </sheetViews>
  <sheetFormatPr defaultColWidth="10.28515625" defaultRowHeight="15" x14ac:dyDescent="0.25"/>
  <cols>
    <col min="1" max="1" width="2.28515625" style="1" customWidth="1"/>
    <col min="2" max="2" width="3.7109375" style="1" customWidth="1"/>
    <col min="3" max="3" width="15.140625" style="52" customWidth="1"/>
    <col min="4" max="8" width="10.28515625" style="1"/>
    <col min="9" max="9" width="11.42578125" style="1" customWidth="1"/>
    <col min="10" max="10" width="10.28515625" style="1"/>
    <col min="11" max="11" width="6.5703125" style="1" customWidth="1"/>
    <col min="12" max="12" width="15.140625" style="114" customWidth="1"/>
    <col min="13" max="13" width="4.5703125" style="1" customWidth="1"/>
    <col min="14" max="16384" width="10.28515625" style="1"/>
  </cols>
  <sheetData>
    <row r="1" spans="2:13" ht="15.75" thickBot="1" x14ac:dyDescent="0.3">
      <c r="C1" s="1"/>
      <c r="L1" s="112"/>
    </row>
    <row r="2" spans="2:13" ht="20.25" x14ac:dyDescent="0.3">
      <c r="B2" s="60"/>
      <c r="C2" s="76"/>
      <c r="D2" s="62"/>
      <c r="E2" s="62"/>
      <c r="F2" s="62"/>
      <c r="G2" s="62"/>
      <c r="H2" s="62"/>
      <c r="I2" s="62"/>
      <c r="J2" s="61"/>
      <c r="K2" s="61"/>
      <c r="L2" s="113"/>
      <c r="M2" s="63"/>
    </row>
    <row r="3" spans="2:13" ht="20.25" x14ac:dyDescent="0.25">
      <c r="B3" s="64"/>
      <c r="C3" s="388" t="s">
        <v>360</v>
      </c>
      <c r="D3" s="388"/>
      <c r="E3" s="388"/>
      <c r="F3" s="388"/>
      <c r="G3" s="388"/>
      <c r="H3" s="388"/>
      <c r="I3" s="388"/>
      <c r="J3" s="388"/>
      <c r="K3" s="388"/>
      <c r="L3" s="388"/>
      <c r="M3" s="65"/>
    </row>
    <row r="4" spans="2:13" ht="18.75" x14ac:dyDescent="0.25">
      <c r="B4" s="64"/>
      <c r="C4" s="389" t="s">
        <v>361</v>
      </c>
      <c r="D4" s="389"/>
      <c r="E4" s="389"/>
      <c r="F4" s="389"/>
      <c r="G4" s="389"/>
      <c r="H4" s="389"/>
      <c r="I4" s="389"/>
      <c r="J4" s="389"/>
      <c r="K4" s="389"/>
      <c r="L4" s="389"/>
      <c r="M4" s="65"/>
    </row>
    <row r="5" spans="2:13" ht="15.75" x14ac:dyDescent="0.25">
      <c r="B5" s="64"/>
      <c r="C5" s="390"/>
      <c r="D5" s="390"/>
      <c r="E5" s="390"/>
      <c r="F5" s="390"/>
      <c r="G5" s="390"/>
      <c r="H5" s="390"/>
      <c r="I5" s="390"/>
      <c r="J5" s="390"/>
      <c r="K5" s="390"/>
      <c r="L5" s="390"/>
      <c r="M5" s="65"/>
    </row>
    <row r="6" spans="2:13" x14ac:dyDescent="0.25">
      <c r="B6" s="64"/>
      <c r="E6" s="66"/>
      <c r="F6" s="66"/>
      <c r="G6" s="66"/>
      <c r="H6" s="66"/>
      <c r="M6" s="65"/>
    </row>
    <row r="7" spans="2:13" x14ac:dyDescent="0.25">
      <c r="B7" s="64"/>
      <c r="E7" s="66"/>
      <c r="F7" s="66"/>
      <c r="G7" s="66"/>
      <c r="H7" s="66"/>
      <c r="M7" s="65"/>
    </row>
    <row r="8" spans="2:13" x14ac:dyDescent="0.25">
      <c r="B8" s="64"/>
      <c r="D8" s="75"/>
      <c r="E8" s="75"/>
      <c r="F8" s="75"/>
      <c r="G8" s="52"/>
      <c r="H8" s="52"/>
      <c r="I8" s="52"/>
      <c r="J8" s="52"/>
      <c r="K8" s="52"/>
      <c r="M8" s="65"/>
    </row>
    <row r="9" spans="2:13" s="69" customFormat="1" x14ac:dyDescent="0.25">
      <c r="B9" s="67"/>
      <c r="C9" s="77" t="s">
        <v>362</v>
      </c>
      <c r="D9" s="391" t="s">
        <v>363</v>
      </c>
      <c r="E9" s="391"/>
      <c r="F9" s="391"/>
      <c r="G9" s="391"/>
      <c r="H9" s="391"/>
      <c r="I9" s="391"/>
      <c r="J9" s="391"/>
      <c r="K9" s="391"/>
      <c r="L9" s="135" t="s">
        <v>364</v>
      </c>
      <c r="M9" s="68"/>
    </row>
    <row r="10" spans="2:13" ht="15" customHeight="1" x14ac:dyDescent="0.25">
      <c r="B10" s="64"/>
      <c r="C10" s="78">
        <v>1</v>
      </c>
      <c r="D10" s="387" t="s">
        <v>365</v>
      </c>
      <c r="E10" s="387"/>
      <c r="F10" s="387"/>
      <c r="G10" s="387"/>
      <c r="H10" s="387"/>
      <c r="I10" s="387"/>
      <c r="J10" s="387"/>
      <c r="K10" s="387"/>
      <c r="L10" s="291" t="s">
        <v>366</v>
      </c>
      <c r="M10" s="65"/>
    </row>
    <row r="11" spans="2:13" ht="15" customHeight="1" x14ac:dyDescent="0.25">
      <c r="B11" s="64"/>
      <c r="C11" s="78">
        <v>2</v>
      </c>
      <c r="D11" s="387" t="s">
        <v>486</v>
      </c>
      <c r="E11" s="387"/>
      <c r="F11" s="387"/>
      <c r="G11" s="387"/>
      <c r="H11" s="387"/>
      <c r="I11" s="387"/>
      <c r="J11" s="387"/>
      <c r="K11" s="387"/>
      <c r="L11" s="136" t="s">
        <v>367</v>
      </c>
      <c r="M11" s="65"/>
    </row>
    <row r="12" spans="2:13" ht="15" customHeight="1" x14ac:dyDescent="0.25">
      <c r="B12" s="64"/>
      <c r="C12" s="78">
        <v>3</v>
      </c>
      <c r="D12" s="387" t="s">
        <v>368</v>
      </c>
      <c r="E12" s="387"/>
      <c r="F12" s="387"/>
      <c r="G12" s="387"/>
      <c r="H12" s="387"/>
      <c r="I12" s="387"/>
      <c r="J12" s="387"/>
      <c r="K12" s="387"/>
      <c r="L12" s="136">
        <v>7</v>
      </c>
      <c r="M12" s="65"/>
    </row>
    <row r="13" spans="2:13" ht="15" customHeight="1" x14ac:dyDescent="0.25">
      <c r="B13" s="64"/>
      <c r="C13" s="78">
        <v>4</v>
      </c>
      <c r="D13" s="392" t="s">
        <v>487</v>
      </c>
      <c r="E13" s="392"/>
      <c r="F13" s="392"/>
      <c r="G13" s="392"/>
      <c r="H13" s="392"/>
      <c r="I13" s="392"/>
      <c r="J13" s="392"/>
      <c r="K13" s="392"/>
      <c r="L13" s="136"/>
      <c r="M13" s="65"/>
    </row>
    <row r="14" spans="2:13" x14ac:dyDescent="0.25">
      <c r="B14" s="64"/>
      <c r="C14" s="78">
        <v>5</v>
      </c>
      <c r="D14" s="392" t="s">
        <v>436</v>
      </c>
      <c r="E14" s="392"/>
      <c r="F14" s="392"/>
      <c r="G14" s="392"/>
      <c r="H14" s="392"/>
      <c r="I14" s="392"/>
      <c r="J14" s="392"/>
      <c r="K14" s="392"/>
      <c r="L14" s="136"/>
      <c r="M14" s="65"/>
    </row>
    <row r="15" spans="2:13" x14ac:dyDescent="0.25">
      <c r="B15" s="64"/>
      <c r="C15" s="78">
        <v>6</v>
      </c>
      <c r="D15" s="392" t="s">
        <v>437</v>
      </c>
      <c r="E15" s="392"/>
      <c r="F15" s="392"/>
      <c r="G15" s="392"/>
      <c r="H15" s="392"/>
      <c r="I15" s="392"/>
      <c r="J15" s="392"/>
      <c r="K15" s="392"/>
      <c r="L15" s="136">
        <v>8</v>
      </c>
      <c r="M15" s="65"/>
    </row>
    <row r="16" spans="2:13" x14ac:dyDescent="0.25">
      <c r="B16" s="64"/>
      <c r="C16" s="78">
        <v>7</v>
      </c>
      <c r="D16" s="387" t="s">
        <v>488</v>
      </c>
      <c r="E16" s="387"/>
      <c r="F16" s="387"/>
      <c r="G16" s="387"/>
      <c r="H16" s="387"/>
      <c r="I16" s="387"/>
      <c r="J16" s="387"/>
      <c r="K16" s="387"/>
      <c r="L16" s="136" t="s">
        <v>438</v>
      </c>
      <c r="M16" s="65"/>
    </row>
    <row r="17" spans="1:15" x14ac:dyDescent="0.25">
      <c r="B17" s="64"/>
      <c r="C17" s="78">
        <v>8</v>
      </c>
      <c r="D17" s="387" t="s">
        <v>489</v>
      </c>
      <c r="E17" s="387"/>
      <c r="F17" s="387"/>
      <c r="G17" s="387"/>
      <c r="H17" s="387"/>
      <c r="I17" s="387"/>
      <c r="J17" s="387"/>
      <c r="K17" s="387"/>
      <c r="L17" s="136">
        <v>11</v>
      </c>
      <c r="M17" s="65"/>
    </row>
    <row r="18" spans="1:15" x14ac:dyDescent="0.25">
      <c r="B18" s="64"/>
      <c r="C18" s="78">
        <v>9</v>
      </c>
      <c r="D18" s="387" t="s">
        <v>454</v>
      </c>
      <c r="E18" s="387"/>
      <c r="F18" s="387"/>
      <c r="G18" s="387"/>
      <c r="H18" s="387"/>
      <c r="I18" s="387"/>
      <c r="J18" s="387"/>
      <c r="K18" s="387"/>
      <c r="L18" s="78"/>
      <c r="M18" s="65"/>
    </row>
    <row r="19" spans="1:15" x14ac:dyDescent="0.25">
      <c r="B19" s="64"/>
      <c r="C19" s="78">
        <v>10</v>
      </c>
      <c r="D19" s="387" t="s">
        <v>490</v>
      </c>
      <c r="E19" s="387"/>
      <c r="F19" s="387"/>
      <c r="G19" s="387"/>
      <c r="H19" s="387"/>
      <c r="I19" s="387"/>
      <c r="J19" s="387"/>
      <c r="K19" s="387"/>
      <c r="L19" s="136">
        <v>12</v>
      </c>
      <c r="M19" s="65"/>
    </row>
    <row r="20" spans="1:15" x14ac:dyDescent="0.25">
      <c r="B20" s="64"/>
      <c r="C20" s="78">
        <v>11</v>
      </c>
      <c r="D20" s="387" t="s">
        <v>369</v>
      </c>
      <c r="E20" s="387"/>
      <c r="F20" s="387"/>
      <c r="G20" s="387"/>
      <c r="H20" s="387"/>
      <c r="I20" s="387"/>
      <c r="J20" s="387"/>
      <c r="K20" s="387"/>
      <c r="L20" s="136">
        <v>13</v>
      </c>
      <c r="M20" s="65"/>
    </row>
    <row r="21" spans="1:15" x14ac:dyDescent="0.25">
      <c r="B21" s="64"/>
      <c r="C21" s="78">
        <v>12</v>
      </c>
      <c r="D21" s="387" t="s">
        <v>370</v>
      </c>
      <c r="E21" s="387"/>
      <c r="F21" s="387"/>
      <c r="G21" s="387"/>
      <c r="H21" s="387"/>
      <c r="I21" s="387"/>
      <c r="J21" s="387"/>
      <c r="K21" s="387"/>
      <c r="L21" s="78"/>
      <c r="M21" s="65"/>
    </row>
    <row r="22" spans="1:15" x14ac:dyDescent="0.25">
      <c r="B22" s="64"/>
      <c r="C22" s="78">
        <v>13</v>
      </c>
      <c r="D22" s="298" t="s">
        <v>491</v>
      </c>
      <c r="E22" s="298"/>
      <c r="F22" s="298"/>
      <c r="G22" s="298"/>
      <c r="H22" s="298"/>
      <c r="I22" s="298"/>
      <c r="J22" s="298"/>
      <c r="K22" s="298"/>
      <c r="L22" s="136">
        <v>14</v>
      </c>
      <c r="M22" s="65"/>
    </row>
    <row r="23" spans="1:15" x14ac:dyDescent="0.25">
      <c r="B23" s="64"/>
      <c r="C23" s="78">
        <v>14</v>
      </c>
      <c r="D23" s="387" t="s">
        <v>439</v>
      </c>
      <c r="E23" s="387"/>
      <c r="F23" s="387"/>
      <c r="G23" s="387"/>
      <c r="H23" s="387"/>
      <c r="I23" s="387"/>
      <c r="J23" s="387"/>
      <c r="K23" s="387"/>
      <c r="L23" s="136">
        <v>15</v>
      </c>
      <c r="M23" s="65"/>
    </row>
    <row r="24" spans="1:15" x14ac:dyDescent="0.25">
      <c r="B24" s="64"/>
      <c r="C24" s="78">
        <v>15</v>
      </c>
      <c r="D24" s="387" t="s">
        <v>434</v>
      </c>
      <c r="E24" s="387"/>
      <c r="F24" s="387"/>
      <c r="G24" s="387"/>
      <c r="H24" s="387"/>
      <c r="I24" s="387"/>
      <c r="J24" s="387"/>
      <c r="K24" s="387"/>
      <c r="L24" s="136"/>
      <c r="M24" s="65"/>
    </row>
    <row r="25" spans="1:15" x14ac:dyDescent="0.25">
      <c r="B25" s="64"/>
      <c r="C25" s="78">
        <v>16</v>
      </c>
      <c r="D25" s="387" t="s">
        <v>492</v>
      </c>
      <c r="E25" s="387"/>
      <c r="F25" s="387"/>
      <c r="G25" s="387"/>
      <c r="H25" s="387"/>
      <c r="I25" s="387"/>
      <c r="J25" s="387"/>
      <c r="K25" s="387"/>
      <c r="L25" s="136">
        <v>16</v>
      </c>
      <c r="M25" s="65"/>
    </row>
    <row r="26" spans="1:15" x14ac:dyDescent="0.25">
      <c r="B26" s="64"/>
      <c r="C26" s="78">
        <v>17</v>
      </c>
      <c r="D26" s="387" t="s">
        <v>493</v>
      </c>
      <c r="E26" s="387"/>
      <c r="F26" s="387"/>
      <c r="G26" s="387"/>
      <c r="H26" s="387"/>
      <c r="I26" s="387"/>
      <c r="J26" s="387"/>
      <c r="K26" s="387"/>
      <c r="L26" s="136">
        <v>17</v>
      </c>
      <c r="M26" s="65"/>
    </row>
    <row r="27" spans="1:15" x14ac:dyDescent="0.25">
      <c r="B27" s="64"/>
      <c r="C27" s="78">
        <v>18</v>
      </c>
      <c r="D27" s="387" t="s">
        <v>371</v>
      </c>
      <c r="E27" s="387"/>
      <c r="F27" s="387"/>
      <c r="G27" s="387"/>
      <c r="H27" s="387"/>
      <c r="I27" s="387"/>
      <c r="J27" s="387"/>
      <c r="K27" s="387"/>
      <c r="L27" s="136">
        <v>18</v>
      </c>
      <c r="M27" s="65"/>
    </row>
    <row r="28" spans="1:15" x14ac:dyDescent="0.25">
      <c r="B28" s="64"/>
      <c r="C28" s="78">
        <v>19</v>
      </c>
      <c r="D28" s="387" t="s">
        <v>779</v>
      </c>
      <c r="E28" s="387"/>
      <c r="F28" s="387"/>
      <c r="G28" s="387"/>
      <c r="H28" s="387"/>
      <c r="I28" s="387"/>
      <c r="J28" s="387"/>
      <c r="K28" s="387"/>
      <c r="L28" s="78"/>
      <c r="M28" s="65"/>
    </row>
    <row r="29" spans="1:15" x14ac:dyDescent="0.25">
      <c r="A29"/>
      <c r="B29" s="70"/>
      <c r="C29" s="78">
        <v>20</v>
      </c>
      <c r="D29" s="387" t="s">
        <v>372</v>
      </c>
      <c r="E29" s="387"/>
      <c r="F29" s="387"/>
      <c r="G29" s="387"/>
      <c r="H29" s="387"/>
      <c r="I29" s="387"/>
      <c r="J29" s="387"/>
      <c r="K29" s="387"/>
      <c r="L29" s="78"/>
      <c r="M29" s="71"/>
      <c r="N29"/>
      <c r="O29"/>
    </row>
    <row r="30" spans="1:15" x14ac:dyDescent="0.25">
      <c r="A30"/>
      <c r="B30" s="70"/>
      <c r="C30" s="78">
        <v>21</v>
      </c>
      <c r="D30" s="387" t="s">
        <v>373</v>
      </c>
      <c r="E30" s="387"/>
      <c r="F30" s="387"/>
      <c r="G30" s="387"/>
      <c r="H30" s="387"/>
      <c r="I30" s="387"/>
      <c r="J30" s="387"/>
      <c r="K30" s="387"/>
      <c r="L30" s="78"/>
      <c r="M30" s="71"/>
      <c r="N30"/>
      <c r="O30"/>
    </row>
    <row r="31" spans="1:15" x14ac:dyDescent="0.25">
      <c r="A31"/>
      <c r="B31" s="70"/>
      <c r="C31" s="78">
        <v>22</v>
      </c>
      <c r="D31" s="392" t="s">
        <v>494</v>
      </c>
      <c r="E31" s="392"/>
      <c r="F31" s="392"/>
      <c r="G31" s="392"/>
      <c r="H31" s="392"/>
      <c r="I31" s="392"/>
      <c r="J31" s="392"/>
      <c r="K31" s="392"/>
      <c r="L31" s="78"/>
      <c r="M31" s="71"/>
      <c r="N31"/>
      <c r="O31"/>
    </row>
    <row r="32" spans="1:15" x14ac:dyDescent="0.25">
      <c r="A32"/>
      <c r="B32" s="70"/>
      <c r="C32" s="78">
        <v>23</v>
      </c>
      <c r="D32" s="392" t="s">
        <v>374</v>
      </c>
      <c r="E32" s="392"/>
      <c r="F32" s="392"/>
      <c r="G32" s="392"/>
      <c r="H32" s="392"/>
      <c r="I32" s="392"/>
      <c r="J32" s="392"/>
      <c r="K32" s="392"/>
      <c r="L32" s="78"/>
      <c r="M32" s="71"/>
      <c r="N32"/>
      <c r="O32"/>
    </row>
    <row r="33" spans="1:15" x14ac:dyDescent="0.25">
      <c r="A33"/>
      <c r="B33" s="70"/>
      <c r="C33" s="78">
        <v>24</v>
      </c>
      <c r="D33" s="299" t="s">
        <v>440</v>
      </c>
      <c r="E33" s="299"/>
      <c r="F33" s="299"/>
      <c r="G33" s="299"/>
      <c r="H33" s="299"/>
      <c r="I33" s="299"/>
      <c r="J33" s="299"/>
      <c r="K33" s="299"/>
      <c r="L33" s="78"/>
      <c r="M33" s="71"/>
      <c r="N33"/>
      <c r="O33"/>
    </row>
    <row r="34" spans="1:15" x14ac:dyDescent="0.25">
      <c r="A34"/>
      <c r="B34" s="70"/>
      <c r="C34" s="78">
        <v>25</v>
      </c>
      <c r="D34" s="299" t="s">
        <v>780</v>
      </c>
      <c r="E34" s="299"/>
      <c r="F34" s="299"/>
      <c r="G34" s="299"/>
      <c r="H34" s="299"/>
      <c r="I34" s="299"/>
      <c r="J34" s="299"/>
      <c r="K34" s="299"/>
      <c r="L34" s="78"/>
      <c r="M34" s="71"/>
      <c r="N34"/>
      <c r="O34"/>
    </row>
    <row r="35" spans="1:15" x14ac:dyDescent="0.25">
      <c r="A35"/>
      <c r="B35" s="70"/>
      <c r="C35" s="78">
        <v>26</v>
      </c>
      <c r="D35" s="387" t="s">
        <v>495</v>
      </c>
      <c r="E35" s="387"/>
      <c r="F35" s="387"/>
      <c r="G35" s="387"/>
      <c r="H35" s="387"/>
      <c r="I35" s="387"/>
      <c r="J35" s="387"/>
      <c r="K35" s="387"/>
      <c r="L35" s="136"/>
      <c r="M35" s="71"/>
      <c r="N35"/>
      <c r="O35"/>
    </row>
    <row r="36" spans="1:15" x14ac:dyDescent="0.25">
      <c r="A36"/>
      <c r="B36" s="70"/>
      <c r="C36" s="78">
        <v>27</v>
      </c>
      <c r="D36" s="387" t="s">
        <v>375</v>
      </c>
      <c r="E36" s="387"/>
      <c r="F36" s="387"/>
      <c r="G36" s="387"/>
      <c r="H36" s="387"/>
      <c r="I36" s="387"/>
      <c r="J36" s="387"/>
      <c r="K36" s="387"/>
      <c r="L36" s="78"/>
      <c r="M36" s="71"/>
      <c r="N36"/>
      <c r="O36"/>
    </row>
    <row r="37" spans="1:15" x14ac:dyDescent="0.25">
      <c r="A37"/>
      <c r="B37" s="70"/>
      <c r="C37" s="78">
        <v>28</v>
      </c>
      <c r="D37" s="387" t="s">
        <v>496</v>
      </c>
      <c r="E37" s="387"/>
      <c r="F37" s="387"/>
      <c r="G37" s="387"/>
      <c r="H37" s="387"/>
      <c r="I37" s="387"/>
      <c r="J37" s="387"/>
      <c r="K37" s="387"/>
      <c r="L37" s="78"/>
      <c r="M37" s="71"/>
      <c r="N37"/>
      <c r="O37"/>
    </row>
    <row r="38" spans="1:15" x14ac:dyDescent="0.25">
      <c r="A38"/>
      <c r="B38" s="70"/>
      <c r="C38" s="78">
        <v>29</v>
      </c>
      <c r="D38" s="387" t="s">
        <v>497</v>
      </c>
      <c r="E38" s="387"/>
      <c r="F38" s="387"/>
      <c r="G38" s="387"/>
      <c r="H38" s="387"/>
      <c r="I38" s="387"/>
      <c r="J38" s="387"/>
      <c r="K38" s="387"/>
      <c r="L38" s="78"/>
      <c r="M38" s="71"/>
      <c r="N38"/>
      <c r="O38"/>
    </row>
    <row r="39" spans="1:15" x14ac:dyDescent="0.25">
      <c r="A39"/>
      <c r="B39" s="70"/>
      <c r="C39" s="78">
        <v>30</v>
      </c>
      <c r="D39" s="298" t="s">
        <v>781</v>
      </c>
      <c r="E39" s="298"/>
      <c r="F39" s="298"/>
      <c r="G39" s="298"/>
      <c r="H39" s="298"/>
      <c r="I39" s="298"/>
      <c r="J39" s="298"/>
      <c r="K39" s="298"/>
      <c r="L39" s="78"/>
      <c r="M39" s="71"/>
      <c r="N39"/>
      <c r="O39"/>
    </row>
    <row r="40" spans="1:15" x14ac:dyDescent="0.25">
      <c r="A40"/>
      <c r="B40" s="70"/>
      <c r="C40" s="78">
        <v>31</v>
      </c>
      <c r="D40" s="344" t="s">
        <v>498</v>
      </c>
      <c r="E40" s="345"/>
      <c r="F40" s="345"/>
      <c r="G40" s="345"/>
      <c r="H40" s="345"/>
      <c r="I40" s="345"/>
      <c r="J40" s="345"/>
      <c r="K40" s="345"/>
      <c r="L40" s="136">
        <v>19</v>
      </c>
      <c r="M40" s="71"/>
      <c r="N40"/>
      <c r="O40"/>
    </row>
    <row r="41" spans="1:15" x14ac:dyDescent="0.25">
      <c r="A41"/>
      <c r="B41" s="70"/>
      <c r="C41" s="78">
        <v>32</v>
      </c>
      <c r="D41" s="344" t="s">
        <v>499</v>
      </c>
      <c r="E41" s="345"/>
      <c r="F41" s="345"/>
      <c r="G41" s="345"/>
      <c r="H41" s="345"/>
      <c r="I41" s="345"/>
      <c r="J41" s="345"/>
      <c r="K41" s="345"/>
      <c r="L41" s="78"/>
      <c r="M41" s="71"/>
      <c r="N41"/>
      <c r="O41"/>
    </row>
    <row r="42" spans="1:15" x14ac:dyDescent="0.25">
      <c r="A42"/>
      <c r="B42" s="70"/>
      <c r="C42" s="78">
        <v>33</v>
      </c>
      <c r="D42" s="344" t="s">
        <v>396</v>
      </c>
      <c r="E42" s="345"/>
      <c r="F42" s="345"/>
      <c r="G42" s="345"/>
      <c r="H42" s="345"/>
      <c r="I42" s="345"/>
      <c r="J42" s="345"/>
      <c r="K42" s="345"/>
      <c r="L42" s="78"/>
      <c r="M42" s="71"/>
      <c r="N42"/>
      <c r="O42"/>
    </row>
    <row r="43" spans="1:15" x14ac:dyDescent="0.25">
      <c r="A43"/>
      <c r="B43" s="70"/>
      <c r="C43" s="78">
        <v>34</v>
      </c>
      <c r="D43" s="344" t="s">
        <v>378</v>
      </c>
      <c r="E43" s="345"/>
      <c r="F43" s="345"/>
      <c r="G43" s="345"/>
      <c r="H43" s="345"/>
      <c r="I43" s="345"/>
      <c r="J43" s="345"/>
      <c r="K43" s="345"/>
      <c r="L43" s="78"/>
      <c r="M43" s="71"/>
      <c r="N43"/>
      <c r="O43"/>
    </row>
    <row r="44" spans="1:15" x14ac:dyDescent="0.25">
      <c r="A44"/>
      <c r="B44" s="70"/>
      <c r="C44" s="78">
        <v>35</v>
      </c>
      <c r="D44" s="344" t="s">
        <v>376</v>
      </c>
      <c r="E44" s="345"/>
      <c r="F44" s="345"/>
      <c r="G44" s="345"/>
      <c r="H44" s="345"/>
      <c r="I44" s="345"/>
      <c r="J44" s="345"/>
      <c r="K44" s="345"/>
      <c r="L44" s="136">
        <v>20</v>
      </c>
      <c r="M44" s="71"/>
      <c r="N44"/>
      <c r="O44"/>
    </row>
    <row r="45" spans="1:15" x14ac:dyDescent="0.25">
      <c r="A45"/>
      <c r="B45" s="70"/>
      <c r="C45" s="78">
        <v>36</v>
      </c>
      <c r="D45" s="344" t="s">
        <v>500</v>
      </c>
      <c r="E45" s="345"/>
      <c r="F45" s="345"/>
      <c r="G45" s="345"/>
      <c r="H45" s="345"/>
      <c r="I45" s="345"/>
      <c r="J45" s="345"/>
      <c r="K45" s="345"/>
      <c r="L45" s="78"/>
      <c r="M45" s="71"/>
      <c r="N45"/>
      <c r="O45"/>
    </row>
    <row r="46" spans="1:15" x14ac:dyDescent="0.25">
      <c r="A46"/>
      <c r="B46" s="70"/>
      <c r="C46" s="78">
        <v>37</v>
      </c>
      <c r="D46" s="344" t="s">
        <v>501</v>
      </c>
      <c r="E46" s="345"/>
      <c r="F46" s="345"/>
      <c r="G46" s="345"/>
      <c r="H46" s="345"/>
      <c r="I46" s="345"/>
      <c r="J46" s="345"/>
      <c r="K46" s="345"/>
      <c r="L46" s="78"/>
      <c r="M46" s="71"/>
      <c r="N46"/>
      <c r="O46"/>
    </row>
    <row r="47" spans="1:15" x14ac:dyDescent="0.25">
      <c r="A47"/>
      <c r="B47" s="70"/>
      <c r="C47" s="78">
        <v>38</v>
      </c>
      <c r="D47" s="344" t="s">
        <v>502</v>
      </c>
      <c r="E47" s="345"/>
      <c r="F47" s="345"/>
      <c r="G47" s="345"/>
      <c r="H47" s="345"/>
      <c r="I47" s="345"/>
      <c r="J47" s="345"/>
      <c r="K47" s="345"/>
      <c r="L47" s="78"/>
      <c r="M47" s="71"/>
      <c r="N47"/>
      <c r="O47"/>
    </row>
    <row r="48" spans="1:15" x14ac:dyDescent="0.25">
      <c r="A48"/>
      <c r="B48" s="70"/>
      <c r="C48" s="78">
        <v>39</v>
      </c>
      <c r="D48" s="344" t="s">
        <v>503</v>
      </c>
      <c r="E48" s="345"/>
      <c r="F48" s="345"/>
      <c r="G48" s="345"/>
      <c r="H48" s="345"/>
      <c r="I48" s="345"/>
      <c r="J48" s="345"/>
      <c r="K48" s="345"/>
      <c r="L48" s="78"/>
      <c r="M48" s="71"/>
      <c r="N48"/>
      <c r="O48"/>
    </row>
    <row r="49" spans="1:15" x14ac:dyDescent="0.25">
      <c r="A49"/>
      <c r="B49" s="70"/>
      <c r="C49" s="78">
        <v>40</v>
      </c>
      <c r="D49" s="393" t="s">
        <v>504</v>
      </c>
      <c r="E49" s="393"/>
      <c r="F49" s="393"/>
      <c r="G49" s="393"/>
      <c r="H49" s="393"/>
      <c r="I49" s="393"/>
      <c r="J49" s="393"/>
      <c r="K49" s="393"/>
      <c r="L49" s="136"/>
      <c r="M49" s="71"/>
      <c r="N49"/>
      <c r="O49"/>
    </row>
    <row r="50" spans="1:15" x14ac:dyDescent="0.25">
      <c r="B50" s="64"/>
      <c r="C50" s="78"/>
      <c r="D50" s="394"/>
      <c r="E50" s="394"/>
      <c r="F50" s="394"/>
      <c r="G50" s="394"/>
      <c r="H50" s="394"/>
      <c r="I50" s="394"/>
      <c r="J50" s="394"/>
      <c r="K50" s="394"/>
      <c r="L50" s="78"/>
      <c r="M50" s="65"/>
    </row>
    <row r="51" spans="1:15" ht="15.75" thickBot="1" x14ac:dyDescent="0.3">
      <c r="B51" s="72"/>
      <c r="C51" s="73"/>
      <c r="D51" s="73"/>
      <c r="E51" s="73"/>
      <c r="F51" s="73"/>
      <c r="G51" s="73"/>
      <c r="H51" s="73"/>
      <c r="I51" s="73"/>
      <c r="J51" s="73"/>
      <c r="K51" s="73"/>
      <c r="L51" s="115"/>
      <c r="M51" s="74"/>
    </row>
    <row r="52" spans="1:15" x14ac:dyDescent="0.25">
      <c r="C52" s="1"/>
      <c r="L52" s="112"/>
    </row>
    <row r="53" spans="1:15" x14ac:dyDescent="0.25">
      <c r="C53" s="1"/>
      <c r="L53" s="112"/>
    </row>
    <row r="54" spans="1:15" x14ac:dyDescent="0.25">
      <c r="C54" s="1"/>
      <c r="L54" s="112"/>
    </row>
    <row r="55" spans="1:15" x14ac:dyDescent="0.25">
      <c r="C55" s="1"/>
      <c r="L55" s="112"/>
    </row>
    <row r="56" spans="1:15" x14ac:dyDescent="0.25">
      <c r="C56" s="1"/>
      <c r="L56" s="112"/>
    </row>
    <row r="57" spans="1:15" x14ac:dyDescent="0.25">
      <c r="C57" s="1"/>
      <c r="L57" s="112"/>
    </row>
    <row r="58" spans="1:15" x14ac:dyDescent="0.25">
      <c r="C58" s="1"/>
      <c r="L58" s="112"/>
    </row>
    <row r="59" spans="1:15" x14ac:dyDescent="0.25">
      <c r="C59" s="1"/>
      <c r="L59" s="112"/>
    </row>
    <row r="60" spans="1:15" x14ac:dyDescent="0.25">
      <c r="C60" s="1"/>
      <c r="L60" s="112"/>
    </row>
    <row r="61" spans="1:15" x14ac:dyDescent="0.25">
      <c r="C61" s="1"/>
      <c r="L61" s="112"/>
    </row>
    <row r="62" spans="1:15" x14ac:dyDescent="0.25">
      <c r="C62" s="1"/>
      <c r="L62" s="112"/>
    </row>
    <row r="63" spans="1:15" x14ac:dyDescent="0.25">
      <c r="C63" s="1"/>
      <c r="L63" s="112"/>
    </row>
    <row r="64" spans="1:15" x14ac:dyDescent="0.25">
      <c r="C64" s="1"/>
      <c r="L64" s="112"/>
    </row>
    <row r="65" spans="3:12" x14ac:dyDescent="0.25">
      <c r="C65" s="1"/>
      <c r="L65" s="112"/>
    </row>
    <row r="66" spans="3:12" x14ac:dyDescent="0.25">
      <c r="C66" s="1"/>
      <c r="L66" s="112"/>
    </row>
    <row r="67" spans="3:12" x14ac:dyDescent="0.25">
      <c r="C67" s="1"/>
      <c r="L67" s="112"/>
    </row>
    <row r="68" spans="3:12" x14ac:dyDescent="0.25">
      <c r="C68" s="1"/>
      <c r="L68" s="112"/>
    </row>
    <row r="69" spans="3:12" x14ac:dyDescent="0.25">
      <c r="C69" s="1"/>
      <c r="L69" s="112"/>
    </row>
    <row r="70" spans="3:12" x14ac:dyDescent="0.25">
      <c r="C70" s="1"/>
      <c r="L70" s="112"/>
    </row>
    <row r="71" spans="3:12" x14ac:dyDescent="0.25">
      <c r="C71" s="1"/>
      <c r="L71" s="112"/>
    </row>
    <row r="72" spans="3:12" x14ac:dyDescent="0.25">
      <c r="C72" s="1"/>
      <c r="L72" s="112"/>
    </row>
    <row r="73" spans="3:12" x14ac:dyDescent="0.25">
      <c r="C73" s="1"/>
      <c r="L73" s="112"/>
    </row>
    <row r="74" spans="3:12" x14ac:dyDescent="0.25">
      <c r="C74" s="1"/>
      <c r="L74" s="112"/>
    </row>
    <row r="75" spans="3:12" x14ac:dyDescent="0.25">
      <c r="C75" s="1"/>
      <c r="L75" s="112"/>
    </row>
    <row r="76" spans="3:12" x14ac:dyDescent="0.25">
      <c r="C76" s="1"/>
      <c r="L76" s="112"/>
    </row>
    <row r="77" spans="3:12" x14ac:dyDescent="0.25">
      <c r="C77" s="1"/>
      <c r="L77" s="112"/>
    </row>
    <row r="78" spans="3:12" x14ac:dyDescent="0.25">
      <c r="C78" s="1"/>
      <c r="L78" s="112"/>
    </row>
    <row r="79" spans="3:12" x14ac:dyDescent="0.25">
      <c r="C79" s="1"/>
      <c r="L79" s="112"/>
    </row>
    <row r="80" spans="3:12" x14ac:dyDescent="0.25">
      <c r="C80" s="1"/>
      <c r="L80" s="112"/>
    </row>
    <row r="81" spans="3:12" x14ac:dyDescent="0.25">
      <c r="C81" s="1"/>
      <c r="L81" s="112"/>
    </row>
    <row r="82" spans="3:12" x14ac:dyDescent="0.25">
      <c r="C82" s="1"/>
      <c r="L82" s="112"/>
    </row>
    <row r="83" spans="3:12" x14ac:dyDescent="0.25">
      <c r="C83" s="1"/>
      <c r="L83" s="112"/>
    </row>
    <row r="84" spans="3:12" x14ac:dyDescent="0.25">
      <c r="C84" s="1"/>
      <c r="L84" s="112"/>
    </row>
    <row r="85" spans="3:12" x14ac:dyDescent="0.25">
      <c r="C85" s="1"/>
      <c r="L85" s="112"/>
    </row>
    <row r="86" spans="3:12" x14ac:dyDescent="0.25">
      <c r="C86" s="1"/>
      <c r="L86" s="112"/>
    </row>
    <row r="87" spans="3:12" x14ac:dyDescent="0.25">
      <c r="C87" s="1"/>
      <c r="L87" s="112"/>
    </row>
    <row r="88" spans="3:12" x14ac:dyDescent="0.25">
      <c r="C88" s="1"/>
      <c r="L88" s="112"/>
    </row>
    <row r="89" spans="3:12" x14ac:dyDescent="0.25">
      <c r="C89" s="1"/>
      <c r="L89" s="112"/>
    </row>
    <row r="90" spans="3:12" x14ac:dyDescent="0.25">
      <c r="C90" s="1"/>
      <c r="L90" s="112"/>
    </row>
    <row r="91" spans="3:12" x14ac:dyDescent="0.25">
      <c r="C91" s="1"/>
      <c r="L91" s="112"/>
    </row>
    <row r="92" spans="3:12" x14ac:dyDescent="0.25">
      <c r="C92" s="1"/>
      <c r="L92" s="112"/>
    </row>
    <row r="93" spans="3:12" x14ac:dyDescent="0.25">
      <c r="C93" s="1"/>
      <c r="L93" s="112"/>
    </row>
    <row r="94" spans="3:12" x14ac:dyDescent="0.25">
      <c r="C94" s="1"/>
      <c r="L94" s="112"/>
    </row>
    <row r="95" spans="3:12" x14ac:dyDescent="0.25">
      <c r="C95" s="1"/>
      <c r="L95" s="112"/>
    </row>
    <row r="96" spans="3:12" x14ac:dyDescent="0.25">
      <c r="C96" s="1"/>
      <c r="L96" s="112"/>
    </row>
    <row r="97" spans="3:12" x14ac:dyDescent="0.25">
      <c r="C97" s="1"/>
      <c r="L97" s="112"/>
    </row>
    <row r="98" spans="3:12" x14ac:dyDescent="0.25">
      <c r="C98" s="1"/>
      <c r="L98" s="112"/>
    </row>
    <row r="99" spans="3:12" x14ac:dyDescent="0.25">
      <c r="C99" s="1"/>
      <c r="L99" s="112"/>
    </row>
    <row r="100" spans="3:12" x14ac:dyDescent="0.25">
      <c r="C100" s="1"/>
      <c r="L100" s="112"/>
    </row>
    <row r="101" spans="3:12" x14ac:dyDescent="0.25">
      <c r="C101" s="1"/>
      <c r="L101" s="112"/>
    </row>
    <row r="102" spans="3:12" x14ac:dyDescent="0.25">
      <c r="C102" s="1"/>
      <c r="L102" s="112"/>
    </row>
    <row r="103" spans="3:12" x14ac:dyDescent="0.25">
      <c r="C103" s="1"/>
      <c r="L103" s="112"/>
    </row>
    <row r="104" spans="3:12" x14ac:dyDescent="0.25">
      <c r="C104" s="1"/>
      <c r="L104" s="112"/>
    </row>
    <row r="105" spans="3:12" x14ac:dyDescent="0.25">
      <c r="C105" s="1"/>
      <c r="L105" s="112"/>
    </row>
    <row r="106" spans="3:12" x14ac:dyDescent="0.25">
      <c r="C106" s="1"/>
      <c r="L106" s="112"/>
    </row>
    <row r="107" spans="3:12" x14ac:dyDescent="0.25">
      <c r="C107" s="1"/>
      <c r="L107" s="112"/>
    </row>
    <row r="108" spans="3:12" x14ac:dyDescent="0.25">
      <c r="C108" s="1"/>
      <c r="L108" s="112"/>
    </row>
    <row r="109" spans="3:12" x14ac:dyDescent="0.25">
      <c r="C109" s="1"/>
      <c r="L109" s="112"/>
    </row>
    <row r="110" spans="3:12" x14ac:dyDescent="0.25">
      <c r="C110" s="1"/>
      <c r="L110" s="112"/>
    </row>
    <row r="111" spans="3:12" x14ac:dyDescent="0.25">
      <c r="C111" s="1"/>
      <c r="L111" s="112"/>
    </row>
    <row r="112" spans="3:12" x14ac:dyDescent="0.25">
      <c r="C112" s="1"/>
      <c r="L112" s="112"/>
    </row>
    <row r="113" spans="3:12" x14ac:dyDescent="0.25">
      <c r="C113" s="1"/>
      <c r="L113" s="112"/>
    </row>
    <row r="114" spans="3:12" x14ac:dyDescent="0.25">
      <c r="C114" s="1"/>
      <c r="L114" s="112"/>
    </row>
    <row r="115" spans="3:12" x14ac:dyDescent="0.25">
      <c r="C115" s="1"/>
      <c r="L115" s="112"/>
    </row>
    <row r="116" spans="3:12" x14ac:dyDescent="0.25">
      <c r="C116" s="1"/>
      <c r="L116" s="112"/>
    </row>
    <row r="117" spans="3:12" x14ac:dyDescent="0.25">
      <c r="C117" s="1"/>
      <c r="L117" s="112"/>
    </row>
    <row r="118" spans="3:12" x14ac:dyDescent="0.25">
      <c r="C118" s="1"/>
      <c r="L118" s="112"/>
    </row>
    <row r="119" spans="3:12" x14ac:dyDescent="0.25">
      <c r="C119" s="1"/>
      <c r="L119" s="112"/>
    </row>
    <row r="120" spans="3:12" x14ac:dyDescent="0.25">
      <c r="C120" s="1"/>
      <c r="L120" s="112"/>
    </row>
    <row r="121" spans="3:12" x14ac:dyDescent="0.25">
      <c r="C121" s="1"/>
      <c r="L121" s="112"/>
    </row>
    <row r="122" spans="3:12" x14ac:dyDescent="0.25">
      <c r="C122" s="1"/>
      <c r="L122" s="112"/>
    </row>
    <row r="123" spans="3:12" x14ac:dyDescent="0.25">
      <c r="C123" s="1"/>
      <c r="L123" s="112"/>
    </row>
    <row r="124" spans="3:12" x14ac:dyDescent="0.25">
      <c r="C124" s="1"/>
      <c r="L124" s="112"/>
    </row>
    <row r="125" spans="3:12" x14ac:dyDescent="0.25">
      <c r="C125" s="1"/>
      <c r="L125" s="112"/>
    </row>
    <row r="126" spans="3:12" x14ac:dyDescent="0.25">
      <c r="C126" s="1"/>
      <c r="L126" s="112"/>
    </row>
    <row r="127" spans="3:12" x14ac:dyDescent="0.25">
      <c r="C127" s="1"/>
      <c r="L127" s="112"/>
    </row>
    <row r="128" spans="3:12" x14ac:dyDescent="0.25">
      <c r="C128" s="1"/>
      <c r="L128" s="112"/>
    </row>
    <row r="129" spans="3:12" x14ac:dyDescent="0.25">
      <c r="C129" s="1"/>
      <c r="L129" s="112"/>
    </row>
    <row r="130" spans="3:12" x14ac:dyDescent="0.25">
      <c r="C130" s="1"/>
      <c r="L130" s="112"/>
    </row>
    <row r="131" spans="3:12" x14ac:dyDescent="0.25">
      <c r="C131" s="1"/>
      <c r="L131" s="112"/>
    </row>
    <row r="132" spans="3:12" x14ac:dyDescent="0.25">
      <c r="C132" s="1"/>
      <c r="L132" s="112"/>
    </row>
    <row r="133" spans="3:12" x14ac:dyDescent="0.25">
      <c r="C133" s="1"/>
      <c r="L133" s="112"/>
    </row>
    <row r="134" spans="3:12" x14ac:dyDescent="0.25">
      <c r="C134" s="1"/>
      <c r="L134" s="112"/>
    </row>
    <row r="135" spans="3:12" x14ac:dyDescent="0.25">
      <c r="C135" s="1"/>
      <c r="L135" s="112"/>
    </row>
  </sheetData>
  <mergeCells count="32">
    <mergeCell ref="D38:K38"/>
    <mergeCell ref="D49:K49"/>
    <mergeCell ref="D50:K50"/>
    <mergeCell ref="D31:K31"/>
    <mergeCell ref="D32:K32"/>
    <mergeCell ref="D35:K35"/>
    <mergeCell ref="D36:K36"/>
    <mergeCell ref="D37:K37"/>
    <mergeCell ref="D26:K26"/>
    <mergeCell ref="D27:K27"/>
    <mergeCell ref="D28:K28"/>
    <mergeCell ref="D29:K29"/>
    <mergeCell ref="D30:K30"/>
    <mergeCell ref="D25:K25"/>
    <mergeCell ref="D12:K12"/>
    <mergeCell ref="D13:K13"/>
    <mergeCell ref="D14:K14"/>
    <mergeCell ref="D15:K15"/>
    <mergeCell ref="D16:K16"/>
    <mergeCell ref="D17:K17"/>
    <mergeCell ref="D19:K19"/>
    <mergeCell ref="D20:K20"/>
    <mergeCell ref="D21:K21"/>
    <mergeCell ref="D24:K24"/>
    <mergeCell ref="D23:K23"/>
    <mergeCell ref="D18:K18"/>
    <mergeCell ref="D11:K11"/>
    <mergeCell ref="C3:L3"/>
    <mergeCell ref="C4:L4"/>
    <mergeCell ref="C5:L5"/>
    <mergeCell ref="D9:K9"/>
    <mergeCell ref="D10:K10"/>
  </mergeCells>
  <hyperlinks>
    <hyperlink ref="D11:H11" location="'Table 2'!A1" display="Sectoral Distribution of CIRPs as on September 30, 2020" xr:uid="{00000000-0004-0000-0100-000000000000}"/>
    <hyperlink ref="D12:H12" location="'Table 3'!A1" display="Initiation of Corporate Insolvency Resolution Process" xr:uid="{00000000-0004-0000-0100-000001000000}"/>
    <hyperlink ref="D19:F19" location="'Table 10'!A1" display="Details of Closed Liquidations " xr:uid="{00000000-0004-0000-0100-000007000000}"/>
    <hyperlink ref="D20:F20" location="'Table 11'!A1" display="Reasons for Liquidations" xr:uid="{00000000-0004-0000-0100-000008000000}"/>
    <hyperlink ref="D21:F21" location="'Table 12'!A1" display="Claims in Liquidation Process" xr:uid="{00000000-0004-0000-0100-000009000000}"/>
    <hyperlink ref="D24:F24" location="'Table 13'!A1" display="Twelve Large Accounts " xr:uid="{00000000-0004-0000-0100-00000A000000}"/>
    <hyperlink ref="D25:I25" location="'Table 14'!A1" display="Commencement of Voluntary Liquidations till September 30, 2020" xr:uid="{00000000-0004-0000-0100-00000B000000}"/>
    <hyperlink ref="D26:H26" location="'Table 15'!A1" display="Status of Voluntary Liquidations as on September 30, 2020" xr:uid="{00000000-0004-0000-0100-00000C000000}"/>
    <hyperlink ref="D27:G27" location="'Table 16 '!A1" display="Reasons for Voluntary Liquidations" xr:uid="{00000000-0004-0000-0100-00000D000000}"/>
    <hyperlink ref="D28:H28" location="'Table 17'!A1" display="Details of 739 Liquidations (excludes 8 withdrawals)" xr:uid="{00000000-0004-0000-0100-00000E000000}"/>
    <hyperlink ref="D29:G29" location="'Table 18'!A1" display="Realisations under Voluntary Liquidation" xr:uid="{00000000-0004-0000-0100-00000F000000}"/>
    <hyperlink ref="D30:I30" location="'Table 19'!A1" display="Average time for approval of Resolution Plans/Orders for Liquidation" xr:uid="{00000000-0004-0000-0100-000010000000}"/>
    <hyperlink ref="D31:I31" location="'Table 20'!A1" display="Corporate Liquidation Accounts as on September 30, 2020" xr:uid="{00000000-0004-0000-0100-000011000000}"/>
    <hyperlink ref="D35:H35" location="'Table 21'!A1" display="Registered IPs and AFAs as on September 30, 2020" xr:uid="{00000000-0004-0000-0100-000012000000}"/>
    <hyperlink ref="D36:H36" location="'Table 22'!A1" display="Registration and Cancellation of Registrations of IPs " xr:uid="{00000000-0004-0000-0100-000013000000}"/>
    <hyperlink ref="D37:I37" location="'Table 23'!A1" display="Distribution of IPs as per their Eligibility as on September 30, 2020" xr:uid="{00000000-0004-0000-0100-000014000000}"/>
    <hyperlink ref="D38:G38" location="'Table 24'!A1" display="Age Profile of IPs as on September 30, 2020" xr:uid="{00000000-0004-0000-0100-000015000000}"/>
    <hyperlink ref="D11:I11" location="'Table 2'!A1" display="Sectoral Distribution of CIRPs as on December 31, 2020" xr:uid="{00000000-0004-0000-0100-00001C000000}"/>
    <hyperlink ref="D25:K25" location="'Table 16'!A1" display="Commencement of Voluntary Liquidations till June 30, 2022" xr:uid="{00000000-0004-0000-0100-000022000000}"/>
    <hyperlink ref="D26:K26" location="'Table 17'!A1" display="Status of Voluntary Liquidations as on June 30, 2022" xr:uid="{00000000-0004-0000-0100-000023000000}"/>
    <hyperlink ref="D28:K28" location="'Table 19'!A1" display="Details of 1285 Voluntary Liquidations" xr:uid="{00000000-0004-0000-0100-000024000000}"/>
    <hyperlink ref="D31:K31" location="'Table 22'!A1" display="Corporate Liquidation Accounts as on June 30, 2022" xr:uid="{00000000-0004-0000-0100-000025000000}"/>
    <hyperlink ref="D32:K32" location="'Table 23'!A1" display="Insolvency Resolution of Personal Guarantors " xr:uid="{00000000-0004-0000-0100-000026000000}"/>
    <hyperlink ref="D35:K35" location="'Table 26'!A1" display="Registered IPs and AFAs as on December 31, 2022" xr:uid="{00000000-0004-0000-0100-000027000000}"/>
    <hyperlink ref="D36:K36" location="'Table 27'!A1" display="Registration and Cancellation of Registrations of IPs " xr:uid="{00000000-0004-0000-0100-000028000000}"/>
    <hyperlink ref="D37:K37" location="'Table 28'!A1" display="Distribution of IPs as per their Eligibility as on December 31, 2022" xr:uid="{00000000-0004-0000-0100-000029000000}"/>
    <hyperlink ref="D38:K38" location="'Table 29'!A1" display="Age Profile of IPs as on December 31, 2022" xr:uid="{00000000-0004-0000-0100-00002A000000}"/>
    <hyperlink ref="D24:K24" location="'Table 15'!A1" display="Details of Avoidance Applications and Disposal" xr:uid="{00000000-0004-0000-0100-000034000000}"/>
    <hyperlink ref="D27:K27" location="'Table 18'!A1" display="Reasons for Voluntary Liquidations" xr:uid="{00000000-0004-0000-0100-000035000000}"/>
    <hyperlink ref="D29:K29" location="'Table 20'!A1" display="Realisations under Voluntary Liquidation" xr:uid="{00000000-0004-0000-0100-000036000000}"/>
    <hyperlink ref="D30:K30" location="'Table 21'!A1" display="Average time for approval of Resolution Plans/Orders for Liquidation" xr:uid="{00000000-0004-0000-0100-000037000000}"/>
    <hyperlink ref="D10:G10" location="'Table 1'!A1" display="Corporate Insolvency Resolution Process" xr:uid="{00000000-0004-0000-0100-00003B000000}"/>
    <hyperlink ref="L11" location="'Table 2'!A1" display="3, 4, 5, 6" xr:uid="{00000000-0004-0000-0100-00003F000000}"/>
    <hyperlink ref="L12" location="'Table 3'!A1" display="'Table 3'!A1" xr:uid="{00000000-0004-0000-0100-000040000000}"/>
    <hyperlink ref="L15" location="'Table 6'!A1" display="'Table 6'!A1" xr:uid="{00000000-0004-0000-0100-000043000000}"/>
    <hyperlink ref="L16" location="'Table 7'!A1" display="9, 10" xr:uid="{00000000-0004-0000-0100-000044000000}"/>
    <hyperlink ref="L20" location="'Table 11'!A1" display="'Table 11'!A1" xr:uid="{00000000-0004-0000-0100-000046000000}"/>
    <hyperlink ref="L25" location="'Table 16'!A1" display="'Table 16'!A1" xr:uid="{00000000-0004-0000-0100-000048000000}"/>
    <hyperlink ref="L26" location="'Table 17'!A1" display="'Table 17'!A1" xr:uid="{00000000-0004-0000-0100-000049000000}"/>
    <hyperlink ref="L27" location="'Table 18'!A1" display="'Table 18'!A1" xr:uid="{00000000-0004-0000-0100-00004A000000}"/>
    <hyperlink ref="L10" location="'Table 1'!A1" display="1, 2" xr:uid="{00000000-0004-0000-0100-00004D000000}"/>
    <hyperlink ref="D13:J13" location="'Table 4'!A1" display="Outcome of CIRPs, initiated Stakeholder-wise, as on December 31, 2020" xr:uid="{00000000-0004-0000-0100-00001D000000}"/>
    <hyperlink ref="D13:I13" location="'Table 4'!A1" display="Outcome of CIRPs, initiated Stakeholder-wise, as on September 30, 2020" xr:uid="{00000000-0004-0000-0100-000002000000}"/>
    <hyperlink ref="D14:F14" location="'Table 8'!A1" display="CIRPs Yielding Resolution" xr:uid="{667BB2F1-27AB-449D-AAFB-61E2FE52E347}"/>
    <hyperlink ref="D15:F15" location="'Table 8'!A1" display="CIRPs Yielding Resolution" xr:uid="{278C742E-6A74-40DF-BE74-6BDDA7226AB2}"/>
    <hyperlink ref="D18:I18" location="'Table 7'!A1" display="CIRPs Ending with Orders for Liquidation till September 30, 2020" xr:uid="{8C323187-9420-418C-9774-ED296D037F8B}"/>
    <hyperlink ref="D18:K18" location="'Table 9'!A1" display="Details of Closed Liquidations" xr:uid="{09D8821C-39EA-43BC-9DB6-A74BC353F55C}"/>
    <hyperlink ref="D16:H16" location="'Table 6'!A1" display="Closure of CIRP by Withdrawal till September 30, 2020" xr:uid="{27E182F4-FDC4-40CC-BD55-CD0C188072D8}"/>
    <hyperlink ref="D16:K16" location="'Table 7'!A1" display="Closure of CIRP by Withdrawal till June 30, 2022" xr:uid="{893CB588-8F4F-49E6-9D42-F11920E4CCE9}"/>
    <hyperlink ref="D17:H17" location="'Table 9'!A1" display="Status of Liquidation Processes as on September 30, 2020" xr:uid="{C4C8723E-F65B-48FF-9E2F-70756D94531B}"/>
    <hyperlink ref="D17:K17" location="'Table 8'!A1" display="Status of Ongoing Liquidations as on June 30, 2022" xr:uid="{A0F0ED07-30DD-4534-950E-FCA5A326B992}"/>
    <hyperlink ref="D10:K10" location="'Table 1'!A1" display="Corporate Insolvency Resolution Process" xr:uid="{C9EC63EF-EF14-48C3-9FD4-2AC49329C66D}"/>
    <hyperlink ref="D11:K11" location="'Table 2'!A1" display="Sectoral Distribution of CIRPs as on June 30, 2022" xr:uid="{4FB9FB38-2ABC-48EC-8C98-63B1072838CB}"/>
    <hyperlink ref="D12:K12" location="'Table 3'!A1" display="Initiation of Corporate Insolvency Resolution Process" xr:uid="{A39CF55A-17D0-4314-8977-0E08B78C0C51}"/>
    <hyperlink ref="D13:K13" location="'Table 4'!A1" display="Outcome of CIRPs, initiated Stakeholder-wise, as on June 30, 2022" xr:uid="{25FA2136-24CF-4C2A-8041-9575EBC07442}"/>
    <hyperlink ref="D14:K14" location="'Table 5'!A1" display="CIRPs Yielding Resolution Plans" xr:uid="{A6E03624-82BE-4371-ADD9-BE99E5641987}"/>
    <hyperlink ref="D15:K15" location="'Table 6'!A1" display="CIRPs Yielded Resolutions: State of CD at the commencement of CIRP" xr:uid="{5E0EC485-3509-47DC-9F40-92816A39C987}"/>
    <hyperlink ref="D19:K19" location="'Table 10'!A1" display="CIRPs Ending with Orders for Liquidation till June 30, 2022" xr:uid="{95B6847C-3E35-4EBD-B7D0-33F2D8762478}"/>
    <hyperlink ref="D20:K20" location="'Table 11'!A1" display="Reasons for Liquidations" xr:uid="{F64D0FD3-C432-4E78-80A6-0694FCB4DA41}"/>
    <hyperlink ref="D21:K21" location="'Table 12'!A1" display="Claims in Liquidation Process" xr:uid="{53476FE6-0953-43A8-9BC6-E3D6B42B0DEF}"/>
    <hyperlink ref="D22" location="'Table 13'!A1" display="Status of ongoing CIRPs as on June 30, 2022" xr:uid="{0E77E677-E2C6-431F-AA58-B198BAF7B5E2}"/>
    <hyperlink ref="D23:K23" location="'Table 14'!A1" display="Twelve Large Accounts" xr:uid="{430D1CCC-8CF2-47F4-B74D-75817B4CF3EB}"/>
    <hyperlink ref="D33" location="'Table 24'!A1" display="Status of filed applications for initiation of insolvency resolution process of personal guarantors" xr:uid="{50C67939-FF4A-436B-A425-AB3542E30DF2}"/>
    <hyperlink ref="L17" location="'Table 8'!A1" display="'Table 8'!A1" xr:uid="{6BF8C04A-50CF-4FA1-AC36-BF8D4F996674}"/>
    <hyperlink ref="L19" location="'Table 10'!A1" display="'Table 10'!A1" xr:uid="{190A7CE0-65AF-44DE-B896-5F3EC0156E88}"/>
    <hyperlink ref="L22" location="'Table 13'!A1" display="'Table 13'!A1" xr:uid="{5A83B4A7-01BE-4FF0-8972-08C6BFCA2D73}"/>
    <hyperlink ref="L23" location="'Table 14'!A1" display="'Table 14'!A1" xr:uid="{4291F598-C9F0-49B1-A69C-C3561E6CEE7F}"/>
    <hyperlink ref="D49:K49" location="'Table 40'!A1" display="Age profile of RVs as on December 31, 2022" xr:uid="{9C6E96FB-1C1C-4FB3-8334-2BE205F4A303}"/>
    <hyperlink ref="D48" location="'Table 39'!A1" display="Region Wise Registered Valuers as on December 31, 2022" xr:uid="{9E921C7B-BCAA-4D03-8727-D6B1BF7B0900}"/>
    <hyperlink ref="D47" location="'Table 38'!A1" display="Registration of RVs till December 31, 2022" xr:uid="{AFD950B0-FCCA-4293-9A4B-9D7A70F7858A}"/>
    <hyperlink ref="D46" location="'Table 37'!A1" display="Registered Valuers (Entities) as on December 31, 2022" xr:uid="{555FCF5B-6F6A-4274-8467-F26A0780D292}"/>
    <hyperlink ref="D45" location="'Table 36'!A1" display="Registered Valuers as on December 31, 2022" xr:uid="{B366F289-42FE-4046-B153-FEDA5EBD3048}"/>
    <hyperlink ref="D44" location="'Table 35'!A1" display="Details of information with NeSL" xr:uid="{9839AA58-2A18-4D34-8FAE-D27DEED3744E}"/>
    <hyperlink ref="L44" location="'Table 35'!A1" display="'Table 35'!A1" xr:uid="{B09713E9-A676-4D84-B7D8-DF73A807234A}"/>
    <hyperlink ref="D43" location="'Table 34'!A1" display="CPE hours earned by the IPs" xr:uid="{4DC4B569-2FF5-41BC-82E8-AA6B1F89BD28}"/>
    <hyperlink ref="D42" location="'Table 33'!A1" display="Activities by IPAs" xr:uid="{DCCB8562-AD6F-49B7-81E5-BBA49785F625}"/>
    <hyperlink ref="D41" location="'Table 32'!A1" display="IPEs as on December 31, 2022" xr:uid="{35057C0F-A1DE-45DF-AD5E-7937C73DCE9E}"/>
    <hyperlink ref="D40" location="'Table 31'!A1" display="Replacement of IRP with RP as on December 31, 2022" xr:uid="{26D63884-2349-4A8F-9470-36042F4BF55E}"/>
    <hyperlink ref="L40" location="'Table 31'!A1" display="'Table 31'!A1" xr:uid="{286E2E89-2C64-4EFA-8EE3-2E83DBB0DEB9}"/>
    <hyperlink ref="D34" location="'Table 25'!A1" display="PIRPs Yielding Approval of Repayment Plan  " xr:uid="{3A761855-E3C1-472C-A2AD-C1BB33BF365E}"/>
    <hyperlink ref="D39" location="'Table 30'!A1" display="Zone-wise IPs in the Panel" xr:uid="{6DF66DC8-6B7D-419D-ACF2-EEBD24CCC87A}"/>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heetViews>
  <sheetFormatPr defaultRowHeight="15" x14ac:dyDescent="0.25"/>
  <cols>
    <col min="1" max="1" width="2.140625" customWidth="1"/>
    <col min="10" max="10" width="3.85546875" customWidth="1"/>
    <col min="11" max="11" width="1.85546875" customWidth="1"/>
    <col min="12" max="12" width="1.85546875" style="51"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97"/>
      <c r="C2" s="397"/>
      <c r="D2" s="397"/>
      <c r="E2" s="397"/>
      <c r="F2" s="397"/>
      <c r="G2" s="397"/>
      <c r="H2" s="397"/>
      <c r="I2" s="397"/>
      <c r="J2" s="397"/>
      <c r="N2" s="475" t="s">
        <v>458</v>
      </c>
      <c r="O2" s="475"/>
      <c r="P2" s="475"/>
      <c r="R2" s="453" t="s">
        <v>377</v>
      </c>
      <c r="S2" s="453"/>
    </row>
    <row r="3" spans="2:19" x14ac:dyDescent="0.25">
      <c r="N3" s="28"/>
      <c r="O3" s="24"/>
      <c r="P3" s="2"/>
      <c r="R3" s="453"/>
      <c r="S3" s="453"/>
    </row>
    <row r="4" spans="2:19" ht="25.5" x14ac:dyDescent="0.25">
      <c r="N4" s="23" t="s">
        <v>90</v>
      </c>
      <c r="O4" s="23" t="s">
        <v>178</v>
      </c>
      <c r="P4" s="23" t="s">
        <v>179</v>
      </c>
    </row>
    <row r="5" spans="2:19" x14ac:dyDescent="0.25">
      <c r="N5" s="10">
        <v>1</v>
      </c>
      <c r="O5" s="56" t="s">
        <v>180</v>
      </c>
      <c r="P5" s="42">
        <v>925</v>
      </c>
    </row>
    <row r="6" spans="2:19" x14ac:dyDescent="0.25">
      <c r="N6" s="10">
        <v>2</v>
      </c>
      <c r="O6" s="56" t="s">
        <v>181</v>
      </c>
      <c r="P6" s="42">
        <v>197</v>
      </c>
    </row>
    <row r="7" spans="2:19" x14ac:dyDescent="0.25">
      <c r="N7" s="10">
        <v>3</v>
      </c>
      <c r="O7" s="56" t="s">
        <v>182</v>
      </c>
      <c r="P7" s="42">
        <v>33</v>
      </c>
    </row>
    <row r="8" spans="2:19" ht="25.5" x14ac:dyDescent="0.25">
      <c r="N8" s="29">
        <v>4</v>
      </c>
      <c r="O8" s="56" t="s">
        <v>183</v>
      </c>
      <c r="P8" s="42">
        <v>42</v>
      </c>
    </row>
    <row r="9" spans="2:19" x14ac:dyDescent="0.25">
      <c r="N9" s="10">
        <v>5</v>
      </c>
      <c r="O9" s="56" t="s">
        <v>184</v>
      </c>
      <c r="P9" s="42">
        <v>119</v>
      </c>
    </row>
    <row r="10" spans="2:19" x14ac:dyDescent="0.25">
      <c r="N10" s="494" t="s">
        <v>21</v>
      </c>
      <c r="O10" s="495"/>
      <c r="P10" s="99">
        <v>1316</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43" t="s">
        <v>621</v>
      </c>
      <c r="C2" s="443"/>
      <c r="D2" s="443"/>
      <c r="E2" s="443"/>
      <c r="F2" s="443"/>
      <c r="G2" s="443"/>
      <c r="H2" s="443"/>
      <c r="J2" s="453" t="s">
        <v>377</v>
      </c>
      <c r="K2" s="453"/>
    </row>
    <row r="3" spans="2:11" ht="15" customHeight="1" x14ac:dyDescent="0.25">
      <c r="B3" s="449" t="s">
        <v>110</v>
      </c>
      <c r="C3" s="449"/>
      <c r="D3" s="449"/>
      <c r="E3" s="449"/>
      <c r="F3" s="449"/>
      <c r="G3" s="449"/>
      <c r="H3" s="449"/>
      <c r="J3" s="453"/>
      <c r="K3" s="453"/>
    </row>
    <row r="4" spans="2:11" ht="25.5" x14ac:dyDescent="0.25">
      <c r="B4" s="23" t="s">
        <v>185</v>
      </c>
      <c r="C4" s="23" t="s">
        <v>174</v>
      </c>
      <c r="D4" s="23" t="s">
        <v>776</v>
      </c>
      <c r="E4" s="23" t="s">
        <v>186</v>
      </c>
      <c r="F4" s="23" t="s">
        <v>187</v>
      </c>
      <c r="G4" s="23" t="s">
        <v>188</v>
      </c>
      <c r="H4" s="23" t="s">
        <v>189</v>
      </c>
    </row>
    <row r="5" spans="2:11" ht="20.25" customHeight="1" x14ac:dyDescent="0.25">
      <c r="B5" s="56" t="s">
        <v>775</v>
      </c>
      <c r="C5" s="42">
        <v>893</v>
      </c>
      <c r="D5" s="87">
        <v>5029</v>
      </c>
      <c r="E5" s="87" t="s">
        <v>618</v>
      </c>
      <c r="F5" s="87">
        <v>63</v>
      </c>
      <c r="G5" s="87">
        <v>63</v>
      </c>
      <c r="H5" s="87">
        <v>4948</v>
      </c>
    </row>
    <row r="6" spans="2:11" ht="18" customHeight="1" x14ac:dyDescent="0.25">
      <c r="B6" s="56" t="s">
        <v>190</v>
      </c>
      <c r="C6" s="87">
        <v>523</v>
      </c>
      <c r="D6" s="87">
        <v>5458</v>
      </c>
      <c r="E6" s="87" t="s">
        <v>619</v>
      </c>
      <c r="F6" s="87" t="s">
        <v>620</v>
      </c>
      <c r="G6" s="87"/>
      <c r="H6" s="87"/>
    </row>
    <row r="7" spans="2:11" s="44" customFormat="1" ht="18.75" customHeight="1" x14ac:dyDescent="0.25">
      <c r="B7" s="97" t="s">
        <v>14</v>
      </c>
      <c r="C7" s="98">
        <v>1416</v>
      </c>
      <c r="D7" s="98">
        <v>10487</v>
      </c>
      <c r="E7" s="98">
        <v>8664</v>
      </c>
      <c r="F7" s="98" t="s">
        <v>620</v>
      </c>
      <c r="G7" s="98"/>
      <c r="H7" s="98"/>
    </row>
    <row r="8" spans="2:11" x14ac:dyDescent="0.25">
      <c r="B8" s="447" t="s">
        <v>622</v>
      </c>
      <c r="C8" s="447"/>
      <c r="D8" s="447"/>
      <c r="E8" s="447"/>
      <c r="F8" s="447"/>
      <c r="G8" s="447"/>
      <c r="H8" s="447"/>
    </row>
    <row r="9" spans="2:11" ht="14.25" customHeight="1" x14ac:dyDescent="0.25">
      <c r="B9" s="481" t="s">
        <v>623</v>
      </c>
      <c r="C9" s="481"/>
      <c r="D9" s="481"/>
      <c r="E9" s="481"/>
      <c r="F9" s="481"/>
      <c r="G9" s="481"/>
      <c r="H9" s="481"/>
    </row>
    <row r="10" spans="2:11" ht="13.5" customHeight="1" x14ac:dyDescent="0.25">
      <c r="B10" s="481" t="s">
        <v>624</v>
      </c>
      <c r="C10" s="481"/>
      <c r="D10" s="481"/>
      <c r="E10" s="481"/>
      <c r="F10" s="481"/>
      <c r="G10" s="481"/>
      <c r="H10" s="481"/>
    </row>
    <row r="11" spans="2:11" ht="15.75" customHeight="1" x14ac:dyDescent="0.25">
      <c r="B11" s="496" t="s">
        <v>625</v>
      </c>
      <c r="C11" s="497"/>
      <c r="D11" s="497"/>
      <c r="E11" s="497"/>
      <c r="F11" s="497"/>
      <c r="G11" s="497"/>
      <c r="H11" s="497"/>
    </row>
    <row r="12" spans="2:11" x14ac:dyDescent="0.25">
      <c r="B12" s="496" t="s">
        <v>626</v>
      </c>
      <c r="C12" s="497"/>
      <c r="D12" s="497"/>
      <c r="E12" s="497"/>
      <c r="F12" s="497"/>
      <c r="G12" s="497"/>
      <c r="H12" s="497"/>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51"/>
  <sheetViews>
    <sheetView showGridLines="0" workbookViewId="0">
      <selection activeCell="L3" sqref="L3:M4"/>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98" t="s">
        <v>459</v>
      </c>
      <c r="C2" s="498"/>
      <c r="D2" s="498"/>
      <c r="E2" s="498"/>
      <c r="F2" s="498"/>
      <c r="G2" s="498"/>
      <c r="H2" s="498"/>
      <c r="I2" s="498"/>
      <c r="J2" s="498"/>
    </row>
    <row r="3" spans="2:13" ht="15" customHeight="1" x14ac:dyDescent="0.25">
      <c r="B3" s="499" t="s">
        <v>110</v>
      </c>
      <c r="C3" s="499"/>
      <c r="D3" s="499"/>
      <c r="E3" s="499"/>
      <c r="F3" s="499"/>
      <c r="G3" s="499"/>
      <c r="H3" s="499"/>
      <c r="I3" s="499"/>
      <c r="J3" s="499"/>
      <c r="L3" s="400" t="s">
        <v>377</v>
      </c>
      <c r="M3" s="400"/>
    </row>
    <row r="4" spans="2:13" ht="25.5" x14ac:dyDescent="0.25">
      <c r="B4" s="23" t="s">
        <v>90</v>
      </c>
      <c r="C4" s="23" t="s">
        <v>191</v>
      </c>
      <c r="D4" s="23" t="s">
        <v>192</v>
      </c>
      <c r="E4" s="23" t="s">
        <v>193</v>
      </c>
      <c r="F4" s="23" t="s">
        <v>194</v>
      </c>
      <c r="G4" s="23" t="s">
        <v>195</v>
      </c>
      <c r="H4" s="23" t="s">
        <v>196</v>
      </c>
      <c r="I4" s="23" t="s">
        <v>197</v>
      </c>
      <c r="J4" s="23" t="s">
        <v>189</v>
      </c>
      <c r="L4" s="400"/>
      <c r="M4" s="400"/>
    </row>
    <row r="5" spans="2:13" ht="15" customHeight="1" x14ac:dyDescent="0.25">
      <c r="B5" s="500" t="s">
        <v>509</v>
      </c>
      <c r="C5" s="500"/>
      <c r="D5" s="500"/>
      <c r="E5" s="500"/>
      <c r="F5" s="500"/>
      <c r="G5" s="500"/>
      <c r="H5" s="500"/>
      <c r="I5" s="500"/>
      <c r="J5" s="500"/>
    </row>
    <row r="6" spans="2:13" x14ac:dyDescent="0.25">
      <c r="B6" s="157">
        <v>1</v>
      </c>
      <c r="C6" s="158" t="s">
        <v>627</v>
      </c>
      <c r="D6" s="283">
        <v>43731</v>
      </c>
      <c r="E6" s="281">
        <v>44333</v>
      </c>
      <c r="F6" s="159">
        <v>1.04</v>
      </c>
      <c r="G6" s="159" t="s">
        <v>428</v>
      </c>
      <c r="H6" s="159" t="s">
        <v>428</v>
      </c>
      <c r="I6" s="159">
        <v>0.22</v>
      </c>
      <c r="J6" s="124">
        <v>0.82</v>
      </c>
    </row>
    <row r="7" spans="2:13" x14ac:dyDescent="0.25">
      <c r="B7" s="90">
        <v>2</v>
      </c>
      <c r="C7" s="80" t="s">
        <v>628</v>
      </c>
      <c r="D7" s="284">
        <v>43164</v>
      </c>
      <c r="E7" s="282">
        <v>44662</v>
      </c>
      <c r="F7" s="248">
        <v>0.33</v>
      </c>
      <c r="G7" s="58">
        <v>0.28000000000000003</v>
      </c>
      <c r="H7" s="58">
        <v>0.28000000000000003</v>
      </c>
      <c r="I7" s="58">
        <v>0.05</v>
      </c>
      <c r="J7" s="42" t="s">
        <v>428</v>
      </c>
    </row>
    <row r="8" spans="2:13" x14ac:dyDescent="0.25">
      <c r="B8" s="90">
        <v>3</v>
      </c>
      <c r="C8" s="80" t="s">
        <v>629</v>
      </c>
      <c r="D8" s="284">
        <v>43164</v>
      </c>
      <c r="E8" s="282">
        <v>44705</v>
      </c>
      <c r="F8" s="58">
        <v>2.15</v>
      </c>
      <c r="G8" s="58" t="s">
        <v>428</v>
      </c>
      <c r="H8" s="58" t="s">
        <v>428</v>
      </c>
      <c r="I8" s="58">
        <v>0.78</v>
      </c>
      <c r="J8" s="42">
        <v>1.37</v>
      </c>
    </row>
    <row r="9" spans="2:13" x14ac:dyDescent="0.25">
      <c r="B9" s="90">
        <v>4</v>
      </c>
      <c r="C9" s="80" t="s">
        <v>630</v>
      </c>
      <c r="D9" s="284">
        <v>44494</v>
      </c>
      <c r="E9" s="282">
        <v>44803</v>
      </c>
      <c r="F9" s="58">
        <v>0.05</v>
      </c>
      <c r="G9" s="248" t="s">
        <v>428</v>
      </c>
      <c r="H9" s="248" t="s">
        <v>428</v>
      </c>
      <c r="I9" s="58">
        <v>0.03</v>
      </c>
      <c r="J9" s="42">
        <v>0.01</v>
      </c>
    </row>
    <row r="10" spans="2:13" x14ac:dyDescent="0.25">
      <c r="B10" s="90">
        <v>5</v>
      </c>
      <c r="C10" s="80" t="s">
        <v>631</v>
      </c>
      <c r="D10" s="284">
        <v>43003</v>
      </c>
      <c r="E10" s="282">
        <v>44823</v>
      </c>
      <c r="F10" s="58">
        <v>8.4600000000000009</v>
      </c>
      <c r="G10" s="58">
        <v>0</v>
      </c>
      <c r="H10" s="58">
        <v>0</v>
      </c>
      <c r="I10" s="58">
        <v>0.31</v>
      </c>
      <c r="J10" s="42">
        <v>8.15</v>
      </c>
    </row>
    <row r="11" spans="2:13" x14ac:dyDescent="0.25">
      <c r="B11" s="90">
        <v>6</v>
      </c>
      <c r="C11" s="80" t="s">
        <v>632</v>
      </c>
      <c r="D11" s="284">
        <v>44151</v>
      </c>
      <c r="E11" s="282">
        <v>44824</v>
      </c>
      <c r="F11" s="248">
        <v>1.1399999999999999</v>
      </c>
      <c r="G11" s="58" t="s">
        <v>428</v>
      </c>
      <c r="H11" s="58" t="s">
        <v>428</v>
      </c>
      <c r="I11" s="58">
        <v>7.0000000000000007E-2</v>
      </c>
      <c r="J11" s="42">
        <v>1.07</v>
      </c>
    </row>
    <row r="12" spans="2:13" x14ac:dyDescent="0.25">
      <c r="B12" s="90">
        <v>7</v>
      </c>
      <c r="C12" s="80" t="s">
        <v>633</v>
      </c>
      <c r="D12" s="284">
        <v>43941</v>
      </c>
      <c r="E12" s="282">
        <v>44826</v>
      </c>
      <c r="F12" s="248">
        <v>2.4900000000000002</v>
      </c>
      <c r="G12" s="58" t="s">
        <v>428</v>
      </c>
      <c r="H12" s="58" t="s">
        <v>428</v>
      </c>
      <c r="I12" s="58">
        <v>1.52</v>
      </c>
      <c r="J12" s="42">
        <v>0.97</v>
      </c>
    </row>
    <row r="13" spans="2:13" x14ac:dyDescent="0.25">
      <c r="B13" s="90">
        <v>8</v>
      </c>
      <c r="C13" s="80" t="s">
        <v>634</v>
      </c>
      <c r="D13" s="284">
        <v>43111</v>
      </c>
      <c r="E13" s="282">
        <v>44827</v>
      </c>
      <c r="F13" s="58">
        <v>2.62</v>
      </c>
      <c r="G13" s="58">
        <v>0.68</v>
      </c>
      <c r="H13" s="58">
        <v>0.68</v>
      </c>
      <c r="I13" s="58">
        <v>0.05</v>
      </c>
      <c r="J13" s="42">
        <v>1.89</v>
      </c>
    </row>
    <row r="14" spans="2:13" x14ac:dyDescent="0.25">
      <c r="B14" s="90">
        <v>9</v>
      </c>
      <c r="C14" s="80" t="s">
        <v>635</v>
      </c>
      <c r="D14" s="284">
        <v>44462</v>
      </c>
      <c r="E14" s="282">
        <v>44831</v>
      </c>
      <c r="F14" s="58">
        <v>0.62</v>
      </c>
      <c r="G14" s="58" t="s">
        <v>428</v>
      </c>
      <c r="H14" s="58" t="s">
        <v>428</v>
      </c>
      <c r="I14" s="58">
        <v>0.28000000000000003</v>
      </c>
      <c r="J14" s="42">
        <v>0.34</v>
      </c>
    </row>
    <row r="15" spans="2:13" x14ac:dyDescent="0.25">
      <c r="B15" s="90">
        <v>10</v>
      </c>
      <c r="C15" s="80" t="s">
        <v>636</v>
      </c>
      <c r="D15" s="284">
        <v>43795</v>
      </c>
      <c r="E15" s="282">
        <v>44833</v>
      </c>
      <c r="F15" s="58">
        <v>2.27</v>
      </c>
      <c r="G15" s="58" t="s">
        <v>428</v>
      </c>
      <c r="H15" s="58" t="s">
        <v>428</v>
      </c>
      <c r="I15" s="58">
        <v>0.19</v>
      </c>
      <c r="J15" s="42">
        <v>2.09</v>
      </c>
    </row>
    <row r="16" spans="2:13" x14ac:dyDescent="0.25">
      <c r="B16" s="90">
        <v>11</v>
      </c>
      <c r="C16" s="80" t="s">
        <v>637</v>
      </c>
      <c r="D16" s="284">
        <v>44124</v>
      </c>
      <c r="E16" s="282">
        <v>44833</v>
      </c>
      <c r="F16" s="58">
        <v>0.02</v>
      </c>
      <c r="G16" s="58" t="s">
        <v>428</v>
      </c>
      <c r="H16" s="58" t="s">
        <v>428</v>
      </c>
      <c r="I16" s="58">
        <v>0.02</v>
      </c>
      <c r="J16" s="42" t="s">
        <v>428</v>
      </c>
    </row>
    <row r="17" spans="2:10" x14ac:dyDescent="0.25">
      <c r="B17" s="90">
        <v>12</v>
      </c>
      <c r="C17" s="80" t="s">
        <v>638</v>
      </c>
      <c r="D17" s="284">
        <v>43847</v>
      </c>
      <c r="E17" s="282">
        <v>44834</v>
      </c>
      <c r="F17" s="58">
        <v>4.25</v>
      </c>
      <c r="G17" s="58">
        <v>0.67</v>
      </c>
      <c r="H17" s="58">
        <v>0.67</v>
      </c>
      <c r="I17" s="58">
        <v>0.36</v>
      </c>
      <c r="J17" s="42">
        <v>3.21</v>
      </c>
    </row>
    <row r="18" spans="2:10" x14ac:dyDescent="0.25">
      <c r="B18" s="90">
        <v>13</v>
      </c>
      <c r="C18" s="80" t="s">
        <v>639</v>
      </c>
      <c r="D18" s="284">
        <v>43662</v>
      </c>
      <c r="E18" s="282">
        <v>44834</v>
      </c>
      <c r="F18" s="58">
        <v>0.82</v>
      </c>
      <c r="G18" s="58">
        <v>0.31</v>
      </c>
      <c r="H18" s="58">
        <v>0.31</v>
      </c>
      <c r="I18" s="58">
        <v>0.12</v>
      </c>
      <c r="J18" s="42">
        <v>0.39</v>
      </c>
    </row>
    <row r="19" spans="2:10" ht="15" customHeight="1" x14ac:dyDescent="0.25">
      <c r="B19" s="451" t="s">
        <v>590</v>
      </c>
      <c r="C19" s="451"/>
      <c r="D19" s="451"/>
      <c r="E19" s="451"/>
      <c r="F19" s="451"/>
      <c r="G19" s="451"/>
      <c r="H19" s="451"/>
      <c r="I19" s="451"/>
      <c r="J19" s="451"/>
    </row>
    <row r="20" spans="2:10" x14ac:dyDescent="0.25">
      <c r="B20" s="90">
        <v>1</v>
      </c>
      <c r="C20" s="80" t="s">
        <v>640</v>
      </c>
      <c r="D20" s="282">
        <v>43281</v>
      </c>
      <c r="E20" s="282">
        <v>44848</v>
      </c>
      <c r="F20" s="248">
        <v>0.9</v>
      </c>
      <c r="G20" s="58">
        <v>0</v>
      </c>
      <c r="H20" s="58">
        <v>0</v>
      </c>
      <c r="I20" s="248">
        <v>0.03</v>
      </c>
      <c r="J20" s="42">
        <v>0.87</v>
      </c>
    </row>
    <row r="21" spans="2:10" x14ac:dyDescent="0.25">
      <c r="B21" s="90">
        <v>2</v>
      </c>
      <c r="C21" s="80" t="s">
        <v>641</v>
      </c>
      <c r="D21" s="284">
        <v>44693</v>
      </c>
      <c r="E21" s="282">
        <v>44848</v>
      </c>
      <c r="F21" s="58">
        <v>5.12</v>
      </c>
      <c r="G21" s="58">
        <v>0</v>
      </c>
      <c r="H21" s="58">
        <v>0</v>
      </c>
      <c r="I21" s="58">
        <v>0.02</v>
      </c>
      <c r="J21" s="42">
        <v>5.1100000000000003</v>
      </c>
    </row>
    <row r="22" spans="2:10" x14ac:dyDescent="0.25">
      <c r="B22" s="90">
        <v>3</v>
      </c>
      <c r="C22" s="80" t="s">
        <v>642</v>
      </c>
      <c r="D22" s="284">
        <v>43490</v>
      </c>
      <c r="E22" s="282">
        <v>44851</v>
      </c>
      <c r="F22" s="58">
        <v>0.52</v>
      </c>
      <c r="G22" s="58" t="s">
        <v>428</v>
      </c>
      <c r="H22" s="58" t="s">
        <v>428</v>
      </c>
      <c r="I22" s="58">
        <v>7.0000000000000007E-2</v>
      </c>
      <c r="J22" s="255">
        <v>0.45</v>
      </c>
    </row>
    <row r="23" spans="2:10" x14ac:dyDescent="0.25">
      <c r="B23" s="90">
        <v>4</v>
      </c>
      <c r="C23" s="80" t="s">
        <v>643</v>
      </c>
      <c r="D23" s="284">
        <v>44462</v>
      </c>
      <c r="E23" s="282">
        <v>44853</v>
      </c>
      <c r="F23" s="58">
        <v>0.04</v>
      </c>
      <c r="G23" s="58" t="s">
        <v>428</v>
      </c>
      <c r="H23" s="58" t="s">
        <v>428</v>
      </c>
      <c r="I23" s="58">
        <v>0.01</v>
      </c>
      <c r="J23" s="42">
        <v>0.03</v>
      </c>
    </row>
    <row r="24" spans="2:10" x14ac:dyDescent="0.25">
      <c r="B24" s="90">
        <v>5</v>
      </c>
      <c r="C24" s="80" t="s">
        <v>644</v>
      </c>
      <c r="D24" s="284">
        <v>43481</v>
      </c>
      <c r="E24" s="282">
        <v>44867</v>
      </c>
      <c r="F24" s="58">
        <v>7.24</v>
      </c>
      <c r="G24" s="58" t="s">
        <v>428</v>
      </c>
      <c r="H24" s="58" t="s">
        <v>428</v>
      </c>
      <c r="I24" s="58">
        <v>0.45</v>
      </c>
      <c r="J24" s="42">
        <v>6.79</v>
      </c>
    </row>
    <row r="25" spans="2:10" x14ac:dyDescent="0.25">
      <c r="B25" s="90">
        <v>6</v>
      </c>
      <c r="C25" s="80" t="s">
        <v>645</v>
      </c>
      <c r="D25" s="284">
        <v>44672</v>
      </c>
      <c r="E25" s="282">
        <v>44867</v>
      </c>
      <c r="F25" s="58">
        <v>1.98</v>
      </c>
      <c r="G25" s="58">
        <v>0</v>
      </c>
      <c r="H25" s="58">
        <v>0</v>
      </c>
      <c r="I25" s="58">
        <v>0.09</v>
      </c>
      <c r="J25" s="42">
        <v>1.89</v>
      </c>
    </row>
    <row r="26" spans="2:10" x14ac:dyDescent="0.25">
      <c r="B26" s="90">
        <v>7</v>
      </c>
      <c r="C26" s="80" t="s">
        <v>646</v>
      </c>
      <c r="D26" s="284">
        <v>44618</v>
      </c>
      <c r="E26" s="282">
        <v>44868</v>
      </c>
      <c r="F26" s="58">
        <v>0.91</v>
      </c>
      <c r="G26" s="58" t="s">
        <v>428</v>
      </c>
      <c r="H26" s="58" t="s">
        <v>428</v>
      </c>
      <c r="I26" s="248">
        <v>0.04</v>
      </c>
      <c r="J26" s="42">
        <v>0.87</v>
      </c>
    </row>
    <row r="27" spans="2:10" x14ac:dyDescent="0.25">
      <c r="B27" s="90">
        <v>8</v>
      </c>
      <c r="C27" s="80" t="s">
        <v>647</v>
      </c>
      <c r="D27" s="284">
        <v>44200</v>
      </c>
      <c r="E27" s="282">
        <v>44869</v>
      </c>
      <c r="F27" s="248">
        <v>9.31</v>
      </c>
      <c r="G27" s="58">
        <v>1.23</v>
      </c>
      <c r="H27" s="58">
        <v>1.23</v>
      </c>
      <c r="I27" s="58">
        <v>0.64</v>
      </c>
      <c r="J27" s="254">
        <v>7.44</v>
      </c>
    </row>
    <row r="28" spans="2:10" x14ac:dyDescent="0.25">
      <c r="B28" s="90">
        <v>9</v>
      </c>
      <c r="C28" s="80" t="s">
        <v>648</v>
      </c>
      <c r="D28" s="284">
        <v>44407</v>
      </c>
      <c r="E28" s="282">
        <v>44869</v>
      </c>
      <c r="F28" s="58">
        <v>0.57999999999999996</v>
      </c>
      <c r="G28" s="58">
        <v>0.05</v>
      </c>
      <c r="H28" s="58">
        <v>0.05</v>
      </c>
      <c r="I28" s="58">
        <v>0.08</v>
      </c>
      <c r="J28" s="42">
        <v>0.44</v>
      </c>
    </row>
    <row r="29" spans="2:10" x14ac:dyDescent="0.25">
      <c r="B29" s="90">
        <v>10</v>
      </c>
      <c r="C29" s="80" t="s">
        <v>649</v>
      </c>
      <c r="D29" s="284">
        <v>44545</v>
      </c>
      <c r="E29" s="282">
        <v>44874</v>
      </c>
      <c r="F29" s="248">
        <v>0.21</v>
      </c>
      <c r="G29" s="58" t="s">
        <v>428</v>
      </c>
      <c r="H29" s="58" t="s">
        <v>428</v>
      </c>
      <c r="I29" s="58">
        <v>0.03</v>
      </c>
      <c r="J29" s="42">
        <v>0.18</v>
      </c>
    </row>
    <row r="30" spans="2:10" x14ac:dyDescent="0.25">
      <c r="B30" s="90">
        <v>11</v>
      </c>
      <c r="C30" s="80" t="s">
        <v>650</v>
      </c>
      <c r="D30" s="284">
        <v>44592</v>
      </c>
      <c r="E30" s="282">
        <v>44876</v>
      </c>
      <c r="F30" s="58">
        <v>14.56</v>
      </c>
      <c r="G30" s="58" t="s">
        <v>428</v>
      </c>
      <c r="H30" s="58" t="s">
        <v>428</v>
      </c>
      <c r="I30" s="58">
        <v>7.0000000000000007E-2</v>
      </c>
      <c r="J30" s="255">
        <v>14.49</v>
      </c>
    </row>
    <row r="31" spans="2:10" x14ac:dyDescent="0.25">
      <c r="B31" s="90">
        <v>12</v>
      </c>
      <c r="C31" s="80" t="s">
        <v>651</v>
      </c>
      <c r="D31" s="284">
        <v>44593</v>
      </c>
      <c r="E31" s="282">
        <v>44881</v>
      </c>
      <c r="F31" s="58">
        <v>286.93</v>
      </c>
      <c r="G31" s="58" t="s">
        <v>428</v>
      </c>
      <c r="H31" s="58" t="s">
        <v>428</v>
      </c>
      <c r="I31" s="58">
        <v>0.1</v>
      </c>
      <c r="J31" s="42">
        <v>286.83</v>
      </c>
    </row>
    <row r="32" spans="2:10" x14ac:dyDescent="0.25">
      <c r="B32" s="90">
        <v>13</v>
      </c>
      <c r="C32" s="80" t="s">
        <v>652</v>
      </c>
      <c r="D32" s="284">
        <v>43892</v>
      </c>
      <c r="E32" s="282">
        <v>44883</v>
      </c>
      <c r="F32" s="58">
        <v>0.24</v>
      </c>
      <c r="G32" s="248" t="s">
        <v>428</v>
      </c>
      <c r="H32" s="248" t="s">
        <v>428</v>
      </c>
      <c r="I32" s="248">
        <v>7.0000000000000007E-2</v>
      </c>
      <c r="J32" s="42">
        <v>0.18</v>
      </c>
    </row>
    <row r="33" spans="2:10" x14ac:dyDescent="0.25">
      <c r="B33" s="90">
        <v>14</v>
      </c>
      <c r="C33" s="80" t="s">
        <v>653</v>
      </c>
      <c r="D33" s="282">
        <v>44592</v>
      </c>
      <c r="E33" s="282">
        <v>44883</v>
      </c>
      <c r="F33" s="58">
        <v>14.58</v>
      </c>
      <c r="G33" s="58" t="s">
        <v>428</v>
      </c>
      <c r="H33" s="58" t="s">
        <v>428</v>
      </c>
      <c r="I33" s="58">
        <v>7.0000000000000007E-2</v>
      </c>
      <c r="J33" s="254">
        <v>14.52</v>
      </c>
    </row>
    <row r="34" spans="2:10" x14ac:dyDescent="0.25">
      <c r="B34" s="90">
        <v>15</v>
      </c>
      <c r="C34" s="80" t="s">
        <v>654</v>
      </c>
      <c r="D34" s="284">
        <v>43187</v>
      </c>
      <c r="E34" s="282">
        <v>44887</v>
      </c>
      <c r="F34" s="58">
        <v>0.77</v>
      </c>
      <c r="G34" s="58" t="s">
        <v>428</v>
      </c>
      <c r="H34" s="58" t="s">
        <v>428</v>
      </c>
      <c r="I34" s="58">
        <v>0.05</v>
      </c>
      <c r="J34" s="42">
        <v>0.72</v>
      </c>
    </row>
    <row r="35" spans="2:10" x14ac:dyDescent="0.25">
      <c r="B35" s="90">
        <v>16</v>
      </c>
      <c r="C35" s="80" t="s">
        <v>655</v>
      </c>
      <c r="D35" s="284">
        <v>43713</v>
      </c>
      <c r="E35" s="282">
        <v>44889</v>
      </c>
      <c r="F35" s="58">
        <v>0.68</v>
      </c>
      <c r="G35" s="58" t="s">
        <v>428</v>
      </c>
      <c r="H35" s="58" t="s">
        <v>428</v>
      </c>
      <c r="I35" s="58">
        <v>0.03</v>
      </c>
      <c r="J35" s="42">
        <v>0.65</v>
      </c>
    </row>
    <row r="36" spans="2:10" x14ac:dyDescent="0.25">
      <c r="B36" s="90">
        <v>17</v>
      </c>
      <c r="C36" s="80" t="s">
        <v>656</v>
      </c>
      <c r="D36" s="284">
        <v>44422</v>
      </c>
      <c r="E36" s="282">
        <v>44894</v>
      </c>
      <c r="F36" s="58">
        <v>2.57</v>
      </c>
      <c r="G36" s="248" t="s">
        <v>428</v>
      </c>
      <c r="H36" s="248" t="s">
        <v>428</v>
      </c>
      <c r="I36" s="58">
        <v>0.1</v>
      </c>
      <c r="J36" s="42">
        <v>2.46</v>
      </c>
    </row>
    <row r="37" spans="2:10" x14ac:dyDescent="0.25">
      <c r="B37" s="90">
        <v>18</v>
      </c>
      <c r="C37" s="80" t="s">
        <v>657</v>
      </c>
      <c r="D37" s="284">
        <v>44459</v>
      </c>
      <c r="E37" s="282">
        <v>44894</v>
      </c>
      <c r="F37" s="58">
        <v>0.05</v>
      </c>
      <c r="G37" s="58" t="s">
        <v>428</v>
      </c>
      <c r="H37" s="58" t="s">
        <v>428</v>
      </c>
      <c r="I37" s="58">
        <v>0.05</v>
      </c>
      <c r="J37" s="255">
        <v>0</v>
      </c>
    </row>
    <row r="38" spans="2:10" x14ac:dyDescent="0.25">
      <c r="B38" s="90">
        <v>19</v>
      </c>
      <c r="C38" s="80" t="s">
        <v>658</v>
      </c>
      <c r="D38" s="284">
        <v>44242</v>
      </c>
      <c r="E38" s="282">
        <v>44897</v>
      </c>
      <c r="F38" s="248">
        <v>0.23</v>
      </c>
      <c r="G38" s="58" t="s">
        <v>428</v>
      </c>
      <c r="H38" s="58" t="s">
        <v>428</v>
      </c>
      <c r="I38" s="58">
        <v>0.02</v>
      </c>
      <c r="J38" s="42">
        <v>0.21</v>
      </c>
    </row>
    <row r="39" spans="2:10" x14ac:dyDescent="0.25">
      <c r="B39" s="90">
        <v>20</v>
      </c>
      <c r="C39" s="80" t="s">
        <v>659</v>
      </c>
      <c r="D39" s="284">
        <v>44186</v>
      </c>
      <c r="E39" s="282">
        <v>44897</v>
      </c>
      <c r="F39" s="248">
        <v>0</v>
      </c>
      <c r="G39" s="248" t="s">
        <v>428</v>
      </c>
      <c r="H39" s="248" t="s">
        <v>428</v>
      </c>
      <c r="I39" s="248">
        <v>0</v>
      </c>
      <c r="J39" s="255">
        <v>0</v>
      </c>
    </row>
    <row r="40" spans="2:10" x14ac:dyDescent="0.25">
      <c r="B40" s="90">
        <v>21</v>
      </c>
      <c r="C40" s="80" t="s">
        <v>660</v>
      </c>
      <c r="D40" s="284">
        <v>43185</v>
      </c>
      <c r="E40" s="282">
        <v>44908</v>
      </c>
      <c r="F40" s="58">
        <v>2.08</v>
      </c>
      <c r="G40" s="58">
        <v>0</v>
      </c>
      <c r="H40" s="58">
        <v>0</v>
      </c>
      <c r="I40" s="58">
        <v>0.06</v>
      </c>
      <c r="J40" s="42">
        <v>2.02</v>
      </c>
    </row>
    <row r="41" spans="2:10" x14ac:dyDescent="0.25">
      <c r="B41" s="90">
        <v>22</v>
      </c>
      <c r="C41" s="80" t="s">
        <v>661</v>
      </c>
      <c r="D41" s="284">
        <v>44113</v>
      </c>
      <c r="E41" s="282">
        <v>44911</v>
      </c>
      <c r="F41" s="58">
        <v>3.02</v>
      </c>
      <c r="G41" s="58" t="s">
        <v>428</v>
      </c>
      <c r="H41" s="58" t="s">
        <v>428</v>
      </c>
      <c r="I41" s="58">
        <v>0.06</v>
      </c>
      <c r="J41" s="42">
        <v>2.97</v>
      </c>
    </row>
    <row r="42" spans="2:10" x14ac:dyDescent="0.25">
      <c r="B42" s="90">
        <v>23</v>
      </c>
      <c r="C42" s="80" t="s">
        <v>662</v>
      </c>
      <c r="D42" s="284">
        <v>44403</v>
      </c>
      <c r="E42" s="282">
        <v>44915</v>
      </c>
      <c r="F42" s="248">
        <v>1.66</v>
      </c>
      <c r="G42" s="58" t="s">
        <v>428</v>
      </c>
      <c r="H42" s="58" t="s">
        <v>428</v>
      </c>
      <c r="I42" s="58">
        <v>0.05</v>
      </c>
      <c r="J42" s="42">
        <v>1.61</v>
      </c>
    </row>
    <row r="43" spans="2:10" x14ac:dyDescent="0.25">
      <c r="B43" s="90">
        <v>24</v>
      </c>
      <c r="C43" s="80" t="s">
        <v>663</v>
      </c>
      <c r="D43" s="284">
        <v>44676</v>
      </c>
      <c r="E43" s="282">
        <v>44916</v>
      </c>
      <c r="F43" s="58">
        <v>0.02</v>
      </c>
      <c r="G43" s="58" t="s">
        <v>428</v>
      </c>
      <c r="H43" s="58" t="s">
        <v>428</v>
      </c>
      <c r="I43" s="58">
        <v>0.02</v>
      </c>
      <c r="J43" s="42">
        <v>0</v>
      </c>
    </row>
    <row r="44" spans="2:10" ht="15" customHeight="1" x14ac:dyDescent="0.25">
      <c r="B44" s="429" t="s">
        <v>569</v>
      </c>
      <c r="C44" s="430"/>
      <c r="D44" s="430"/>
      <c r="E44" s="430"/>
      <c r="F44" s="249">
        <v>354.21</v>
      </c>
      <c r="G44" s="250">
        <v>1.29</v>
      </c>
      <c r="H44" s="206">
        <v>1.29</v>
      </c>
      <c r="I44" s="206">
        <v>2.2000000000000002</v>
      </c>
      <c r="J44" s="206">
        <v>350.72</v>
      </c>
    </row>
    <row r="45" spans="2:10" ht="15" customHeight="1" x14ac:dyDescent="0.25">
      <c r="B45" s="432" t="s">
        <v>570</v>
      </c>
      <c r="C45" s="433"/>
      <c r="D45" s="433"/>
      <c r="E45" s="433"/>
      <c r="F45" s="251">
        <v>3823.62</v>
      </c>
      <c r="G45" s="252">
        <v>27.94</v>
      </c>
      <c r="H45" s="253">
        <v>27.94</v>
      </c>
      <c r="I45" s="253">
        <v>89.86</v>
      </c>
      <c r="J45" s="352">
        <v>3705.79</v>
      </c>
    </row>
    <row r="46" spans="2:10" x14ac:dyDescent="0.25">
      <c r="B46" s="375" t="s">
        <v>777</v>
      </c>
    </row>
    <row r="47" spans="2:10" x14ac:dyDescent="0.25">
      <c r="B47" s="80"/>
    </row>
    <row r="48" spans="2:10" x14ac:dyDescent="0.25">
      <c r="B48" s="247"/>
    </row>
    <row r="49" spans="2:2" x14ac:dyDescent="0.25">
      <c r="B49" s="247"/>
    </row>
    <row r="50" spans="2:2" x14ac:dyDescent="0.25">
      <c r="B50" s="247"/>
    </row>
    <row r="51" spans="2:2" x14ac:dyDescent="0.25">
      <c r="B51" s="247"/>
    </row>
  </sheetData>
  <mergeCells count="7">
    <mergeCell ref="L3:M4"/>
    <mergeCell ref="B45:E45"/>
    <mergeCell ref="B2:J2"/>
    <mergeCell ref="B3:J3"/>
    <mergeCell ref="B44:E44"/>
    <mergeCell ref="B19:J19"/>
    <mergeCell ref="B5:J5"/>
  </mergeCells>
  <hyperlinks>
    <hyperlink ref="L3:M4" location="'Table of Contents'!A1" display="Go To Table Of Contents"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48" t="s">
        <v>460</v>
      </c>
      <c r="C2" s="448"/>
      <c r="D2" s="448"/>
      <c r="E2" s="448"/>
      <c r="F2" s="448"/>
      <c r="G2" s="276"/>
      <c r="H2" s="276"/>
      <c r="I2" s="276"/>
      <c r="J2" s="276"/>
      <c r="K2" s="276"/>
      <c r="L2" s="276"/>
      <c r="M2" s="2"/>
    </row>
    <row r="3" spans="1:15" ht="15.75" customHeight="1" x14ac:dyDescent="0.25">
      <c r="B3" s="30"/>
      <c r="C3" s="24"/>
      <c r="D3" s="2"/>
      <c r="E3" s="2"/>
      <c r="F3" s="2"/>
      <c r="G3" s="2"/>
      <c r="H3" s="2"/>
      <c r="I3" s="2"/>
      <c r="J3" s="2"/>
      <c r="K3" s="2"/>
      <c r="L3" s="2"/>
      <c r="M3" s="2"/>
      <c r="N3" s="482" t="s">
        <v>377</v>
      </c>
      <c r="O3" s="482"/>
    </row>
    <row r="4" spans="1:15" x14ac:dyDescent="0.25">
      <c r="B4" s="454" t="s">
        <v>90</v>
      </c>
      <c r="C4" s="454" t="s">
        <v>198</v>
      </c>
      <c r="D4" s="507" t="s">
        <v>430</v>
      </c>
      <c r="E4" s="507"/>
      <c r="F4" s="507"/>
      <c r="G4" s="507" t="s">
        <v>461</v>
      </c>
      <c r="H4" s="507"/>
      <c r="I4" s="507"/>
      <c r="J4" s="507" t="s">
        <v>664</v>
      </c>
      <c r="K4" s="507"/>
      <c r="L4" s="507"/>
      <c r="M4" s="2"/>
      <c r="N4" s="482"/>
      <c r="O4" s="482"/>
    </row>
    <row r="5" spans="1:15" x14ac:dyDescent="0.25">
      <c r="B5" s="455"/>
      <c r="C5" s="455" t="s">
        <v>198</v>
      </c>
      <c r="D5" s="501" t="s">
        <v>199</v>
      </c>
      <c r="E5" s="503" t="s">
        <v>200</v>
      </c>
      <c r="F5" s="503"/>
      <c r="G5" s="501" t="s">
        <v>199</v>
      </c>
      <c r="H5" s="503" t="s">
        <v>200</v>
      </c>
      <c r="I5" s="503"/>
      <c r="J5" s="501" t="s">
        <v>199</v>
      </c>
      <c r="K5" s="503" t="s">
        <v>200</v>
      </c>
      <c r="L5" s="503"/>
      <c r="M5" s="2"/>
    </row>
    <row r="6" spans="1:15" ht="24" customHeight="1" x14ac:dyDescent="0.25">
      <c r="B6" s="508"/>
      <c r="C6" s="508"/>
      <c r="D6" s="502"/>
      <c r="E6" s="31" t="s">
        <v>201</v>
      </c>
      <c r="F6" s="31" t="s">
        <v>202</v>
      </c>
      <c r="G6" s="502"/>
      <c r="H6" s="31" t="s">
        <v>201</v>
      </c>
      <c r="I6" s="31" t="s">
        <v>202</v>
      </c>
      <c r="J6" s="502"/>
      <c r="K6" s="31" t="s">
        <v>201</v>
      </c>
      <c r="L6" s="31" t="s">
        <v>202</v>
      </c>
      <c r="M6" s="2"/>
    </row>
    <row r="7" spans="1:15" x14ac:dyDescent="0.25">
      <c r="B7" s="504" t="s">
        <v>203</v>
      </c>
      <c r="C7" s="504"/>
      <c r="D7" s="450"/>
      <c r="E7" s="450"/>
      <c r="F7" s="450"/>
      <c r="G7" s="450"/>
      <c r="H7" s="450"/>
      <c r="I7" s="450"/>
      <c r="J7" s="450"/>
      <c r="K7" s="450"/>
      <c r="L7" s="450"/>
      <c r="M7" s="134"/>
    </row>
    <row r="8" spans="1:15" x14ac:dyDescent="0.25">
      <c r="B8" s="7">
        <v>1</v>
      </c>
      <c r="C8" s="18" t="s">
        <v>204</v>
      </c>
      <c r="D8" s="240">
        <v>352</v>
      </c>
      <c r="E8" s="240">
        <v>464</v>
      </c>
      <c r="F8" s="240">
        <v>406</v>
      </c>
      <c r="G8" s="240">
        <v>499</v>
      </c>
      <c r="H8" s="240">
        <v>536</v>
      </c>
      <c r="I8" s="240">
        <v>450</v>
      </c>
      <c r="J8" s="240">
        <v>112</v>
      </c>
      <c r="K8" s="240">
        <v>813</v>
      </c>
      <c r="L8" s="240">
        <v>633</v>
      </c>
      <c r="M8" s="87"/>
    </row>
    <row r="9" spans="1:15" x14ac:dyDescent="0.25">
      <c r="B9" s="7">
        <v>2</v>
      </c>
      <c r="C9" s="18" t="s">
        <v>205</v>
      </c>
      <c r="D9" s="120">
        <v>1286</v>
      </c>
      <c r="E9" s="120">
        <v>352</v>
      </c>
      <c r="F9" s="120" t="s">
        <v>15</v>
      </c>
      <c r="G9" s="120">
        <v>1630</v>
      </c>
      <c r="H9" s="120">
        <v>414</v>
      </c>
      <c r="I9" s="120" t="s">
        <v>15</v>
      </c>
      <c r="J9" s="120">
        <v>271</v>
      </c>
      <c r="K9" s="120">
        <v>626</v>
      </c>
      <c r="L9" s="120" t="s">
        <v>15</v>
      </c>
      <c r="M9" s="87"/>
    </row>
    <row r="10" spans="1:15" x14ac:dyDescent="0.25">
      <c r="B10" s="505" t="s">
        <v>206</v>
      </c>
      <c r="C10" s="505"/>
      <c r="D10" s="506"/>
      <c r="E10" s="506"/>
      <c r="F10" s="506"/>
      <c r="G10" s="506"/>
      <c r="H10" s="506"/>
      <c r="I10" s="506"/>
      <c r="J10" s="506"/>
      <c r="K10" s="506"/>
      <c r="L10" s="506"/>
      <c r="M10" s="134"/>
    </row>
    <row r="11" spans="1:15" x14ac:dyDescent="0.25">
      <c r="A11" s="121"/>
      <c r="B11" s="122">
        <v>3</v>
      </c>
      <c r="C11" s="123" t="s">
        <v>207</v>
      </c>
      <c r="D11" s="124">
        <v>266</v>
      </c>
      <c r="E11" s="124">
        <v>423</v>
      </c>
      <c r="F11" s="124" t="s">
        <v>15</v>
      </c>
      <c r="G11" s="124">
        <v>387</v>
      </c>
      <c r="H11" s="124">
        <v>479</v>
      </c>
      <c r="I11" s="124" t="s">
        <v>15</v>
      </c>
      <c r="J11" s="124">
        <v>66</v>
      </c>
      <c r="K11" s="124">
        <v>717</v>
      </c>
      <c r="L11" s="124" t="s">
        <v>15</v>
      </c>
      <c r="M11" s="42"/>
    </row>
    <row r="12" spans="1:15" x14ac:dyDescent="0.25">
      <c r="B12" s="7">
        <v>4</v>
      </c>
      <c r="C12" s="18" t="s">
        <v>208</v>
      </c>
      <c r="D12" s="42">
        <v>426</v>
      </c>
      <c r="E12" s="42">
        <v>383</v>
      </c>
      <c r="F12" s="42" t="s">
        <v>15</v>
      </c>
      <c r="G12" s="42">
        <v>671</v>
      </c>
      <c r="H12" s="42">
        <v>427</v>
      </c>
      <c r="I12" s="42" t="s">
        <v>15</v>
      </c>
      <c r="J12" s="42">
        <v>222</v>
      </c>
      <c r="K12" s="42">
        <v>371</v>
      </c>
      <c r="L12" s="42" t="s">
        <v>15</v>
      </c>
      <c r="M12" s="42"/>
    </row>
    <row r="13" spans="1:15" x14ac:dyDescent="0.25">
      <c r="B13" s="7">
        <v>5</v>
      </c>
      <c r="C13" s="18" t="s">
        <v>209</v>
      </c>
      <c r="D13" s="42">
        <v>146</v>
      </c>
      <c r="E13" s="42">
        <v>398</v>
      </c>
      <c r="F13" s="42" t="s">
        <v>15</v>
      </c>
      <c r="G13" s="42">
        <v>237</v>
      </c>
      <c r="H13" s="42">
        <v>516</v>
      </c>
      <c r="I13" s="42" t="s">
        <v>15</v>
      </c>
      <c r="J13" s="42">
        <v>35</v>
      </c>
      <c r="K13" s="42">
        <v>905</v>
      </c>
      <c r="L13" s="42" t="s">
        <v>15</v>
      </c>
      <c r="M13" s="42"/>
    </row>
    <row r="14" spans="1:15" x14ac:dyDescent="0.25">
      <c r="A14" s="125"/>
      <c r="B14" s="81">
        <v>6</v>
      </c>
      <c r="C14" s="82" t="s">
        <v>210</v>
      </c>
      <c r="D14" s="126">
        <v>233</v>
      </c>
      <c r="E14" s="126">
        <v>515</v>
      </c>
      <c r="F14" s="126" t="s">
        <v>15</v>
      </c>
      <c r="G14" s="126">
        <v>334</v>
      </c>
      <c r="H14" s="126">
        <v>586</v>
      </c>
      <c r="I14" s="126" t="s">
        <v>15</v>
      </c>
      <c r="J14" s="126">
        <v>111</v>
      </c>
      <c r="K14" s="126">
        <v>772</v>
      </c>
      <c r="L14" s="126" t="s">
        <v>15</v>
      </c>
      <c r="M14" s="42"/>
    </row>
  </sheetData>
  <mergeCells count="15">
    <mergeCell ref="B2:F2"/>
    <mergeCell ref="B4:B6"/>
    <mergeCell ref="C4:C6"/>
    <mergeCell ref="D4:F4"/>
    <mergeCell ref="G4:I4"/>
    <mergeCell ref="D5:D6"/>
    <mergeCell ref="E5:F5"/>
    <mergeCell ref="G5:G6"/>
    <mergeCell ref="H5:I5"/>
    <mergeCell ref="N3:O4"/>
    <mergeCell ref="J5:J6"/>
    <mergeCell ref="K5:L5"/>
    <mergeCell ref="B7:L7"/>
    <mergeCell ref="B10:L10"/>
    <mergeCell ref="J4:L4"/>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1"/>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509" t="s">
        <v>665</v>
      </c>
      <c r="C2" s="509"/>
      <c r="D2" s="509"/>
      <c r="E2" s="509"/>
      <c r="F2" s="509"/>
      <c r="H2" s="453" t="s">
        <v>377</v>
      </c>
      <c r="I2" s="453"/>
    </row>
    <row r="3" spans="2:9" ht="15" customHeight="1" x14ac:dyDescent="0.25">
      <c r="B3" s="499" t="s">
        <v>211</v>
      </c>
      <c r="C3" s="499"/>
      <c r="D3" s="499"/>
      <c r="E3" s="499"/>
      <c r="F3" s="499"/>
      <c r="H3" s="453"/>
      <c r="I3" s="453"/>
    </row>
    <row r="4" spans="2:9" ht="25.5" x14ac:dyDescent="0.25">
      <c r="B4" s="15" t="s">
        <v>212</v>
      </c>
      <c r="C4" s="15" t="s">
        <v>213</v>
      </c>
      <c r="D4" s="15" t="s">
        <v>214</v>
      </c>
      <c r="E4" s="15" t="s">
        <v>215</v>
      </c>
      <c r="F4" s="15" t="s">
        <v>216</v>
      </c>
    </row>
    <row r="5" spans="2:9" x14ac:dyDescent="0.25">
      <c r="B5" s="510" t="s">
        <v>217</v>
      </c>
      <c r="C5" s="510"/>
      <c r="D5" s="510"/>
      <c r="E5" s="510"/>
      <c r="F5" s="510"/>
    </row>
    <row r="6" spans="2:9" x14ac:dyDescent="0.25">
      <c r="B6" s="160" t="s">
        <v>278</v>
      </c>
      <c r="C6" s="258">
        <v>0</v>
      </c>
      <c r="D6" s="161">
        <v>476.26</v>
      </c>
      <c r="E6" s="161">
        <v>0.21</v>
      </c>
      <c r="F6" s="161">
        <v>476.05</v>
      </c>
    </row>
    <row r="7" spans="2:9" x14ac:dyDescent="0.25">
      <c r="B7" s="56" t="s">
        <v>331</v>
      </c>
      <c r="C7" s="105">
        <v>476.05</v>
      </c>
      <c r="D7" s="105">
        <v>116.18</v>
      </c>
      <c r="E7" s="257">
        <v>0</v>
      </c>
      <c r="F7" s="105">
        <v>592.23</v>
      </c>
    </row>
    <row r="8" spans="2:9" x14ac:dyDescent="0.25">
      <c r="B8" s="56" t="s">
        <v>416</v>
      </c>
      <c r="C8" s="105">
        <v>592.23</v>
      </c>
      <c r="D8" s="105">
        <v>25.93</v>
      </c>
      <c r="E8" s="257">
        <v>4.84</v>
      </c>
      <c r="F8" s="105">
        <v>613.32000000000005</v>
      </c>
    </row>
    <row r="9" spans="2:9" x14ac:dyDescent="0.25">
      <c r="B9" s="56" t="s">
        <v>441</v>
      </c>
      <c r="C9" s="105">
        <v>613.32000000000005</v>
      </c>
      <c r="D9" s="105">
        <v>8.36</v>
      </c>
      <c r="E9" s="257">
        <v>0</v>
      </c>
      <c r="F9" s="105">
        <v>621.67999999999995</v>
      </c>
    </row>
    <row r="10" spans="2:9" x14ac:dyDescent="0.25">
      <c r="B10" s="56" t="s">
        <v>478</v>
      </c>
      <c r="C10" s="105">
        <v>621.67999999999995</v>
      </c>
      <c r="D10" s="105">
        <v>223.82</v>
      </c>
      <c r="E10" s="257">
        <v>0</v>
      </c>
      <c r="F10" s="257">
        <v>845.5</v>
      </c>
    </row>
    <row r="11" spans="2:9" x14ac:dyDescent="0.25">
      <c r="B11" s="256" t="s">
        <v>505</v>
      </c>
      <c r="C11" s="257">
        <v>845.5</v>
      </c>
      <c r="D11" s="105" t="s">
        <v>666</v>
      </c>
      <c r="E11" s="257">
        <v>0</v>
      </c>
      <c r="F11" s="257">
        <v>871.4</v>
      </c>
    </row>
    <row r="12" spans="2:9" x14ac:dyDescent="0.25">
      <c r="B12" s="451" t="s">
        <v>218</v>
      </c>
      <c r="C12" s="451"/>
      <c r="D12" s="451"/>
      <c r="E12" s="451"/>
      <c r="F12" s="451"/>
    </row>
    <row r="13" spans="2:9" x14ac:dyDescent="0.25">
      <c r="B13" s="162" t="s">
        <v>278</v>
      </c>
      <c r="C13" s="257">
        <v>0</v>
      </c>
      <c r="D13" s="257">
        <v>109.7</v>
      </c>
      <c r="E13" s="257">
        <v>0</v>
      </c>
      <c r="F13" s="257">
        <v>109.7</v>
      </c>
    </row>
    <row r="14" spans="2:9" x14ac:dyDescent="0.25">
      <c r="B14" s="163" t="s">
        <v>331</v>
      </c>
      <c r="C14" s="257">
        <v>109.7</v>
      </c>
      <c r="D14" s="257">
        <v>112.06</v>
      </c>
      <c r="E14" s="257">
        <v>0</v>
      </c>
      <c r="F14" s="257">
        <v>221.76</v>
      </c>
    </row>
    <row r="15" spans="2:9" x14ac:dyDescent="0.25">
      <c r="B15" s="56" t="s">
        <v>416</v>
      </c>
      <c r="C15" s="257">
        <v>221.76</v>
      </c>
      <c r="D15" s="257">
        <v>127.94</v>
      </c>
      <c r="E15" s="257">
        <v>0.03</v>
      </c>
      <c r="F15" s="257">
        <v>349.67</v>
      </c>
    </row>
    <row r="16" spans="2:9" x14ac:dyDescent="0.25">
      <c r="B16" s="56" t="s">
        <v>441</v>
      </c>
      <c r="C16" s="257">
        <v>349.67</v>
      </c>
      <c r="D16" s="257">
        <v>2.02</v>
      </c>
      <c r="E16" s="257">
        <v>10.42</v>
      </c>
      <c r="F16" s="257">
        <v>341.27</v>
      </c>
    </row>
    <row r="17" spans="2:7" x14ac:dyDescent="0.25">
      <c r="B17" s="56" t="s">
        <v>478</v>
      </c>
      <c r="C17" s="376">
        <v>341.27</v>
      </c>
      <c r="D17" s="376">
        <v>3.79</v>
      </c>
      <c r="E17" s="257">
        <v>0</v>
      </c>
      <c r="F17" s="376">
        <v>345.06</v>
      </c>
    </row>
    <row r="18" spans="2:7" x14ac:dyDescent="0.25">
      <c r="B18" s="256" t="s">
        <v>505</v>
      </c>
      <c r="C18" s="377">
        <v>345.06</v>
      </c>
      <c r="D18" s="377">
        <v>6.27</v>
      </c>
      <c r="E18" s="340">
        <v>0</v>
      </c>
      <c r="F18" s="377">
        <v>351.33</v>
      </c>
    </row>
    <row r="19" spans="2:7" x14ac:dyDescent="0.25">
      <c r="B19" s="496" t="s">
        <v>667</v>
      </c>
      <c r="C19" s="496"/>
      <c r="D19" s="496"/>
      <c r="E19" s="496"/>
      <c r="F19" s="496"/>
      <c r="G19" s="496"/>
    </row>
    <row r="20" spans="2:7" ht="30.75" customHeight="1" x14ac:dyDescent="0.25">
      <c r="B20" s="496"/>
      <c r="C20" s="496"/>
      <c r="D20" s="496"/>
      <c r="E20" s="496"/>
      <c r="F20" s="496"/>
      <c r="G20" s="496"/>
    </row>
    <row r="21" spans="2:7" x14ac:dyDescent="0.25">
      <c r="B21" s="353"/>
      <c r="C21" s="354"/>
      <c r="D21" s="354"/>
      <c r="E21" s="354"/>
      <c r="F21" s="354"/>
      <c r="G21" s="354"/>
    </row>
  </sheetData>
  <mergeCells count="6">
    <mergeCell ref="H2:I3"/>
    <mergeCell ref="B19:G20"/>
    <mergeCell ref="B2:F2"/>
    <mergeCell ref="B3:F3"/>
    <mergeCell ref="B5:F5"/>
    <mergeCell ref="B12:F12"/>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7"/>
  <sheetViews>
    <sheetView showGridLines="0" workbookViewId="0">
      <selection activeCell="L2" sqref="L2:M3"/>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511" t="s">
        <v>462</v>
      </c>
      <c r="C2" s="511"/>
      <c r="D2" s="511"/>
      <c r="E2" s="511"/>
      <c r="F2" s="511"/>
      <c r="G2" s="511"/>
      <c r="H2" s="511"/>
      <c r="I2" s="511"/>
      <c r="J2" s="511"/>
      <c r="L2" s="453" t="s">
        <v>377</v>
      </c>
      <c r="M2" s="453"/>
    </row>
    <row r="3" spans="2:15" x14ac:dyDescent="0.25">
      <c r="B3" s="512" t="s">
        <v>89</v>
      </c>
      <c r="C3" s="512"/>
      <c r="D3" s="512"/>
      <c r="E3" s="512"/>
      <c r="F3" s="512"/>
      <c r="G3" s="512"/>
      <c r="H3" s="512"/>
      <c r="I3" s="512"/>
      <c r="J3" s="512"/>
      <c r="L3" s="453"/>
      <c r="M3" s="453"/>
    </row>
    <row r="4" spans="2:15" ht="17.25" customHeight="1" x14ac:dyDescent="0.25">
      <c r="B4" s="460" t="s">
        <v>166</v>
      </c>
      <c r="C4" s="460" t="s">
        <v>219</v>
      </c>
      <c r="D4" s="460"/>
      <c r="E4" s="460"/>
      <c r="F4" s="460"/>
      <c r="G4" s="460" t="s">
        <v>21</v>
      </c>
      <c r="H4" s="460"/>
      <c r="I4" s="460" t="s">
        <v>220</v>
      </c>
      <c r="J4" s="460"/>
    </row>
    <row r="5" spans="2:15" ht="28.5" customHeight="1" x14ac:dyDescent="0.25">
      <c r="B5" s="460"/>
      <c r="C5" s="460" t="s">
        <v>221</v>
      </c>
      <c r="D5" s="460"/>
      <c r="E5" s="460" t="s">
        <v>222</v>
      </c>
      <c r="F5" s="460"/>
      <c r="G5" s="460"/>
      <c r="H5" s="460"/>
      <c r="I5" s="460"/>
      <c r="J5" s="460"/>
    </row>
    <row r="6" spans="2:15" ht="27" customHeight="1" x14ac:dyDescent="0.25">
      <c r="B6" s="454"/>
      <c r="C6" s="96" t="s">
        <v>100</v>
      </c>
      <c r="D6" s="96" t="s">
        <v>223</v>
      </c>
      <c r="E6" s="96" t="s">
        <v>100</v>
      </c>
      <c r="F6" s="96" t="s">
        <v>223</v>
      </c>
      <c r="G6" s="96" t="s">
        <v>100</v>
      </c>
      <c r="H6" s="96" t="s">
        <v>223</v>
      </c>
      <c r="I6" s="96" t="s">
        <v>224</v>
      </c>
      <c r="J6" s="96" t="s">
        <v>225</v>
      </c>
    </row>
    <row r="7" spans="2:15" x14ac:dyDescent="0.25">
      <c r="B7" s="47" t="s">
        <v>278</v>
      </c>
      <c r="C7" s="42">
        <v>3</v>
      </c>
      <c r="D7" s="42">
        <v>49.66</v>
      </c>
      <c r="E7" s="42">
        <v>20</v>
      </c>
      <c r="F7" s="42">
        <v>3289.85</v>
      </c>
      <c r="G7" s="42">
        <v>23</v>
      </c>
      <c r="H7" s="42">
        <v>3339.51</v>
      </c>
      <c r="I7" s="42">
        <v>22</v>
      </c>
      <c r="J7" s="42">
        <v>1</v>
      </c>
    </row>
    <row r="8" spans="2:15" x14ac:dyDescent="0.25">
      <c r="B8" s="47" t="s">
        <v>331</v>
      </c>
      <c r="C8" s="42">
        <v>20</v>
      </c>
      <c r="D8" s="42">
        <v>2485.94</v>
      </c>
      <c r="E8" s="42">
        <v>228</v>
      </c>
      <c r="F8" s="42">
        <v>37558.26</v>
      </c>
      <c r="G8" s="42">
        <v>248</v>
      </c>
      <c r="H8" s="255">
        <v>40044.199999999997</v>
      </c>
      <c r="I8" s="42">
        <v>242</v>
      </c>
      <c r="J8" s="42">
        <v>6</v>
      </c>
    </row>
    <row r="9" spans="2:15" x14ac:dyDescent="0.25">
      <c r="B9" s="47" t="s">
        <v>416</v>
      </c>
      <c r="C9" s="42">
        <v>85</v>
      </c>
      <c r="D9" s="255">
        <v>3089.87</v>
      </c>
      <c r="E9" s="42">
        <v>828</v>
      </c>
      <c r="F9" s="255">
        <v>62132.79</v>
      </c>
      <c r="G9" s="42">
        <v>913</v>
      </c>
      <c r="H9" s="255">
        <v>65222.76</v>
      </c>
      <c r="I9" s="42">
        <v>898</v>
      </c>
      <c r="J9" s="42">
        <v>15</v>
      </c>
    </row>
    <row r="10" spans="2:15" x14ac:dyDescent="0.25">
      <c r="B10" s="47" t="s">
        <v>441</v>
      </c>
      <c r="C10" s="42">
        <v>15</v>
      </c>
      <c r="D10" s="42">
        <v>698.73</v>
      </c>
      <c r="E10" s="42">
        <v>163</v>
      </c>
      <c r="F10" s="42">
        <v>7274.68</v>
      </c>
      <c r="G10" s="42">
        <v>178</v>
      </c>
      <c r="H10" s="42">
        <v>7973.41</v>
      </c>
      <c r="I10" s="42">
        <v>178</v>
      </c>
      <c r="J10" s="42">
        <v>0</v>
      </c>
    </row>
    <row r="11" spans="2:15" x14ac:dyDescent="0.25">
      <c r="B11" s="47" t="s">
        <v>478</v>
      </c>
      <c r="C11" s="42">
        <v>18</v>
      </c>
      <c r="D11" s="42">
        <v>1088.24</v>
      </c>
      <c r="E11" s="42">
        <v>131</v>
      </c>
      <c r="F11" s="42">
        <v>12242.36</v>
      </c>
      <c r="G11" s="42">
        <v>149</v>
      </c>
      <c r="H11" s="255">
        <v>13330.6</v>
      </c>
      <c r="I11" s="42">
        <v>149</v>
      </c>
      <c r="J11" s="42">
        <v>0</v>
      </c>
    </row>
    <row r="12" spans="2:15" x14ac:dyDescent="0.25">
      <c r="B12" s="47" t="s">
        <v>505</v>
      </c>
      <c r="C12" s="42">
        <v>13</v>
      </c>
      <c r="D12" s="42">
        <v>8467.7800000000007</v>
      </c>
      <c r="E12" s="42">
        <v>88</v>
      </c>
      <c r="F12" s="42">
        <v>2994.34</v>
      </c>
      <c r="G12" s="42">
        <v>101</v>
      </c>
      <c r="H12" s="42">
        <v>11462.12</v>
      </c>
      <c r="I12" s="42">
        <v>101</v>
      </c>
      <c r="J12" s="42">
        <v>0</v>
      </c>
    </row>
    <row r="13" spans="2:15" x14ac:dyDescent="0.25">
      <c r="B13" s="205" t="s">
        <v>21</v>
      </c>
      <c r="C13" s="206">
        <v>154</v>
      </c>
      <c r="D13" s="206">
        <v>15880.32</v>
      </c>
      <c r="E13" s="206">
        <v>1458</v>
      </c>
      <c r="F13" s="253">
        <v>125492.28</v>
      </c>
      <c r="G13" s="206">
        <v>1612</v>
      </c>
      <c r="H13" s="253">
        <v>141372.6</v>
      </c>
      <c r="I13" s="206">
        <v>1590</v>
      </c>
      <c r="J13" s="206">
        <v>22</v>
      </c>
      <c r="O13" s="1"/>
    </row>
    <row r="14" spans="2:15" x14ac:dyDescent="0.25">
      <c r="B14" s="163" t="s">
        <v>480</v>
      </c>
      <c r="C14" s="164"/>
      <c r="D14" s="164"/>
      <c r="E14" s="164"/>
      <c r="F14" s="164"/>
      <c r="G14" s="1"/>
      <c r="H14" s="1"/>
      <c r="I14" s="1"/>
      <c r="J14" s="1"/>
    </row>
    <row r="15" spans="2:15" x14ac:dyDescent="0.25">
      <c r="B15" s="163" t="s">
        <v>431</v>
      </c>
      <c r="C15" s="164"/>
      <c r="D15" s="164"/>
      <c r="E15" s="164"/>
      <c r="F15" s="164"/>
      <c r="G15" s="1"/>
      <c r="H15" s="1"/>
      <c r="I15" s="1"/>
      <c r="J15" s="1"/>
    </row>
    <row r="16" spans="2:15" x14ac:dyDescent="0.25">
      <c r="B16" s="305" t="s">
        <v>668</v>
      </c>
      <c r="C16" s="165"/>
      <c r="D16" s="165"/>
      <c r="E16" s="165"/>
      <c r="F16" s="165"/>
    </row>
    <row r="17" spans="2:2" x14ac:dyDescent="0.25">
      <c r="B17" s="277"/>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6"/>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511" t="s">
        <v>470</v>
      </c>
      <c r="C2" s="511"/>
      <c r="D2" s="511"/>
      <c r="E2" s="511"/>
      <c r="F2" s="511"/>
      <c r="G2" s="511"/>
      <c r="H2" s="511"/>
      <c r="I2" s="511"/>
      <c r="K2" s="453" t="s">
        <v>377</v>
      </c>
      <c r="L2" s="453"/>
    </row>
    <row r="3" spans="2:14" x14ac:dyDescent="0.25">
      <c r="B3" s="512"/>
      <c r="C3" s="512"/>
      <c r="D3" s="512"/>
      <c r="E3" s="512"/>
      <c r="F3" s="512"/>
      <c r="G3" s="512"/>
      <c r="H3" s="512"/>
      <c r="I3" s="512"/>
      <c r="K3" s="453"/>
      <c r="L3" s="453"/>
    </row>
    <row r="4" spans="2:14" ht="17.25" customHeight="1" x14ac:dyDescent="0.25">
      <c r="B4" s="460" t="s">
        <v>166</v>
      </c>
      <c r="C4" s="454" t="s">
        <v>464</v>
      </c>
      <c r="D4" s="456" t="s">
        <v>463</v>
      </c>
      <c r="E4" s="458"/>
      <c r="F4" s="454" t="s">
        <v>467</v>
      </c>
      <c r="G4" s="456" t="s">
        <v>468</v>
      </c>
      <c r="H4" s="458"/>
      <c r="I4" s="454" t="s">
        <v>469</v>
      </c>
    </row>
    <row r="5" spans="2:14" ht="29.25" customHeight="1" x14ac:dyDescent="0.25">
      <c r="B5" s="460"/>
      <c r="C5" s="508"/>
      <c r="D5" s="15" t="s">
        <v>465</v>
      </c>
      <c r="E5" s="15" t="s">
        <v>466</v>
      </c>
      <c r="F5" s="508"/>
      <c r="G5" s="15" t="s">
        <v>465</v>
      </c>
      <c r="H5" s="15" t="s">
        <v>466</v>
      </c>
      <c r="I5" s="508"/>
    </row>
    <row r="6" spans="2:14" x14ac:dyDescent="0.25">
      <c r="B6" s="47" t="s">
        <v>278</v>
      </c>
      <c r="C6" s="42">
        <v>23</v>
      </c>
      <c r="D6" s="42">
        <v>0</v>
      </c>
      <c r="E6" s="42">
        <v>0</v>
      </c>
      <c r="F6" s="42">
        <v>2</v>
      </c>
      <c r="G6" s="42">
        <v>0</v>
      </c>
      <c r="H6" s="42">
        <v>0</v>
      </c>
      <c r="I6" s="42">
        <v>0</v>
      </c>
    </row>
    <row r="7" spans="2:14" x14ac:dyDescent="0.25">
      <c r="B7" s="47" t="s">
        <v>331</v>
      </c>
      <c r="C7" s="42">
        <v>248</v>
      </c>
      <c r="D7" s="42">
        <v>6</v>
      </c>
      <c r="E7" s="42">
        <v>1</v>
      </c>
      <c r="F7" s="42">
        <v>35</v>
      </c>
      <c r="G7" s="42">
        <v>2</v>
      </c>
      <c r="H7" s="42">
        <v>1</v>
      </c>
      <c r="I7" s="42">
        <v>9</v>
      </c>
    </row>
    <row r="8" spans="2:14" x14ac:dyDescent="0.25">
      <c r="B8" s="47" t="s">
        <v>416</v>
      </c>
      <c r="C8" s="42">
        <v>913</v>
      </c>
      <c r="D8" s="42">
        <v>14</v>
      </c>
      <c r="E8" s="42">
        <v>10</v>
      </c>
      <c r="F8" s="42">
        <v>344</v>
      </c>
      <c r="G8" s="42">
        <v>0</v>
      </c>
      <c r="H8" s="42">
        <v>7</v>
      </c>
      <c r="I8" s="42">
        <v>28</v>
      </c>
    </row>
    <row r="9" spans="2:14" x14ac:dyDescent="0.25">
      <c r="B9" s="47" t="s">
        <v>441</v>
      </c>
      <c r="C9" s="42">
        <v>178</v>
      </c>
      <c r="D9" s="42">
        <v>3</v>
      </c>
      <c r="E9" s="42">
        <v>14</v>
      </c>
      <c r="F9" s="42">
        <v>137</v>
      </c>
      <c r="G9" s="42">
        <v>2</v>
      </c>
      <c r="H9" s="42">
        <v>4</v>
      </c>
      <c r="I9" s="42">
        <v>77</v>
      </c>
    </row>
    <row r="10" spans="2:14" x14ac:dyDescent="0.25">
      <c r="B10" s="47" t="s">
        <v>478</v>
      </c>
      <c r="C10" s="42">
        <v>149</v>
      </c>
      <c r="D10" s="42">
        <v>1</v>
      </c>
      <c r="E10" s="42">
        <v>5</v>
      </c>
      <c r="F10" s="42">
        <v>116</v>
      </c>
      <c r="G10" s="42">
        <v>3</v>
      </c>
      <c r="H10" s="42">
        <v>0</v>
      </c>
      <c r="I10" s="42">
        <v>30</v>
      </c>
    </row>
    <row r="11" spans="2:14" x14ac:dyDescent="0.25">
      <c r="B11" s="47" t="s">
        <v>505</v>
      </c>
      <c r="C11" s="42">
        <v>101</v>
      </c>
      <c r="D11" s="42">
        <v>3</v>
      </c>
      <c r="E11" s="42">
        <v>2</v>
      </c>
      <c r="F11" s="42">
        <v>40</v>
      </c>
      <c r="G11" s="42">
        <v>4</v>
      </c>
      <c r="H11" s="42">
        <v>10</v>
      </c>
      <c r="I11" s="42">
        <v>10</v>
      </c>
    </row>
    <row r="12" spans="2:14" x14ac:dyDescent="0.25">
      <c r="B12" s="205" t="s">
        <v>21</v>
      </c>
      <c r="C12" s="206">
        <v>1612</v>
      </c>
      <c r="D12" s="206">
        <v>27</v>
      </c>
      <c r="E12" s="206">
        <v>32</v>
      </c>
      <c r="F12" s="206">
        <v>674</v>
      </c>
      <c r="G12" s="206">
        <v>11</v>
      </c>
      <c r="H12" s="206">
        <v>22</v>
      </c>
      <c r="I12" s="206">
        <v>154</v>
      </c>
      <c r="N12" s="1"/>
    </row>
    <row r="13" spans="2:14" x14ac:dyDescent="0.25">
      <c r="B13" s="24"/>
      <c r="C13" s="164"/>
      <c r="D13" s="164"/>
      <c r="E13" s="164"/>
      <c r="F13" s="164"/>
      <c r="G13" s="1"/>
      <c r="H13" s="1"/>
      <c r="I13" s="1"/>
    </row>
    <row r="14" spans="2:14" x14ac:dyDescent="0.25">
      <c r="B14" s="24"/>
      <c r="C14" s="164"/>
      <c r="D14" s="164"/>
      <c r="E14" s="164"/>
      <c r="F14" s="164"/>
      <c r="G14" s="1"/>
      <c r="H14" s="1"/>
      <c r="I14" s="1"/>
    </row>
    <row r="15" spans="2:14" x14ac:dyDescent="0.25">
      <c r="B15" s="277"/>
      <c r="C15" s="165"/>
      <c r="D15" s="165"/>
      <c r="E15" s="165"/>
      <c r="F15" s="165"/>
    </row>
    <row r="16" spans="2:14" x14ac:dyDescent="0.25">
      <c r="B16" s="277"/>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B3E4-EC72-4A47-BB7F-4E00C97D4376}">
  <dimension ref="A1:L10"/>
  <sheetViews>
    <sheetView showGridLines="0" workbookViewId="0">
      <selection activeCell="K2" sqref="K2:L3"/>
    </sheetView>
  </sheetViews>
  <sheetFormatPr defaultRowHeight="15" x14ac:dyDescent="0.25"/>
  <cols>
    <col min="1" max="1" width="9.42578125" style="19" customWidth="1"/>
    <col min="2" max="2" width="22.140625" bestFit="1" customWidth="1"/>
    <col min="3" max="3" width="25.140625" bestFit="1" customWidth="1"/>
    <col min="4" max="4" width="16.42578125" customWidth="1"/>
    <col min="5" max="5" width="14.42578125" customWidth="1"/>
    <col min="6" max="6" width="15.28515625" customWidth="1"/>
    <col min="7" max="9" width="16.85546875" customWidth="1"/>
    <col min="10" max="10" width="3.7109375" customWidth="1"/>
    <col min="11" max="12" width="6.7109375" customWidth="1"/>
  </cols>
  <sheetData>
    <row r="1" spans="1:12" ht="12" customHeight="1" x14ac:dyDescent="0.25"/>
    <row r="2" spans="1:12" ht="15" customHeight="1" x14ac:dyDescent="0.25">
      <c r="A2" s="511" t="s">
        <v>681</v>
      </c>
      <c r="B2" s="511"/>
      <c r="C2" s="511"/>
      <c r="D2" s="511"/>
      <c r="E2" s="511"/>
      <c r="F2" s="511"/>
      <c r="G2" s="511"/>
      <c r="H2" s="511"/>
      <c r="I2" s="511"/>
      <c r="K2" s="453" t="s">
        <v>377</v>
      </c>
      <c r="L2" s="453"/>
    </row>
    <row r="3" spans="1:12" x14ac:dyDescent="0.25">
      <c r="A3" s="512" t="s">
        <v>89</v>
      </c>
      <c r="B3" s="512"/>
      <c r="C3" s="512"/>
      <c r="D3" s="512"/>
      <c r="E3" s="512"/>
      <c r="F3" s="512"/>
      <c r="G3" s="512"/>
      <c r="H3" s="512"/>
      <c r="I3" s="512"/>
      <c r="K3" s="453"/>
      <c r="L3" s="453"/>
    </row>
    <row r="4" spans="1:12" ht="42.75" customHeight="1" x14ac:dyDescent="0.25">
      <c r="A4" s="15" t="s">
        <v>90</v>
      </c>
      <c r="B4" s="23" t="s">
        <v>669</v>
      </c>
      <c r="C4" s="348" t="s">
        <v>670</v>
      </c>
      <c r="D4" s="349" t="s">
        <v>671</v>
      </c>
      <c r="E4" s="23" t="s">
        <v>672</v>
      </c>
      <c r="F4" s="348" t="s">
        <v>673</v>
      </c>
      <c r="G4" s="349" t="s">
        <v>674</v>
      </c>
      <c r="H4" s="350" t="s">
        <v>675</v>
      </c>
      <c r="I4" s="350" t="s">
        <v>676</v>
      </c>
    </row>
    <row r="5" spans="1:12" x14ac:dyDescent="0.25">
      <c r="A5" s="347">
        <v>1</v>
      </c>
      <c r="B5" s="355" t="s">
        <v>677</v>
      </c>
      <c r="C5" s="355" t="s">
        <v>678</v>
      </c>
      <c r="D5" s="117" t="s">
        <v>679</v>
      </c>
      <c r="E5" s="356">
        <v>44469</v>
      </c>
      <c r="F5" s="356">
        <v>44834</v>
      </c>
      <c r="G5" s="513">
        <v>30.28</v>
      </c>
      <c r="H5" s="514">
        <v>12</v>
      </c>
      <c r="I5" s="515">
        <v>0.39629999999999999</v>
      </c>
    </row>
    <row r="6" spans="1:12" x14ac:dyDescent="0.25">
      <c r="A6" s="347">
        <v>2</v>
      </c>
      <c r="B6" s="355" t="s">
        <v>680</v>
      </c>
      <c r="C6" s="355" t="s">
        <v>678</v>
      </c>
      <c r="D6" s="117" t="s">
        <v>679</v>
      </c>
      <c r="E6" s="356">
        <v>44469</v>
      </c>
      <c r="F6" s="356">
        <v>44834</v>
      </c>
      <c r="G6" s="514"/>
      <c r="H6" s="514"/>
      <c r="I6" s="515"/>
    </row>
    <row r="7" spans="1:12" x14ac:dyDescent="0.25">
      <c r="A7" s="24"/>
      <c r="B7" s="164"/>
      <c r="C7" s="164"/>
      <c r="D7" s="164"/>
      <c r="E7" s="164"/>
      <c r="F7" s="1"/>
      <c r="G7" s="1"/>
      <c r="H7" s="1"/>
      <c r="I7" s="1"/>
    </row>
    <row r="8" spans="1:12" x14ac:dyDescent="0.25">
      <c r="A8" s="24"/>
      <c r="B8" s="164"/>
      <c r="C8" s="164"/>
      <c r="D8" s="164"/>
      <c r="E8" s="164"/>
      <c r="F8" s="1"/>
      <c r="G8" s="1"/>
      <c r="H8" s="1"/>
      <c r="I8" s="1"/>
    </row>
    <row r="9" spans="1:12" x14ac:dyDescent="0.25">
      <c r="A9" s="277"/>
      <c r="B9" s="165"/>
      <c r="C9" s="165"/>
      <c r="D9" s="165"/>
      <c r="E9" s="165"/>
    </row>
    <row r="10" spans="1:12" x14ac:dyDescent="0.25">
      <c r="A10" s="277"/>
    </row>
  </sheetData>
  <mergeCells count="6">
    <mergeCell ref="G5:G6"/>
    <mergeCell ref="H5:H6"/>
    <mergeCell ref="I5:I6"/>
    <mergeCell ref="A2:I2"/>
    <mergeCell ref="K2:L3"/>
    <mergeCell ref="A3:I3"/>
  </mergeCells>
  <hyperlinks>
    <hyperlink ref="K2:L3" location="'Table of Contents'!A1" display="Go To Table Of Contents" xr:uid="{BCC183B5-2FF5-44DB-9490-7A966625BC8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16"/>
  <sheetViews>
    <sheetView showGridLines="0" workbookViewId="0">
      <selection activeCell="L2" sqref="L2:M3"/>
    </sheetView>
  </sheetViews>
  <sheetFormatPr defaultRowHeight="15" x14ac:dyDescent="0.25"/>
  <cols>
    <col min="1" max="1" width="1.85546875" customWidth="1"/>
    <col min="2" max="2" width="28.140625" style="19" customWidth="1"/>
    <col min="9" max="9" width="9.42578125" customWidth="1"/>
    <col min="11" max="11" width="3.7109375" customWidth="1"/>
    <col min="12" max="13" width="7" customWidth="1"/>
  </cols>
  <sheetData>
    <row r="1" spans="2:13" ht="11.25" customHeight="1" x14ac:dyDescent="0.25"/>
    <row r="2" spans="2:13" ht="15" customHeight="1" x14ac:dyDescent="0.25">
      <c r="B2" s="511" t="s">
        <v>748</v>
      </c>
      <c r="C2" s="511"/>
      <c r="D2" s="511"/>
      <c r="E2" s="511"/>
      <c r="F2" s="511"/>
      <c r="G2" s="511"/>
      <c r="H2" s="511"/>
      <c r="I2" s="511"/>
      <c r="J2" s="511"/>
      <c r="L2" s="453" t="s">
        <v>377</v>
      </c>
      <c r="M2" s="453"/>
    </row>
    <row r="3" spans="2:13" x14ac:dyDescent="0.25">
      <c r="B3" s="512" t="s">
        <v>1</v>
      </c>
      <c r="C3" s="512"/>
      <c r="D3" s="512"/>
      <c r="E3" s="512"/>
      <c r="F3" s="512"/>
      <c r="G3" s="512"/>
      <c r="H3" s="512"/>
      <c r="I3" s="512"/>
      <c r="J3" s="512"/>
      <c r="L3" s="453"/>
      <c r="M3" s="453"/>
    </row>
    <row r="4" spans="2:13" x14ac:dyDescent="0.25">
      <c r="B4" s="460" t="s">
        <v>226</v>
      </c>
      <c r="C4" s="460" t="s">
        <v>227</v>
      </c>
      <c r="D4" s="460"/>
      <c r="E4" s="460"/>
      <c r="F4" s="460"/>
      <c r="G4" s="460" t="s">
        <v>257</v>
      </c>
      <c r="H4" s="460"/>
      <c r="I4" s="460"/>
      <c r="J4" s="460"/>
    </row>
    <row r="5" spans="2:13" x14ac:dyDescent="0.25">
      <c r="B5" s="460"/>
      <c r="C5" s="23" t="s">
        <v>228</v>
      </c>
      <c r="D5" s="23" t="s">
        <v>229</v>
      </c>
      <c r="E5" s="23" t="s">
        <v>230</v>
      </c>
      <c r="F5" s="23" t="s">
        <v>21</v>
      </c>
      <c r="G5" s="23" t="s">
        <v>228</v>
      </c>
      <c r="H5" s="23" t="s">
        <v>229</v>
      </c>
      <c r="I5" s="23" t="s">
        <v>230</v>
      </c>
      <c r="J5" s="23" t="s">
        <v>21</v>
      </c>
    </row>
    <row r="6" spans="2:13" x14ac:dyDescent="0.25">
      <c r="B6" s="56" t="s">
        <v>231</v>
      </c>
      <c r="C6" s="42">
        <v>486</v>
      </c>
      <c r="D6" s="42">
        <v>282</v>
      </c>
      <c r="E6" s="42">
        <v>93</v>
      </c>
      <c r="F6" s="42">
        <v>861</v>
      </c>
      <c r="G6" s="42">
        <v>280</v>
      </c>
      <c r="H6" s="42">
        <v>172</v>
      </c>
      <c r="I6" s="42">
        <v>61</v>
      </c>
      <c r="J6" s="42">
        <v>513</v>
      </c>
    </row>
    <row r="7" spans="2:13" x14ac:dyDescent="0.25">
      <c r="B7" s="56" t="s">
        <v>232</v>
      </c>
      <c r="C7" s="42">
        <v>495</v>
      </c>
      <c r="D7" s="42">
        <v>211</v>
      </c>
      <c r="E7" s="42">
        <v>73</v>
      </c>
      <c r="F7" s="42">
        <v>779</v>
      </c>
      <c r="G7" s="42">
        <v>259</v>
      </c>
      <c r="H7" s="42">
        <v>117</v>
      </c>
      <c r="I7" s="42">
        <v>36</v>
      </c>
      <c r="J7" s="42">
        <v>412</v>
      </c>
    </row>
    <row r="8" spans="2:13" x14ac:dyDescent="0.25">
      <c r="B8" s="56" t="s">
        <v>233</v>
      </c>
      <c r="C8" s="42">
        <v>424</v>
      </c>
      <c r="D8" s="42">
        <v>151</v>
      </c>
      <c r="E8" s="42">
        <v>41</v>
      </c>
      <c r="F8" s="42">
        <v>616</v>
      </c>
      <c r="G8" s="42">
        <v>244</v>
      </c>
      <c r="H8" s="42">
        <v>78</v>
      </c>
      <c r="I8" s="42">
        <v>27</v>
      </c>
      <c r="J8" s="42">
        <v>349</v>
      </c>
    </row>
    <row r="9" spans="2:13" x14ac:dyDescent="0.25">
      <c r="B9" s="56" t="s">
        <v>234</v>
      </c>
      <c r="C9" s="42">
        <v>353</v>
      </c>
      <c r="D9" s="42">
        <v>129</v>
      </c>
      <c r="E9" s="42">
        <v>49</v>
      </c>
      <c r="F9" s="42">
        <v>531</v>
      </c>
      <c r="G9" s="42">
        <v>224</v>
      </c>
      <c r="H9" s="42">
        <v>79</v>
      </c>
      <c r="I9" s="42">
        <v>22</v>
      </c>
      <c r="J9" s="42">
        <v>325</v>
      </c>
    </row>
    <row r="10" spans="2:13" x14ac:dyDescent="0.25">
      <c r="B10" s="56" t="s">
        <v>235</v>
      </c>
      <c r="C10" s="42">
        <v>153</v>
      </c>
      <c r="D10" s="42">
        <v>89</v>
      </c>
      <c r="E10" s="42">
        <v>20</v>
      </c>
      <c r="F10" s="42">
        <v>262</v>
      </c>
      <c r="G10" s="42">
        <v>94</v>
      </c>
      <c r="H10" s="42">
        <v>46</v>
      </c>
      <c r="I10" s="42">
        <v>15</v>
      </c>
      <c r="J10" s="42">
        <v>155</v>
      </c>
    </row>
    <row r="11" spans="2:13" x14ac:dyDescent="0.25">
      <c r="B11" s="56" t="s">
        <v>236</v>
      </c>
      <c r="C11" s="42">
        <v>435</v>
      </c>
      <c r="D11" s="42">
        <v>228</v>
      </c>
      <c r="E11" s="42">
        <v>86</v>
      </c>
      <c r="F11" s="42">
        <v>749</v>
      </c>
      <c r="G11" s="42">
        <v>238</v>
      </c>
      <c r="H11" s="42">
        <v>127</v>
      </c>
      <c r="I11" s="42">
        <v>58</v>
      </c>
      <c r="J11" s="42">
        <v>423</v>
      </c>
    </row>
    <row r="12" spans="2:13" x14ac:dyDescent="0.25">
      <c r="B12" s="56" t="s">
        <v>237</v>
      </c>
      <c r="C12" s="42">
        <v>230</v>
      </c>
      <c r="D12" s="42">
        <v>42</v>
      </c>
      <c r="E12" s="42">
        <v>25</v>
      </c>
      <c r="F12" s="42">
        <v>297</v>
      </c>
      <c r="G12" s="42">
        <v>149</v>
      </c>
      <c r="H12" s="42">
        <v>21</v>
      </c>
      <c r="I12" s="42">
        <v>13</v>
      </c>
      <c r="J12" s="42">
        <v>183</v>
      </c>
    </row>
    <row r="13" spans="2:13" x14ac:dyDescent="0.25">
      <c r="B13" s="56" t="s">
        <v>238</v>
      </c>
      <c r="C13" s="42">
        <v>80</v>
      </c>
      <c r="D13" s="42">
        <v>30</v>
      </c>
      <c r="E13" s="42">
        <v>11</v>
      </c>
      <c r="F13" s="42">
        <v>121</v>
      </c>
      <c r="G13" s="42">
        <v>47</v>
      </c>
      <c r="H13" s="42">
        <v>16</v>
      </c>
      <c r="I13" s="42">
        <v>8</v>
      </c>
      <c r="J13" s="42">
        <v>71</v>
      </c>
    </row>
    <row r="14" spans="2:13" x14ac:dyDescent="0.25">
      <c r="B14" s="205" t="s">
        <v>682</v>
      </c>
      <c r="C14" s="206">
        <v>2656</v>
      </c>
      <c r="D14" s="206">
        <v>1162</v>
      </c>
      <c r="E14" s="206">
        <v>398</v>
      </c>
      <c r="F14" s="206">
        <v>4216</v>
      </c>
      <c r="G14" s="206">
        <v>1535</v>
      </c>
      <c r="H14" s="206">
        <v>656</v>
      </c>
      <c r="I14" s="206">
        <v>240</v>
      </c>
      <c r="J14" s="206">
        <v>2431</v>
      </c>
    </row>
    <row r="15" spans="2:13" x14ac:dyDescent="0.25">
      <c r="B15" s="205" t="s">
        <v>683</v>
      </c>
      <c r="C15" s="206">
        <v>10</v>
      </c>
      <c r="D15" s="206">
        <v>3</v>
      </c>
      <c r="E15" s="206">
        <v>5</v>
      </c>
      <c r="F15" s="206">
        <v>18</v>
      </c>
      <c r="G15" s="206">
        <v>10</v>
      </c>
      <c r="H15" s="206">
        <v>3</v>
      </c>
      <c r="I15" s="206">
        <v>5</v>
      </c>
      <c r="J15" s="206">
        <v>18</v>
      </c>
    </row>
    <row r="16" spans="2:13" x14ac:dyDescent="0.25">
      <c r="B16" s="205" t="s">
        <v>684</v>
      </c>
      <c r="C16" s="206">
        <v>2666</v>
      </c>
      <c r="D16" s="206">
        <v>1165</v>
      </c>
      <c r="E16" s="206">
        <v>403</v>
      </c>
      <c r="F16" s="206">
        <v>4234</v>
      </c>
      <c r="G16" s="206">
        <v>1545</v>
      </c>
      <c r="H16" s="206">
        <v>659</v>
      </c>
      <c r="I16" s="206">
        <v>245</v>
      </c>
      <c r="J16" s="206">
        <v>2449</v>
      </c>
    </row>
  </sheetData>
  <mergeCells count="6">
    <mergeCell ref="L2:M3"/>
    <mergeCell ref="B2:J2"/>
    <mergeCell ref="B3:J3"/>
    <mergeCell ref="B4:B5"/>
    <mergeCell ref="C4:F4"/>
    <mergeCell ref="G4:J4"/>
  </mergeCells>
  <hyperlinks>
    <hyperlink ref="L2:M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0"/>
  <sheetViews>
    <sheetView showGridLines="0" workbookViewId="0">
      <selection activeCell="J2" sqref="J2:K3"/>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48" t="s">
        <v>749</v>
      </c>
      <c r="C2" s="448"/>
      <c r="D2" s="448"/>
      <c r="E2" s="448"/>
      <c r="F2" s="448"/>
      <c r="G2" s="448"/>
      <c r="H2" s="448"/>
      <c r="J2" s="453" t="s">
        <v>377</v>
      </c>
      <c r="K2" s="453"/>
    </row>
    <row r="3" spans="2:11" x14ac:dyDescent="0.25">
      <c r="B3" s="34"/>
      <c r="C3" s="33"/>
      <c r="D3" s="33"/>
      <c r="E3" s="2"/>
      <c r="F3" s="2"/>
      <c r="G3" s="2"/>
      <c r="H3" s="3" t="s">
        <v>1</v>
      </c>
      <c r="J3" s="453"/>
      <c r="K3" s="453"/>
    </row>
    <row r="4" spans="2:11" x14ac:dyDescent="0.25">
      <c r="B4" s="460" t="s">
        <v>239</v>
      </c>
      <c r="C4" s="454" t="s">
        <v>240</v>
      </c>
      <c r="D4" s="454" t="s">
        <v>241</v>
      </c>
      <c r="E4" s="460" t="s">
        <v>242</v>
      </c>
      <c r="F4" s="460"/>
      <c r="G4" s="460"/>
      <c r="H4" s="454" t="s">
        <v>243</v>
      </c>
    </row>
    <row r="5" spans="2:11" ht="25.5" x14ac:dyDescent="0.25">
      <c r="B5" s="454"/>
      <c r="C5" s="455"/>
      <c r="D5" s="455"/>
      <c r="E5" s="23" t="s">
        <v>244</v>
      </c>
      <c r="F5" s="23" t="s">
        <v>435</v>
      </c>
      <c r="G5" s="23" t="s">
        <v>245</v>
      </c>
      <c r="H5" s="455"/>
    </row>
    <row r="6" spans="2:11" x14ac:dyDescent="0.25">
      <c r="B6" s="85" t="s">
        <v>685</v>
      </c>
      <c r="C6" s="42">
        <v>0</v>
      </c>
      <c r="D6" s="42">
        <v>977</v>
      </c>
      <c r="E6" s="42">
        <v>0</v>
      </c>
      <c r="F6" s="42">
        <v>0</v>
      </c>
      <c r="G6" s="42">
        <v>0</v>
      </c>
      <c r="H6" s="42">
        <v>977</v>
      </c>
    </row>
    <row r="7" spans="2:11" x14ac:dyDescent="0.25">
      <c r="B7" s="95" t="s">
        <v>246</v>
      </c>
      <c r="C7" s="42">
        <v>0</v>
      </c>
      <c r="D7" s="42">
        <v>96</v>
      </c>
      <c r="E7" s="42">
        <v>0</v>
      </c>
      <c r="F7" s="42">
        <v>0</v>
      </c>
      <c r="G7" s="42">
        <v>0</v>
      </c>
      <c r="H7" s="42">
        <v>96</v>
      </c>
    </row>
    <row r="8" spans="2:11" x14ac:dyDescent="0.25">
      <c r="B8" s="50" t="s">
        <v>11</v>
      </c>
      <c r="C8" s="42">
        <v>96</v>
      </c>
      <c r="D8" s="42">
        <v>1716</v>
      </c>
      <c r="E8" s="42">
        <v>0</v>
      </c>
      <c r="F8" s="42">
        <v>0</v>
      </c>
      <c r="G8" s="42">
        <v>0</v>
      </c>
      <c r="H8" s="42">
        <v>1812</v>
      </c>
    </row>
    <row r="9" spans="2:11" x14ac:dyDescent="0.25">
      <c r="B9" s="50" t="s">
        <v>12</v>
      </c>
      <c r="C9" s="42">
        <v>1812</v>
      </c>
      <c r="D9" s="42">
        <v>648</v>
      </c>
      <c r="E9" s="42">
        <v>4</v>
      </c>
      <c r="F9" s="42">
        <v>0</v>
      </c>
      <c r="G9" s="42">
        <v>0</v>
      </c>
      <c r="H9" s="42">
        <v>2456</v>
      </c>
    </row>
    <row r="10" spans="2:11" x14ac:dyDescent="0.25">
      <c r="B10" s="45" t="s">
        <v>278</v>
      </c>
      <c r="C10" s="42">
        <v>2456</v>
      </c>
      <c r="D10" s="42">
        <v>554</v>
      </c>
      <c r="E10" s="42">
        <v>0</v>
      </c>
      <c r="F10" s="42">
        <v>1</v>
      </c>
      <c r="G10" s="42">
        <v>5</v>
      </c>
      <c r="H10" s="42">
        <v>3004</v>
      </c>
    </row>
    <row r="11" spans="2:11" x14ac:dyDescent="0.25">
      <c r="B11" s="45" t="s">
        <v>331</v>
      </c>
      <c r="C11" s="42">
        <v>3004</v>
      </c>
      <c r="D11" s="42">
        <v>506</v>
      </c>
      <c r="E11" s="42">
        <v>0</v>
      </c>
      <c r="F11" s="42">
        <v>1</v>
      </c>
      <c r="G11" s="42">
        <v>5</v>
      </c>
      <c r="H11" s="42">
        <v>3504</v>
      </c>
    </row>
    <row r="12" spans="2:11" x14ac:dyDescent="0.25">
      <c r="B12" s="45" t="s">
        <v>416</v>
      </c>
      <c r="C12" s="42">
        <v>3504</v>
      </c>
      <c r="D12" s="42">
        <v>549</v>
      </c>
      <c r="E12" s="42">
        <v>1</v>
      </c>
      <c r="F12" s="42">
        <v>0</v>
      </c>
      <c r="G12" s="42">
        <v>8</v>
      </c>
      <c r="H12" s="42">
        <v>4044</v>
      </c>
    </row>
    <row r="13" spans="2:11" x14ac:dyDescent="0.25">
      <c r="B13" s="45" t="s">
        <v>441</v>
      </c>
      <c r="C13" s="42">
        <v>4044</v>
      </c>
      <c r="D13" s="42">
        <v>56</v>
      </c>
      <c r="E13" s="42">
        <v>2</v>
      </c>
      <c r="F13" s="42">
        <v>0</v>
      </c>
      <c r="G13" s="42">
        <v>2</v>
      </c>
      <c r="H13" s="42">
        <v>4096</v>
      </c>
    </row>
    <row r="14" spans="2:11" x14ac:dyDescent="0.25">
      <c r="B14" s="45" t="s">
        <v>478</v>
      </c>
      <c r="C14" s="42">
        <v>4096</v>
      </c>
      <c r="D14" s="42">
        <v>80</v>
      </c>
      <c r="E14" s="42">
        <v>0</v>
      </c>
      <c r="F14" s="42">
        <v>0</v>
      </c>
      <c r="G14" s="42">
        <v>1</v>
      </c>
      <c r="H14" s="42">
        <v>4175</v>
      </c>
    </row>
    <row r="15" spans="2:11" x14ac:dyDescent="0.25">
      <c r="B15" s="45" t="s">
        <v>505</v>
      </c>
      <c r="C15" s="42">
        <v>4175</v>
      </c>
      <c r="D15" s="42">
        <v>43</v>
      </c>
      <c r="E15" s="42">
        <v>0</v>
      </c>
      <c r="F15" s="42">
        <v>0</v>
      </c>
      <c r="G15" s="42">
        <v>2</v>
      </c>
      <c r="H15" s="42">
        <v>4216</v>
      </c>
    </row>
    <row r="16" spans="2:11" x14ac:dyDescent="0.25">
      <c r="B16" s="231" t="s">
        <v>682</v>
      </c>
      <c r="C16" s="232" t="s">
        <v>15</v>
      </c>
      <c r="D16" s="232">
        <v>4248</v>
      </c>
      <c r="E16" s="232">
        <v>7</v>
      </c>
      <c r="F16" s="232">
        <v>2</v>
      </c>
      <c r="G16" s="232">
        <v>23</v>
      </c>
      <c r="H16" s="232">
        <v>4216</v>
      </c>
    </row>
    <row r="17" spans="2:8" x14ac:dyDescent="0.25">
      <c r="B17" s="357" t="s">
        <v>683</v>
      </c>
      <c r="C17" s="358">
        <v>0</v>
      </c>
      <c r="D17" s="358">
        <v>18</v>
      </c>
      <c r="E17" s="358">
        <v>0</v>
      </c>
      <c r="F17" s="358">
        <v>0</v>
      </c>
      <c r="G17" s="358">
        <v>0</v>
      </c>
      <c r="H17" s="358">
        <v>18</v>
      </c>
    </row>
    <row r="18" spans="2:8" x14ac:dyDescent="0.25">
      <c r="B18" s="357" t="s">
        <v>684</v>
      </c>
      <c r="C18" s="358" t="s">
        <v>15</v>
      </c>
      <c r="D18" s="358">
        <v>4266</v>
      </c>
      <c r="E18" s="358">
        <v>7</v>
      </c>
      <c r="F18" s="358">
        <v>2</v>
      </c>
      <c r="G18" s="358">
        <v>23</v>
      </c>
      <c r="H18" s="358">
        <v>4234</v>
      </c>
    </row>
    <row r="19" spans="2:8" ht="18.75" customHeight="1" x14ac:dyDescent="0.25">
      <c r="B19" s="163" t="s">
        <v>471</v>
      </c>
      <c r="C19" s="24"/>
      <c r="D19" s="24"/>
      <c r="E19" s="24"/>
      <c r="F19" s="24"/>
      <c r="G19" s="24"/>
      <c r="H19" s="2"/>
    </row>
    <row r="20" spans="2:8" x14ac:dyDescent="0.25">
      <c r="B20" s="24"/>
      <c r="C20" s="2"/>
      <c r="D20" s="2"/>
      <c r="E20" s="2"/>
      <c r="F20" s="2"/>
      <c r="G20" s="2"/>
      <c r="H20"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2"/>
  <sheetViews>
    <sheetView showGridLines="0" zoomScaleNormal="100" workbookViewId="0">
      <selection activeCell="V2" sqref="V2:V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35.140625" customWidth="1"/>
    <col min="10" max="10" width="1.7109375" customWidth="1"/>
    <col min="11" max="11" width="1.85546875" style="52"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97"/>
      <c r="C2" s="397"/>
      <c r="D2" s="397"/>
      <c r="F2" s="397"/>
      <c r="G2" s="397"/>
      <c r="H2" s="397"/>
      <c r="I2" s="397"/>
      <c r="J2" s="86"/>
      <c r="M2" s="398" t="s">
        <v>0</v>
      </c>
      <c r="N2" s="398"/>
      <c r="O2" s="398"/>
      <c r="P2" s="398"/>
      <c r="Q2" s="398"/>
      <c r="R2" s="398"/>
      <c r="S2" s="398"/>
      <c r="T2" s="398"/>
      <c r="V2" s="400" t="s">
        <v>377</v>
      </c>
    </row>
    <row r="3" spans="2:22" ht="19.5" customHeight="1" x14ac:dyDescent="0.25">
      <c r="M3" s="24"/>
      <c r="N3" s="2"/>
      <c r="O3" s="2"/>
      <c r="P3" s="2"/>
      <c r="Q3" s="2"/>
      <c r="R3" s="2"/>
      <c r="S3" s="2"/>
      <c r="T3" s="3" t="s">
        <v>1</v>
      </c>
      <c r="V3" s="400"/>
    </row>
    <row r="4" spans="2:22" ht="15" customHeight="1" x14ac:dyDescent="0.25">
      <c r="M4" s="401" t="s">
        <v>2</v>
      </c>
      <c r="N4" s="402" t="s">
        <v>3</v>
      </c>
      <c r="O4" s="402" t="s">
        <v>4</v>
      </c>
      <c r="P4" s="402" t="s">
        <v>403</v>
      </c>
      <c r="Q4" s="402"/>
      <c r="R4" s="402"/>
      <c r="S4" s="402"/>
      <c r="T4" s="402" t="s">
        <v>5</v>
      </c>
    </row>
    <row r="5" spans="2:22" ht="40.5" x14ac:dyDescent="0.25">
      <c r="M5" s="401"/>
      <c r="N5" s="403"/>
      <c r="O5" s="403"/>
      <c r="P5" s="6" t="s">
        <v>6</v>
      </c>
      <c r="Q5" s="6" t="s">
        <v>7</v>
      </c>
      <c r="R5" s="6" t="s">
        <v>8</v>
      </c>
      <c r="S5" s="6" t="s">
        <v>9</v>
      </c>
      <c r="T5" s="403"/>
    </row>
    <row r="6" spans="2:22" x14ac:dyDescent="0.25">
      <c r="M6" s="32" t="s">
        <v>10</v>
      </c>
      <c r="N6" s="4">
        <v>0</v>
      </c>
      <c r="O6" s="4">
        <v>37</v>
      </c>
      <c r="P6" s="4">
        <v>1</v>
      </c>
      <c r="Q6" s="4">
        <v>0</v>
      </c>
      <c r="R6" s="4">
        <v>0</v>
      </c>
      <c r="S6" s="4">
        <v>0</v>
      </c>
      <c r="T6" s="4">
        <v>36</v>
      </c>
    </row>
    <row r="7" spans="2:22" x14ac:dyDescent="0.25">
      <c r="M7" s="39" t="s">
        <v>11</v>
      </c>
      <c r="N7" s="5">
        <v>36</v>
      </c>
      <c r="O7" s="5">
        <v>707</v>
      </c>
      <c r="P7" s="5">
        <v>94</v>
      </c>
      <c r="Q7" s="5">
        <v>0</v>
      </c>
      <c r="R7" s="5">
        <v>19</v>
      </c>
      <c r="S7" s="5">
        <v>91</v>
      </c>
      <c r="T7" s="5">
        <v>539</v>
      </c>
    </row>
    <row r="8" spans="2:22" x14ac:dyDescent="0.25">
      <c r="M8" s="32" t="s">
        <v>12</v>
      </c>
      <c r="N8" s="4">
        <v>539</v>
      </c>
      <c r="O8" s="4">
        <v>1157</v>
      </c>
      <c r="P8" s="4">
        <v>152</v>
      </c>
      <c r="Q8" s="4">
        <v>97</v>
      </c>
      <c r="R8" s="4">
        <v>77</v>
      </c>
      <c r="S8" s="4">
        <v>305</v>
      </c>
      <c r="T8" s="4">
        <v>1065</v>
      </c>
    </row>
    <row r="9" spans="2:22" x14ac:dyDescent="0.25">
      <c r="M9" s="32" t="s">
        <v>278</v>
      </c>
      <c r="N9" s="4">
        <v>1065</v>
      </c>
      <c r="O9" s="4">
        <v>1989</v>
      </c>
      <c r="P9" s="4">
        <v>343</v>
      </c>
      <c r="Q9" s="4">
        <v>217</v>
      </c>
      <c r="R9" s="4">
        <v>135</v>
      </c>
      <c r="S9" s="4">
        <v>540</v>
      </c>
      <c r="T9" s="87">
        <v>1819</v>
      </c>
    </row>
    <row r="10" spans="2:22" x14ac:dyDescent="0.25">
      <c r="M10" s="32" t="s">
        <v>331</v>
      </c>
      <c r="N10" s="5">
        <v>1819</v>
      </c>
      <c r="O10" s="5">
        <v>536</v>
      </c>
      <c r="P10" s="5">
        <v>91</v>
      </c>
      <c r="Q10" s="5">
        <v>162</v>
      </c>
      <c r="R10" s="5">
        <v>121</v>
      </c>
      <c r="S10" s="5">
        <v>350</v>
      </c>
      <c r="T10" s="5">
        <v>1631</v>
      </c>
    </row>
    <row r="11" spans="2:22" x14ac:dyDescent="0.25">
      <c r="M11" s="32" t="s">
        <v>416</v>
      </c>
      <c r="N11" s="5">
        <v>1631</v>
      </c>
      <c r="O11" s="5">
        <v>887</v>
      </c>
      <c r="P11" s="5">
        <v>108</v>
      </c>
      <c r="Q11" s="5">
        <v>174</v>
      </c>
      <c r="R11" s="5">
        <v>147</v>
      </c>
      <c r="S11" s="5">
        <v>344</v>
      </c>
      <c r="T11" s="5">
        <v>1745</v>
      </c>
    </row>
    <row r="12" spans="2:22" x14ac:dyDescent="0.25">
      <c r="M12" s="32" t="s">
        <v>441</v>
      </c>
      <c r="N12" s="5">
        <v>1745</v>
      </c>
      <c r="O12" s="5">
        <v>363</v>
      </c>
      <c r="P12" s="5">
        <v>35</v>
      </c>
      <c r="Q12" s="5">
        <v>63</v>
      </c>
      <c r="R12" s="5">
        <v>39</v>
      </c>
      <c r="S12" s="5">
        <v>96</v>
      </c>
      <c r="T12" s="5">
        <v>1875</v>
      </c>
    </row>
    <row r="13" spans="2:22" x14ac:dyDescent="0.25">
      <c r="M13" s="32" t="s">
        <v>478</v>
      </c>
      <c r="N13" s="5">
        <v>1875</v>
      </c>
      <c r="O13" s="5">
        <v>256</v>
      </c>
      <c r="P13" s="5">
        <v>40</v>
      </c>
      <c r="Q13" s="5">
        <v>48</v>
      </c>
      <c r="R13" s="5">
        <v>45</v>
      </c>
      <c r="S13" s="5">
        <v>102</v>
      </c>
      <c r="T13" s="5">
        <v>1896</v>
      </c>
    </row>
    <row r="14" spans="2:22" x14ac:dyDescent="0.25">
      <c r="M14" s="32" t="s">
        <v>505</v>
      </c>
      <c r="N14" s="5">
        <v>1896</v>
      </c>
      <c r="O14" s="5">
        <v>267</v>
      </c>
      <c r="P14" s="5">
        <v>30</v>
      </c>
      <c r="Q14" s="5">
        <v>32</v>
      </c>
      <c r="R14" s="5">
        <v>28</v>
      </c>
      <c r="S14" s="5">
        <v>73</v>
      </c>
      <c r="T14" s="5">
        <v>2000</v>
      </c>
    </row>
    <row r="15" spans="2:22" x14ac:dyDescent="0.25">
      <c r="M15" s="264" t="s">
        <v>14</v>
      </c>
      <c r="N15" s="265" t="s">
        <v>15</v>
      </c>
      <c r="O15" s="265">
        <v>6199</v>
      </c>
      <c r="P15" s="265">
        <v>894</v>
      </c>
      <c r="Q15" s="265">
        <v>793</v>
      </c>
      <c r="R15" s="265">
        <v>611</v>
      </c>
      <c r="S15" s="265">
        <v>1901</v>
      </c>
      <c r="T15" s="265">
        <v>2000</v>
      </c>
    </row>
    <row r="16" spans="2:22" ht="42.75" customHeight="1" x14ac:dyDescent="0.25">
      <c r="M16" s="399" t="s">
        <v>506</v>
      </c>
      <c r="N16" s="399"/>
      <c r="O16" s="399"/>
      <c r="P16" s="399"/>
      <c r="Q16" s="325"/>
      <c r="R16" s="325"/>
      <c r="S16" s="325"/>
      <c r="T16" s="326"/>
    </row>
    <row r="17" spans="13:22" x14ac:dyDescent="0.25">
      <c r="M17" s="395"/>
      <c r="N17" s="395"/>
      <c r="O17" s="395"/>
      <c r="P17" s="395"/>
      <c r="Q17" s="395"/>
      <c r="R17" s="395"/>
      <c r="S17" s="327"/>
      <c r="T17" s="327"/>
    </row>
    <row r="18" spans="13:22" ht="15" customHeight="1" x14ac:dyDescent="0.25">
      <c r="M18" s="396"/>
      <c r="N18" s="396"/>
      <c r="O18" s="396"/>
      <c r="P18" s="396"/>
      <c r="Q18" s="396"/>
      <c r="R18" s="396"/>
      <c r="S18" s="396"/>
      <c r="T18" s="396"/>
    </row>
    <row r="20" spans="13:22" x14ac:dyDescent="0.25">
      <c r="M20" s="83"/>
      <c r="N20" s="84"/>
      <c r="O20" s="84"/>
      <c r="P20" s="84"/>
      <c r="Q20" s="84"/>
      <c r="R20" s="84"/>
      <c r="S20" s="84"/>
      <c r="T20" s="84"/>
    </row>
    <row r="21" spans="13:22" ht="15" customHeight="1" x14ac:dyDescent="0.25">
      <c r="M21" s="83"/>
      <c r="N21" s="83"/>
      <c r="O21" s="83"/>
      <c r="P21" s="83"/>
      <c r="Q21" s="83"/>
      <c r="R21" s="83"/>
      <c r="S21" s="83"/>
      <c r="T21" s="83"/>
      <c r="U21" s="174"/>
      <c r="V21" s="174"/>
    </row>
    <row r="22" spans="13:22" ht="15" customHeight="1" x14ac:dyDescent="0.25">
      <c r="M22" s="83"/>
      <c r="N22" s="83"/>
      <c r="O22" s="83"/>
      <c r="P22" s="83"/>
      <c r="Q22" s="83"/>
      <c r="R22" s="83"/>
      <c r="S22" s="83"/>
      <c r="T22" s="83"/>
      <c r="U22" s="174"/>
      <c r="V22" s="174"/>
    </row>
    <row r="23" spans="13:22" x14ac:dyDescent="0.25">
      <c r="M23" s="83"/>
      <c r="N23" s="83"/>
      <c r="O23" s="83"/>
      <c r="P23" s="83"/>
      <c r="Q23" s="83"/>
      <c r="R23" s="83"/>
      <c r="S23" s="83"/>
      <c r="T23" s="83"/>
      <c r="U23" s="174">
        <f>1514/3247*100</f>
        <v>46.627656298121344</v>
      </c>
      <c r="V23" s="174"/>
    </row>
    <row r="24" spans="13:22" x14ac:dyDescent="0.25">
      <c r="M24" s="83"/>
      <c r="N24" s="83"/>
      <c r="O24" s="83"/>
      <c r="P24" s="83"/>
      <c r="Q24" s="83"/>
      <c r="R24" s="83"/>
      <c r="S24" s="83"/>
      <c r="T24" s="83"/>
      <c r="U24" s="174" t="s">
        <v>9</v>
      </c>
      <c r="V24" s="174"/>
    </row>
    <row r="25" spans="13:22" x14ac:dyDescent="0.25">
      <c r="M25" s="83"/>
      <c r="N25" s="83"/>
      <c r="O25" s="83"/>
      <c r="P25" s="83"/>
      <c r="Q25" s="83"/>
      <c r="R25" s="83"/>
      <c r="S25" s="83"/>
      <c r="T25" s="83"/>
      <c r="U25" s="175">
        <v>46.627656298121344</v>
      </c>
      <c r="V25" s="174"/>
    </row>
    <row r="26" spans="13:22" x14ac:dyDescent="0.25">
      <c r="M26" s="83"/>
      <c r="N26" s="83"/>
      <c r="O26" s="83"/>
      <c r="P26" s="83"/>
      <c r="Q26" s="83"/>
      <c r="R26" s="83"/>
      <c r="S26" s="83"/>
      <c r="T26" s="83"/>
      <c r="U26" s="174"/>
      <c r="V26" s="174"/>
    </row>
    <row r="27" spans="13:22" x14ac:dyDescent="0.25">
      <c r="M27" s="83"/>
      <c r="N27" s="83"/>
      <c r="O27" s="83"/>
      <c r="P27" s="83"/>
      <c r="Q27" s="83"/>
      <c r="R27" s="83"/>
      <c r="S27" s="83"/>
      <c r="T27" s="83"/>
      <c r="U27" s="174"/>
      <c r="V27" s="174"/>
    </row>
    <row r="28" spans="13:22" x14ac:dyDescent="0.25">
      <c r="M28" s="83"/>
      <c r="N28" s="83"/>
      <c r="O28" s="83"/>
      <c r="P28" s="83"/>
      <c r="Q28" s="83"/>
      <c r="R28" s="83"/>
      <c r="S28" s="83"/>
      <c r="T28" s="83"/>
      <c r="U28" s="174"/>
      <c r="V28" s="174"/>
    </row>
    <row r="29" spans="13:22" x14ac:dyDescent="0.25">
      <c r="M29" s="83"/>
      <c r="N29" s="83"/>
      <c r="O29" s="83"/>
      <c r="P29" s="83"/>
      <c r="Q29" s="83"/>
      <c r="R29" s="83"/>
      <c r="S29" s="83"/>
      <c r="T29" s="83"/>
      <c r="U29" s="174"/>
      <c r="V29" s="174"/>
    </row>
    <row r="30" spans="13:22" x14ac:dyDescent="0.25">
      <c r="M30" s="83"/>
      <c r="N30" s="83"/>
      <c r="O30" s="83"/>
      <c r="P30" s="83"/>
      <c r="Q30" s="83"/>
      <c r="R30" s="83"/>
      <c r="S30" s="83"/>
      <c r="T30" s="83"/>
      <c r="U30" s="174"/>
      <c r="V30" s="174"/>
    </row>
    <row r="31" spans="13:22" x14ac:dyDescent="0.25">
      <c r="M31" s="83"/>
      <c r="N31" s="83"/>
      <c r="O31" s="83"/>
      <c r="P31" s="83"/>
      <c r="Q31" s="83"/>
      <c r="R31" s="83"/>
      <c r="S31" s="83"/>
      <c r="T31" s="83"/>
      <c r="U31" s="174"/>
      <c r="V31" s="174"/>
    </row>
    <row r="32" spans="13:22" x14ac:dyDescent="0.25">
      <c r="M32" s="83"/>
      <c r="N32" s="83"/>
      <c r="O32" s="83"/>
      <c r="P32" s="83"/>
      <c r="Q32" s="83"/>
      <c r="R32" s="83"/>
      <c r="S32" s="83"/>
      <c r="T32" s="83"/>
      <c r="U32" s="174"/>
      <c r="V32" s="174"/>
    </row>
    <row r="33" spans="13:22" x14ac:dyDescent="0.25">
      <c r="M33" s="83"/>
      <c r="N33" s="83"/>
      <c r="O33" s="83"/>
      <c r="P33" s="83"/>
      <c r="Q33" s="83"/>
      <c r="R33" s="83"/>
      <c r="S33" s="83"/>
      <c r="T33" s="83"/>
      <c r="U33" s="174"/>
      <c r="V33" s="174"/>
    </row>
    <row r="34" spans="13:22" x14ac:dyDescent="0.25">
      <c r="M34" s="83"/>
      <c r="N34" s="83"/>
      <c r="O34" s="83"/>
      <c r="P34" s="83"/>
      <c r="Q34" s="83"/>
      <c r="R34" s="83"/>
      <c r="S34" s="83"/>
      <c r="T34" s="83"/>
      <c r="U34" s="174"/>
      <c r="V34" s="174"/>
    </row>
    <row r="35" spans="13:22" x14ac:dyDescent="0.25">
      <c r="M35" s="83"/>
      <c r="N35" s="83"/>
      <c r="O35" s="83"/>
      <c r="P35" s="83"/>
      <c r="Q35" s="83"/>
      <c r="R35" s="83"/>
      <c r="S35" s="83"/>
      <c r="T35" s="83"/>
      <c r="U35" s="174"/>
      <c r="V35" s="174"/>
    </row>
    <row r="36" spans="13:22" x14ac:dyDescent="0.25">
      <c r="M36" s="83"/>
      <c r="N36" s="83"/>
      <c r="O36" s="83"/>
      <c r="P36" s="83"/>
      <c r="Q36" s="83"/>
      <c r="R36" s="83"/>
      <c r="S36" s="83"/>
      <c r="T36" s="83"/>
      <c r="U36" s="174"/>
      <c r="V36" s="174"/>
    </row>
    <row r="37" spans="13:22" x14ac:dyDescent="0.25">
      <c r="M37" s="83"/>
      <c r="N37" s="83"/>
      <c r="O37" s="83"/>
      <c r="P37" s="83"/>
      <c r="Q37" s="83"/>
      <c r="R37" s="83"/>
      <c r="S37" s="83"/>
      <c r="T37" s="83"/>
      <c r="U37" s="174"/>
      <c r="V37" s="174"/>
    </row>
    <row r="38" spans="13:22" x14ac:dyDescent="0.25">
      <c r="M38" s="83"/>
      <c r="N38" s="83"/>
      <c r="O38" s="83"/>
      <c r="P38" s="83"/>
      <c r="Q38" s="83"/>
      <c r="R38" s="83"/>
      <c r="S38" s="83"/>
      <c r="T38" s="83"/>
      <c r="U38" s="174"/>
      <c r="V38" s="174"/>
    </row>
    <row r="39" spans="13:22" x14ac:dyDescent="0.25">
      <c r="M39" s="83"/>
      <c r="N39" s="83"/>
      <c r="O39" s="83"/>
      <c r="P39" s="83"/>
      <c r="Q39" s="83"/>
      <c r="R39" s="83"/>
      <c r="S39" s="83"/>
      <c r="T39" s="83"/>
      <c r="U39" s="174"/>
      <c r="V39" s="174"/>
    </row>
    <row r="40" spans="13:22" x14ac:dyDescent="0.25">
      <c r="M40" s="83"/>
      <c r="N40" s="83"/>
      <c r="O40" s="83"/>
      <c r="P40" s="83"/>
      <c r="Q40" s="83"/>
      <c r="R40" s="83"/>
      <c r="S40" s="83"/>
      <c r="T40" s="83"/>
      <c r="U40" s="174"/>
      <c r="V40" s="174"/>
    </row>
    <row r="41" spans="13:22" x14ac:dyDescent="0.25">
      <c r="M41" s="83"/>
      <c r="N41" s="83"/>
      <c r="O41" s="83"/>
      <c r="P41" s="83"/>
      <c r="Q41" s="83"/>
      <c r="R41" s="83"/>
      <c r="S41" s="83"/>
      <c r="T41" s="83"/>
      <c r="U41" s="174"/>
      <c r="V41" s="174"/>
    </row>
    <row r="42" spans="13:22" x14ac:dyDescent="0.25">
      <c r="M42" s="83"/>
      <c r="N42" s="83"/>
      <c r="O42" s="83"/>
      <c r="P42" s="83"/>
      <c r="Q42" s="83"/>
      <c r="R42" s="83"/>
      <c r="S42" s="83"/>
      <c r="T42" s="83"/>
      <c r="U42" s="174"/>
      <c r="V42" s="174"/>
    </row>
    <row r="43" spans="13:22" x14ac:dyDescent="0.25">
      <c r="M43" s="83"/>
      <c r="N43" s="83"/>
      <c r="O43" s="83"/>
      <c r="P43" s="83"/>
      <c r="Q43" s="83"/>
      <c r="R43" s="83"/>
      <c r="S43" s="83"/>
      <c r="T43" s="83"/>
      <c r="U43" s="174"/>
      <c r="V43" s="174"/>
    </row>
    <row r="44" spans="13:22" x14ac:dyDescent="0.25">
      <c r="M44" s="242"/>
      <c r="N44" s="241"/>
      <c r="O44" s="241"/>
      <c r="P44" s="241"/>
      <c r="Q44" s="241"/>
      <c r="R44" s="241"/>
      <c r="S44" s="241"/>
      <c r="T44" s="241"/>
      <c r="U44" s="174"/>
      <c r="V44" s="174"/>
    </row>
    <row r="45" spans="13:22" x14ac:dyDescent="0.25">
      <c r="M45" s="173"/>
      <c r="N45" s="174"/>
      <c r="O45" s="174"/>
      <c r="P45" s="174"/>
      <c r="Q45" s="174"/>
      <c r="R45" s="174"/>
      <c r="S45" s="174"/>
      <c r="T45" s="174"/>
      <c r="U45" s="174"/>
      <c r="V45" s="174"/>
    </row>
    <row r="46" spans="13:22" x14ac:dyDescent="0.25">
      <c r="M46" s="173"/>
      <c r="N46" s="174"/>
      <c r="O46" s="174"/>
      <c r="P46" s="174"/>
      <c r="Q46" s="174"/>
      <c r="R46" s="174"/>
      <c r="S46" s="174"/>
      <c r="T46" s="174"/>
      <c r="U46" s="174"/>
      <c r="V46" s="174"/>
    </row>
    <row r="47" spans="13:22" x14ac:dyDescent="0.25">
      <c r="M47" s="173"/>
      <c r="N47" s="174"/>
      <c r="O47" s="174"/>
      <c r="P47" s="174"/>
      <c r="Q47" s="174"/>
      <c r="R47" s="174"/>
      <c r="S47" s="174"/>
      <c r="T47" s="174"/>
      <c r="U47" s="174"/>
      <c r="V47" s="174"/>
    </row>
    <row r="48" spans="13:22" x14ac:dyDescent="0.25">
      <c r="M48" s="173"/>
      <c r="N48" s="174"/>
      <c r="O48" s="174"/>
      <c r="P48" s="174"/>
      <c r="Q48" s="174"/>
      <c r="R48" s="174"/>
      <c r="S48" s="174"/>
      <c r="T48" s="174"/>
      <c r="U48" s="174"/>
      <c r="V48" s="174"/>
    </row>
    <row r="49" spans="13:22" x14ac:dyDescent="0.25">
      <c r="M49" s="173"/>
      <c r="N49" s="174"/>
      <c r="O49" s="174"/>
      <c r="P49" s="174"/>
      <c r="Q49" s="174"/>
      <c r="R49" s="174"/>
      <c r="S49" s="174"/>
      <c r="T49" s="174"/>
      <c r="U49" s="174"/>
      <c r="V49" s="174"/>
    </row>
    <row r="50" spans="13:22" x14ac:dyDescent="0.25">
      <c r="M50" s="173"/>
      <c r="N50" s="174"/>
      <c r="O50" s="174"/>
      <c r="P50" s="174"/>
      <c r="Q50" s="174"/>
      <c r="R50" s="174"/>
      <c r="S50" s="174"/>
      <c r="T50" s="174"/>
      <c r="U50" s="174"/>
      <c r="V50" s="174"/>
    </row>
    <row r="51" spans="13:22" x14ac:dyDescent="0.25">
      <c r="M51" s="173"/>
      <c r="N51" s="174"/>
      <c r="O51" s="174"/>
      <c r="P51" s="174"/>
      <c r="Q51" s="174"/>
      <c r="R51" s="174"/>
      <c r="S51" s="174"/>
      <c r="T51" s="174"/>
      <c r="U51" s="174"/>
      <c r="V51" s="174"/>
    </row>
    <row r="52" spans="13:22" x14ac:dyDescent="0.25">
      <c r="M52" s="173"/>
      <c r="N52" s="174"/>
      <c r="O52" s="174"/>
      <c r="P52" s="174"/>
      <c r="Q52" s="174"/>
      <c r="R52" s="174"/>
      <c r="S52" s="174"/>
      <c r="T52" s="174"/>
      <c r="U52" s="174"/>
      <c r="V52" s="174"/>
    </row>
    <row r="53" spans="13:22" x14ac:dyDescent="0.25">
      <c r="M53" s="173"/>
      <c r="N53" s="174"/>
      <c r="O53" s="174"/>
      <c r="P53" s="174"/>
      <c r="Q53" s="174"/>
      <c r="R53" s="174"/>
      <c r="S53" s="174"/>
      <c r="T53" s="174"/>
      <c r="U53" s="174"/>
      <c r="V53" s="174"/>
    </row>
    <row r="54" spans="13:22" x14ac:dyDescent="0.25">
      <c r="M54" s="173"/>
      <c r="N54" s="174"/>
      <c r="O54" s="174"/>
      <c r="P54" s="174"/>
      <c r="Q54" s="174"/>
      <c r="R54" s="174"/>
      <c r="S54" s="174"/>
      <c r="T54" s="174"/>
      <c r="U54" s="174"/>
      <c r="V54" s="174"/>
    </row>
    <row r="55" spans="13:22" x14ac:dyDescent="0.25">
      <c r="M55" s="173"/>
      <c r="N55" s="174"/>
      <c r="O55" s="174"/>
      <c r="P55" s="174"/>
      <c r="Q55" s="174"/>
      <c r="R55" s="174"/>
      <c r="S55" s="174"/>
      <c r="T55" s="174"/>
      <c r="U55" s="174"/>
      <c r="V55" s="174"/>
    </row>
    <row r="56" spans="13:22" x14ac:dyDescent="0.25">
      <c r="M56" s="173"/>
      <c r="N56" s="174"/>
      <c r="O56" s="174"/>
      <c r="P56" s="174"/>
      <c r="Q56" s="174"/>
      <c r="R56" s="174"/>
      <c r="S56" s="174"/>
      <c r="T56" s="174"/>
      <c r="U56" s="174"/>
      <c r="V56" s="174"/>
    </row>
    <row r="57" spans="13:22" x14ac:dyDescent="0.25">
      <c r="M57" s="173"/>
      <c r="N57" s="174"/>
      <c r="O57" s="174"/>
      <c r="P57" s="174"/>
      <c r="Q57" s="174"/>
      <c r="R57" s="174"/>
      <c r="S57" s="174"/>
      <c r="T57" s="174"/>
      <c r="U57" s="174"/>
      <c r="V57" s="174"/>
    </row>
    <row r="58" spans="13:22" x14ac:dyDescent="0.25">
      <c r="M58" s="173"/>
      <c r="N58" s="174"/>
      <c r="O58" s="174"/>
      <c r="P58" s="174"/>
      <c r="Q58" s="174"/>
      <c r="R58" s="174"/>
      <c r="S58" s="174"/>
      <c r="T58" s="174"/>
      <c r="U58" s="174"/>
      <c r="V58" s="174"/>
    </row>
    <row r="59" spans="13:22" x14ac:dyDescent="0.25">
      <c r="M59" s="173"/>
      <c r="N59" s="174"/>
      <c r="O59" s="174"/>
      <c r="P59" s="174"/>
      <c r="Q59" s="174"/>
      <c r="R59" s="174"/>
      <c r="S59" s="174"/>
      <c r="T59" s="174"/>
      <c r="U59" s="174"/>
      <c r="V59" s="174"/>
    </row>
    <row r="60" spans="13:22" x14ac:dyDescent="0.25">
      <c r="M60" s="173"/>
      <c r="N60" s="174"/>
      <c r="O60" s="174"/>
      <c r="P60" s="174"/>
      <c r="Q60" s="174"/>
      <c r="R60" s="174"/>
      <c r="S60" s="174"/>
      <c r="T60" s="174"/>
      <c r="U60" s="174"/>
      <c r="V60" s="174"/>
    </row>
    <row r="61" spans="13:22" x14ac:dyDescent="0.25">
      <c r="M61" s="173"/>
      <c r="N61" s="174"/>
      <c r="O61" s="174"/>
      <c r="P61" s="174"/>
      <c r="Q61" s="174"/>
      <c r="R61" s="174"/>
      <c r="S61" s="174"/>
      <c r="T61" s="174"/>
      <c r="U61" s="174"/>
      <c r="V61" s="174"/>
    </row>
    <row r="62" spans="13:22" x14ac:dyDescent="0.25">
      <c r="M62" s="173"/>
      <c r="N62" s="174"/>
      <c r="O62" s="174"/>
      <c r="P62" s="174"/>
      <c r="Q62" s="174"/>
      <c r="R62" s="174"/>
      <c r="S62" s="174"/>
      <c r="T62" s="174"/>
      <c r="U62" s="174"/>
      <c r="V62" s="174"/>
    </row>
  </sheetData>
  <mergeCells count="12">
    <mergeCell ref="V2:V3"/>
    <mergeCell ref="M4:M5"/>
    <mergeCell ref="N4:N5"/>
    <mergeCell ref="O4:O5"/>
    <mergeCell ref="P4:S4"/>
    <mergeCell ref="T4:T5"/>
    <mergeCell ref="M17:R17"/>
    <mergeCell ref="M18:T18"/>
    <mergeCell ref="B2:D2"/>
    <mergeCell ref="F2:I2"/>
    <mergeCell ref="M2:T2"/>
    <mergeCell ref="M16:P16"/>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48" t="s">
        <v>750</v>
      </c>
      <c r="C2" s="448"/>
      <c r="D2" s="448"/>
      <c r="E2" s="448"/>
      <c r="G2" s="453" t="s">
        <v>377</v>
      </c>
      <c r="H2" s="453"/>
    </row>
    <row r="3" spans="2:8" ht="15.75" x14ac:dyDescent="0.25">
      <c r="B3" s="35"/>
      <c r="C3" s="1"/>
      <c r="D3" s="1"/>
      <c r="E3" s="1"/>
      <c r="G3" s="453"/>
      <c r="H3" s="453"/>
    </row>
    <row r="4" spans="2:8" x14ac:dyDescent="0.25">
      <c r="B4" s="36" t="s">
        <v>247</v>
      </c>
      <c r="C4" s="516" t="s">
        <v>248</v>
      </c>
      <c r="D4" s="516"/>
      <c r="E4" s="516"/>
    </row>
    <row r="5" spans="2:8" x14ac:dyDescent="0.25">
      <c r="B5" s="48"/>
      <c r="C5" s="36" t="s">
        <v>249</v>
      </c>
      <c r="D5" s="23" t="s">
        <v>250</v>
      </c>
      <c r="E5" s="23" t="s">
        <v>21</v>
      </c>
    </row>
    <row r="6" spans="2:8" x14ac:dyDescent="0.25">
      <c r="B6" s="49" t="s">
        <v>251</v>
      </c>
      <c r="C6" s="42">
        <v>2124</v>
      </c>
      <c r="D6" s="42">
        <v>207</v>
      </c>
      <c r="E6" s="42">
        <v>2331</v>
      </c>
    </row>
    <row r="7" spans="2:8" x14ac:dyDescent="0.25">
      <c r="B7" s="49" t="s">
        <v>252</v>
      </c>
      <c r="C7" s="42">
        <v>584</v>
      </c>
      <c r="D7" s="42">
        <v>127</v>
      </c>
      <c r="E7" s="42">
        <v>711</v>
      </c>
    </row>
    <row r="8" spans="2:8" x14ac:dyDescent="0.25">
      <c r="B8" s="49" t="s">
        <v>253</v>
      </c>
      <c r="C8" s="42">
        <v>185</v>
      </c>
      <c r="D8" s="42">
        <v>19</v>
      </c>
      <c r="E8" s="42">
        <v>204</v>
      </c>
    </row>
    <row r="9" spans="2:8" x14ac:dyDescent="0.25">
      <c r="B9" s="49" t="s">
        <v>254</v>
      </c>
      <c r="C9" s="42">
        <v>229</v>
      </c>
      <c r="D9" s="42">
        <v>31</v>
      </c>
      <c r="E9" s="42">
        <v>260</v>
      </c>
    </row>
    <row r="10" spans="2:8" x14ac:dyDescent="0.25">
      <c r="B10" s="49" t="s">
        <v>255</v>
      </c>
      <c r="C10" s="42">
        <v>657</v>
      </c>
      <c r="D10" s="42">
        <v>27</v>
      </c>
      <c r="E10" s="42">
        <v>684</v>
      </c>
    </row>
    <row r="11" spans="2:8" x14ac:dyDescent="0.25">
      <c r="B11" s="2" t="s">
        <v>408</v>
      </c>
      <c r="C11" s="42">
        <v>24</v>
      </c>
      <c r="D11" s="42">
        <v>2</v>
      </c>
      <c r="E11" s="119">
        <v>26</v>
      </c>
    </row>
    <row r="12" spans="2:8" x14ac:dyDescent="0.25">
      <c r="B12" s="233" t="s">
        <v>21</v>
      </c>
      <c r="C12" s="234">
        <v>3803</v>
      </c>
      <c r="D12" s="234">
        <v>413</v>
      </c>
      <c r="E12" s="234">
        <v>4216</v>
      </c>
    </row>
    <row r="13" spans="2:8" x14ac:dyDescent="0.25">
      <c r="B13" s="359" t="s">
        <v>686</v>
      </c>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518" t="s">
        <v>751</v>
      </c>
      <c r="C2" s="518"/>
      <c r="D2" s="518"/>
      <c r="E2" s="518"/>
      <c r="F2" s="518"/>
      <c r="G2" s="518"/>
      <c r="H2" s="518"/>
      <c r="I2" s="518"/>
      <c r="J2" s="518"/>
      <c r="L2" s="453" t="s">
        <v>377</v>
      </c>
      <c r="M2" s="453"/>
    </row>
    <row r="3" spans="2:13" x14ac:dyDescent="0.25">
      <c r="B3" s="519" t="s">
        <v>1</v>
      </c>
      <c r="C3" s="519"/>
      <c r="D3" s="519"/>
      <c r="E3" s="519"/>
      <c r="F3" s="519"/>
      <c r="G3" s="519"/>
      <c r="H3" s="519"/>
      <c r="I3" s="519"/>
      <c r="J3" s="519"/>
      <c r="L3" s="453"/>
      <c r="M3" s="453"/>
    </row>
    <row r="4" spans="2:13" x14ac:dyDescent="0.25">
      <c r="B4" s="520" t="s">
        <v>256</v>
      </c>
      <c r="C4" s="454" t="s">
        <v>227</v>
      </c>
      <c r="D4" s="454"/>
      <c r="E4" s="454"/>
      <c r="F4" s="454"/>
      <c r="G4" s="454" t="s">
        <v>257</v>
      </c>
      <c r="H4" s="454"/>
      <c r="I4" s="454"/>
      <c r="J4" s="454"/>
    </row>
    <row r="5" spans="2:13" ht="18" customHeight="1" x14ac:dyDescent="0.25">
      <c r="B5" s="521"/>
      <c r="C5" s="23" t="s">
        <v>228</v>
      </c>
      <c r="D5" s="23" t="s">
        <v>229</v>
      </c>
      <c r="E5" s="23" t="s">
        <v>230</v>
      </c>
      <c r="F5" s="23" t="s">
        <v>21</v>
      </c>
      <c r="G5" s="23" t="s">
        <v>228</v>
      </c>
      <c r="H5" s="23" t="s">
        <v>229</v>
      </c>
      <c r="I5" s="23" t="s">
        <v>230</v>
      </c>
      <c r="J5" s="23" t="s">
        <v>21</v>
      </c>
    </row>
    <row r="6" spans="2:13" x14ac:dyDescent="0.25">
      <c r="B6" s="57" t="s">
        <v>399</v>
      </c>
      <c r="C6" s="42">
        <v>13</v>
      </c>
      <c r="D6" s="42">
        <v>8</v>
      </c>
      <c r="E6" s="42">
        <v>0</v>
      </c>
      <c r="F6" s="42">
        <v>21</v>
      </c>
      <c r="G6" s="42">
        <v>10</v>
      </c>
      <c r="H6" s="42">
        <v>3</v>
      </c>
      <c r="I6" s="42">
        <v>0</v>
      </c>
      <c r="J6" s="42">
        <v>13</v>
      </c>
    </row>
    <row r="7" spans="2:13" x14ac:dyDescent="0.25">
      <c r="B7" s="57" t="s">
        <v>325</v>
      </c>
      <c r="C7" s="42">
        <v>245</v>
      </c>
      <c r="D7" s="42">
        <v>68</v>
      </c>
      <c r="E7" s="42">
        <v>19</v>
      </c>
      <c r="F7" s="42">
        <v>332</v>
      </c>
      <c r="G7" s="42">
        <v>150</v>
      </c>
      <c r="H7" s="42">
        <v>40</v>
      </c>
      <c r="I7" s="42">
        <v>14</v>
      </c>
      <c r="J7" s="42">
        <v>204</v>
      </c>
    </row>
    <row r="8" spans="2:13" x14ac:dyDescent="0.25">
      <c r="B8" s="57" t="s">
        <v>258</v>
      </c>
      <c r="C8" s="42">
        <v>952</v>
      </c>
      <c r="D8" s="42">
        <v>384</v>
      </c>
      <c r="E8" s="42">
        <v>53</v>
      </c>
      <c r="F8" s="42">
        <v>1389</v>
      </c>
      <c r="G8" s="42">
        <v>583</v>
      </c>
      <c r="H8" s="42">
        <v>232</v>
      </c>
      <c r="I8" s="42">
        <v>28</v>
      </c>
      <c r="J8" s="42">
        <v>843</v>
      </c>
    </row>
    <row r="9" spans="2:13" x14ac:dyDescent="0.25">
      <c r="B9" s="57" t="s">
        <v>259</v>
      </c>
      <c r="C9" s="42">
        <v>792</v>
      </c>
      <c r="D9" s="42">
        <v>329</v>
      </c>
      <c r="E9" s="42">
        <v>99</v>
      </c>
      <c r="F9" s="42">
        <v>1220</v>
      </c>
      <c r="G9" s="42">
        <v>451</v>
      </c>
      <c r="H9" s="42">
        <v>193</v>
      </c>
      <c r="I9" s="42">
        <v>67</v>
      </c>
      <c r="J9" s="42">
        <v>711</v>
      </c>
    </row>
    <row r="10" spans="2:13" x14ac:dyDescent="0.25">
      <c r="B10" s="57" t="s">
        <v>260</v>
      </c>
      <c r="C10" s="42">
        <v>601</v>
      </c>
      <c r="D10" s="42">
        <v>325</v>
      </c>
      <c r="E10" s="42">
        <v>205</v>
      </c>
      <c r="F10" s="42">
        <v>1131</v>
      </c>
      <c r="G10" s="42">
        <v>341</v>
      </c>
      <c r="H10" s="42">
        <v>188</v>
      </c>
      <c r="I10" s="42">
        <v>131</v>
      </c>
      <c r="J10" s="42">
        <v>660</v>
      </c>
    </row>
    <row r="11" spans="2:13" x14ac:dyDescent="0.25">
      <c r="B11" s="57" t="s">
        <v>261</v>
      </c>
      <c r="C11" s="42">
        <v>50</v>
      </c>
      <c r="D11" s="42">
        <v>42</v>
      </c>
      <c r="E11" s="42">
        <v>19</v>
      </c>
      <c r="F11" s="42">
        <v>111</v>
      </c>
      <c r="G11" s="42" t="s">
        <v>15</v>
      </c>
      <c r="H11" s="42" t="s">
        <v>15</v>
      </c>
      <c r="I11" s="42" t="s">
        <v>15</v>
      </c>
      <c r="J11" s="42" t="s">
        <v>15</v>
      </c>
    </row>
    <row r="12" spans="2:13" x14ac:dyDescent="0.25">
      <c r="B12" s="57" t="s">
        <v>262</v>
      </c>
      <c r="C12" s="42">
        <v>2</v>
      </c>
      <c r="D12" s="42">
        <v>6</v>
      </c>
      <c r="E12" s="42">
        <v>3</v>
      </c>
      <c r="F12" s="42">
        <v>11</v>
      </c>
      <c r="G12" s="42" t="s">
        <v>15</v>
      </c>
      <c r="H12" s="42" t="s">
        <v>15</v>
      </c>
      <c r="I12" s="42" t="s">
        <v>15</v>
      </c>
      <c r="J12" s="42" t="s">
        <v>15</v>
      </c>
    </row>
    <row r="13" spans="2:13" x14ac:dyDescent="0.25">
      <c r="B13" s="57" t="s">
        <v>263</v>
      </c>
      <c r="C13" s="42">
        <v>1</v>
      </c>
      <c r="D13" s="42">
        <v>0</v>
      </c>
      <c r="E13" s="42">
        <v>0</v>
      </c>
      <c r="F13" s="42">
        <v>1</v>
      </c>
      <c r="G13" s="42" t="s">
        <v>15</v>
      </c>
      <c r="H13" s="42" t="s">
        <v>15</v>
      </c>
      <c r="I13" s="42" t="s">
        <v>15</v>
      </c>
      <c r="J13" s="42" t="s">
        <v>15</v>
      </c>
    </row>
    <row r="14" spans="2:13" x14ac:dyDescent="0.25">
      <c r="B14" s="205" t="s">
        <v>687</v>
      </c>
      <c r="C14" s="206">
        <v>2656</v>
      </c>
      <c r="D14" s="206">
        <v>1162</v>
      </c>
      <c r="E14" s="206">
        <v>398</v>
      </c>
      <c r="F14" s="206">
        <v>4216</v>
      </c>
      <c r="G14" s="206">
        <v>1535</v>
      </c>
      <c r="H14" s="206">
        <v>656</v>
      </c>
      <c r="I14" s="206">
        <v>240</v>
      </c>
      <c r="J14" s="206">
        <v>2431</v>
      </c>
    </row>
    <row r="15" spans="2:13" x14ac:dyDescent="0.25">
      <c r="B15" s="517" t="s">
        <v>778</v>
      </c>
      <c r="C15" s="517"/>
      <c r="D15" s="517"/>
      <c r="E15" s="517"/>
      <c r="F15" s="517"/>
      <c r="G15" s="517"/>
    </row>
    <row r="16" spans="2:13" x14ac:dyDescent="0.25">
      <c r="B16" s="517" t="s">
        <v>688</v>
      </c>
      <c r="C16" s="517"/>
      <c r="D16" s="517"/>
      <c r="E16" s="517"/>
      <c r="F16" s="517"/>
      <c r="G16" s="517"/>
    </row>
    <row r="17" spans="2:7" x14ac:dyDescent="0.25">
      <c r="B17" s="517" t="s">
        <v>689</v>
      </c>
      <c r="C17" s="517"/>
      <c r="D17" s="517"/>
      <c r="E17" s="517"/>
      <c r="F17" s="517"/>
      <c r="G17" s="517"/>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0C2D-A0E5-4FF7-A603-F281836D5EAD}">
  <dimension ref="B2:G43"/>
  <sheetViews>
    <sheetView showGridLines="0" workbookViewId="0">
      <selection activeCell="F2" sqref="F2:G3"/>
    </sheetView>
  </sheetViews>
  <sheetFormatPr defaultRowHeight="15" x14ac:dyDescent="0.25"/>
  <cols>
    <col min="1" max="1" width="1.85546875" customWidth="1"/>
    <col min="2" max="2" width="16.85546875" customWidth="1"/>
    <col min="3" max="3" width="47.28515625" customWidth="1"/>
    <col min="4" max="4" width="12.85546875" customWidth="1"/>
    <col min="5" max="5" width="3.5703125" customWidth="1"/>
    <col min="6" max="7" width="6.7109375" customWidth="1"/>
  </cols>
  <sheetData>
    <row r="2" spans="2:7" ht="15" customHeight="1" x14ac:dyDescent="0.25">
      <c r="B2" s="518" t="s">
        <v>741</v>
      </c>
      <c r="C2" s="518"/>
      <c r="D2" s="518"/>
      <c r="F2" s="453" t="s">
        <v>377</v>
      </c>
      <c r="G2" s="453"/>
    </row>
    <row r="3" spans="2:7" x14ac:dyDescent="0.25">
      <c r="B3" s="519"/>
      <c r="C3" s="519"/>
      <c r="D3" s="519"/>
      <c r="F3" s="453"/>
      <c r="G3" s="453"/>
    </row>
    <row r="4" spans="2:7" x14ac:dyDescent="0.25">
      <c r="B4" s="350" t="s">
        <v>690</v>
      </c>
      <c r="C4" s="23" t="s">
        <v>691</v>
      </c>
      <c r="D4" s="23" t="s">
        <v>248</v>
      </c>
    </row>
    <row r="5" spans="2:7" x14ac:dyDescent="0.25">
      <c r="B5" s="360" t="s">
        <v>231</v>
      </c>
      <c r="C5" s="361" t="s">
        <v>692</v>
      </c>
      <c r="D5" s="362">
        <v>205</v>
      </c>
    </row>
    <row r="6" spans="2:7" x14ac:dyDescent="0.25">
      <c r="B6" s="369" t="s">
        <v>693</v>
      </c>
      <c r="C6" s="363" t="s">
        <v>694</v>
      </c>
      <c r="D6" s="370">
        <v>65</v>
      </c>
    </row>
    <row r="7" spans="2:7" x14ac:dyDescent="0.25">
      <c r="B7" s="367"/>
      <c r="C7" s="85" t="s">
        <v>695</v>
      </c>
      <c r="D7" s="368"/>
    </row>
    <row r="8" spans="2:7" x14ac:dyDescent="0.25">
      <c r="B8" s="371"/>
      <c r="C8" s="364" t="s">
        <v>696</v>
      </c>
      <c r="D8" s="372"/>
    </row>
    <row r="9" spans="2:7" x14ac:dyDescent="0.25">
      <c r="B9" s="367" t="s">
        <v>697</v>
      </c>
      <c r="C9" s="85" t="s">
        <v>698</v>
      </c>
      <c r="D9" s="368">
        <v>42</v>
      </c>
    </row>
    <row r="10" spans="2:7" x14ac:dyDescent="0.25">
      <c r="B10" s="367"/>
      <c r="C10" s="85" t="s">
        <v>699</v>
      </c>
      <c r="D10" s="368"/>
    </row>
    <row r="11" spans="2:7" x14ac:dyDescent="0.25">
      <c r="B11" s="365" t="s">
        <v>700</v>
      </c>
      <c r="C11" s="366" t="s">
        <v>701</v>
      </c>
      <c r="D11" s="362">
        <v>13</v>
      </c>
    </row>
    <row r="12" spans="2:7" x14ac:dyDescent="0.25">
      <c r="B12" s="367" t="s">
        <v>702</v>
      </c>
      <c r="C12" s="85" t="s">
        <v>703</v>
      </c>
      <c r="D12" s="368">
        <v>22</v>
      </c>
    </row>
    <row r="13" spans="2:7" x14ac:dyDescent="0.25">
      <c r="B13" s="369" t="s">
        <v>704</v>
      </c>
      <c r="C13" s="363" t="s">
        <v>705</v>
      </c>
      <c r="D13" s="370">
        <v>82</v>
      </c>
    </row>
    <row r="14" spans="2:7" x14ac:dyDescent="0.25">
      <c r="B14" s="367"/>
      <c r="C14" s="85" t="s">
        <v>706</v>
      </c>
      <c r="D14" s="368"/>
    </row>
    <row r="15" spans="2:7" x14ac:dyDescent="0.25">
      <c r="B15" s="367"/>
      <c r="C15" s="85" t="s">
        <v>707</v>
      </c>
      <c r="D15" s="368"/>
    </row>
    <row r="16" spans="2:7" x14ac:dyDescent="0.25">
      <c r="B16" s="367"/>
      <c r="C16" s="85" t="s">
        <v>708</v>
      </c>
      <c r="D16" s="368"/>
    </row>
    <row r="17" spans="2:4" x14ac:dyDescent="0.25">
      <c r="B17" s="367"/>
      <c r="C17" s="85" t="s">
        <v>709</v>
      </c>
      <c r="D17" s="368"/>
    </row>
    <row r="18" spans="2:4" x14ac:dyDescent="0.25">
      <c r="B18" s="371"/>
      <c r="C18" s="364" t="s">
        <v>710</v>
      </c>
      <c r="D18" s="372"/>
    </row>
    <row r="19" spans="2:4" x14ac:dyDescent="0.25">
      <c r="B19" s="367" t="s">
        <v>711</v>
      </c>
      <c r="C19" s="85" t="s">
        <v>712</v>
      </c>
      <c r="D19" s="368">
        <v>18</v>
      </c>
    </row>
    <row r="20" spans="2:4" x14ac:dyDescent="0.25">
      <c r="B20" s="367"/>
      <c r="C20" s="85" t="s">
        <v>713</v>
      </c>
      <c r="D20" s="368"/>
    </row>
    <row r="21" spans="2:4" x14ac:dyDescent="0.25">
      <c r="B21" s="369" t="s">
        <v>235</v>
      </c>
      <c r="C21" s="363" t="s">
        <v>714</v>
      </c>
      <c r="D21" s="370">
        <v>83</v>
      </c>
    </row>
    <row r="22" spans="2:4" x14ac:dyDescent="0.25">
      <c r="B22" s="371"/>
      <c r="C22" s="364" t="s">
        <v>715</v>
      </c>
      <c r="D22" s="372"/>
    </row>
    <row r="23" spans="2:4" x14ac:dyDescent="0.25">
      <c r="B23" s="369" t="s">
        <v>716</v>
      </c>
      <c r="C23" s="363" t="s">
        <v>717</v>
      </c>
      <c r="D23" s="370">
        <v>3</v>
      </c>
    </row>
    <row r="24" spans="2:4" x14ac:dyDescent="0.25">
      <c r="B24" s="367"/>
      <c r="C24" s="85" t="s">
        <v>718</v>
      </c>
      <c r="D24" s="368"/>
    </row>
    <row r="25" spans="2:4" x14ac:dyDescent="0.25">
      <c r="B25" s="367"/>
      <c r="C25" s="85" t="s">
        <v>719</v>
      </c>
      <c r="D25" s="368"/>
    </row>
    <row r="26" spans="2:4" x14ac:dyDescent="0.25">
      <c r="B26" s="367"/>
      <c r="C26" s="85" t="s">
        <v>720</v>
      </c>
      <c r="D26" s="368"/>
    </row>
    <row r="27" spans="2:4" x14ac:dyDescent="0.25">
      <c r="B27" s="367"/>
      <c r="C27" s="85" t="s">
        <v>721</v>
      </c>
      <c r="D27" s="368"/>
    </row>
    <row r="28" spans="2:4" x14ac:dyDescent="0.25">
      <c r="B28" s="367"/>
      <c r="C28" s="85" t="s">
        <v>722</v>
      </c>
      <c r="D28" s="368"/>
    </row>
    <row r="29" spans="2:4" x14ac:dyDescent="0.25">
      <c r="B29" s="367"/>
      <c r="C29" s="85" t="s">
        <v>723</v>
      </c>
      <c r="D29" s="368"/>
    </row>
    <row r="30" spans="2:4" x14ac:dyDescent="0.25">
      <c r="B30" s="371"/>
      <c r="C30" s="364" t="s">
        <v>724</v>
      </c>
      <c r="D30" s="372"/>
    </row>
    <row r="31" spans="2:4" x14ac:dyDescent="0.25">
      <c r="B31" s="367" t="s">
        <v>725</v>
      </c>
      <c r="C31" s="85" t="s">
        <v>726</v>
      </c>
      <c r="D31" s="368">
        <v>71</v>
      </c>
    </row>
    <row r="32" spans="2:4" x14ac:dyDescent="0.25">
      <c r="B32" s="365" t="s">
        <v>727</v>
      </c>
      <c r="C32" s="366" t="s">
        <v>728</v>
      </c>
      <c r="D32" s="362">
        <v>19</v>
      </c>
    </row>
    <row r="33" spans="2:4" x14ac:dyDescent="0.25">
      <c r="B33" s="367" t="s">
        <v>729</v>
      </c>
      <c r="C33" s="85" t="s">
        <v>730</v>
      </c>
      <c r="D33" s="368">
        <v>22</v>
      </c>
    </row>
    <row r="34" spans="2:4" x14ac:dyDescent="0.25">
      <c r="B34" s="369" t="s">
        <v>731</v>
      </c>
      <c r="C34" s="363" t="s">
        <v>732</v>
      </c>
      <c r="D34" s="370">
        <v>16</v>
      </c>
    </row>
    <row r="35" spans="2:4" x14ac:dyDescent="0.25">
      <c r="B35" s="371"/>
      <c r="C35" s="364" t="s">
        <v>733</v>
      </c>
      <c r="D35" s="372"/>
    </row>
    <row r="36" spans="2:4" x14ac:dyDescent="0.25">
      <c r="B36" s="369" t="s">
        <v>734</v>
      </c>
      <c r="C36" s="363" t="s">
        <v>735</v>
      </c>
      <c r="D36" s="370">
        <v>88</v>
      </c>
    </row>
    <row r="37" spans="2:4" x14ac:dyDescent="0.25">
      <c r="B37" s="367"/>
      <c r="C37" s="85" t="s">
        <v>736</v>
      </c>
      <c r="D37" s="368"/>
    </row>
    <row r="38" spans="2:4" x14ac:dyDescent="0.25">
      <c r="B38" s="367"/>
      <c r="C38" s="85" t="s">
        <v>737</v>
      </c>
      <c r="D38" s="368"/>
    </row>
    <row r="39" spans="2:4" x14ac:dyDescent="0.25">
      <c r="B39" s="371"/>
      <c r="C39" s="364" t="s">
        <v>738</v>
      </c>
      <c r="D39" s="372"/>
    </row>
    <row r="40" spans="2:4" x14ac:dyDescent="0.25">
      <c r="B40" s="367" t="s">
        <v>233</v>
      </c>
      <c r="C40" s="85" t="s">
        <v>739</v>
      </c>
      <c r="D40" s="368">
        <v>143</v>
      </c>
    </row>
    <row r="41" spans="2:4" x14ac:dyDescent="0.25">
      <c r="B41" s="367"/>
      <c r="C41" s="85" t="s">
        <v>740</v>
      </c>
      <c r="D41" s="368"/>
    </row>
    <row r="42" spans="2:4" x14ac:dyDescent="0.25">
      <c r="B42" s="522" t="s">
        <v>742</v>
      </c>
      <c r="C42" s="523"/>
      <c r="D42" s="206">
        <v>892</v>
      </c>
    </row>
    <row r="43" spans="2:4" x14ac:dyDescent="0.25">
      <c r="B43" s="524" t="s">
        <v>743</v>
      </c>
      <c r="C43" s="525"/>
      <c r="D43" s="206">
        <v>10</v>
      </c>
    </row>
  </sheetData>
  <mergeCells count="5">
    <mergeCell ref="B42:C42"/>
    <mergeCell ref="B43:C43"/>
    <mergeCell ref="B2:D2"/>
    <mergeCell ref="F2:G3"/>
    <mergeCell ref="B3:D3"/>
  </mergeCells>
  <hyperlinks>
    <hyperlink ref="F2:G3" location="'Table of Contents'!A1" display="Go To Table Of Contents" xr:uid="{15884DE4-C2D8-4448-B191-5CC4D0ED119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1"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97"/>
      <c r="C2" s="397"/>
      <c r="D2" s="397"/>
      <c r="E2" s="397"/>
      <c r="F2" s="397"/>
      <c r="G2" s="397"/>
      <c r="H2" s="397"/>
      <c r="I2" s="397"/>
      <c r="M2" s="518" t="s">
        <v>752</v>
      </c>
      <c r="N2" s="518"/>
      <c r="O2" s="518"/>
      <c r="Q2" s="453" t="s">
        <v>377</v>
      </c>
      <c r="R2" s="453"/>
    </row>
    <row r="3" spans="2:18" x14ac:dyDescent="0.25">
      <c r="M3" s="37"/>
      <c r="Q3" s="453"/>
      <c r="R3" s="453"/>
    </row>
    <row r="4" spans="2:18" ht="19.899999999999999" customHeight="1" x14ac:dyDescent="0.25">
      <c r="M4" s="460" t="s">
        <v>95</v>
      </c>
      <c r="N4" s="526" t="s">
        <v>17</v>
      </c>
      <c r="O4" s="527"/>
    </row>
    <row r="5" spans="2:18" ht="34.9" customHeight="1" x14ac:dyDescent="0.25">
      <c r="M5" s="454"/>
      <c r="N5" s="27" t="s">
        <v>264</v>
      </c>
      <c r="O5" s="27" t="s">
        <v>265</v>
      </c>
      <c r="P5" s="174"/>
      <c r="Q5" s="174"/>
    </row>
    <row r="6" spans="2:18" x14ac:dyDescent="0.25">
      <c r="M6" s="12" t="s">
        <v>86</v>
      </c>
      <c r="N6" s="93">
        <v>133</v>
      </c>
      <c r="O6" s="93">
        <v>340</v>
      </c>
      <c r="P6" s="339"/>
      <c r="Q6" s="303"/>
    </row>
    <row r="7" spans="2:18" x14ac:dyDescent="0.25">
      <c r="M7" s="12" t="s">
        <v>85</v>
      </c>
      <c r="N7" s="93">
        <v>692</v>
      </c>
      <c r="O7" s="93">
        <v>2127</v>
      </c>
      <c r="P7" s="339"/>
      <c r="Q7" s="303"/>
    </row>
    <row r="8" spans="2:18" x14ac:dyDescent="0.25">
      <c r="M8" s="12" t="s">
        <v>84</v>
      </c>
      <c r="N8" s="93">
        <v>491</v>
      </c>
      <c r="O8" s="93">
        <v>2274</v>
      </c>
      <c r="P8" s="339"/>
      <c r="Q8" s="303"/>
    </row>
    <row r="9" spans="2:18" x14ac:dyDescent="0.25">
      <c r="M9" s="235" t="s">
        <v>21</v>
      </c>
      <c r="N9" s="292">
        <v>1316</v>
      </c>
      <c r="O9" s="292">
        <v>4741</v>
      </c>
      <c r="P9" s="339"/>
      <c r="Q9" s="174"/>
    </row>
    <row r="10" spans="2:18" x14ac:dyDescent="0.25">
      <c r="P10" s="174"/>
      <c r="Q10" s="174"/>
    </row>
    <row r="11" spans="2:18" x14ac:dyDescent="0.25">
      <c r="P11" s="174"/>
      <c r="Q11" s="174"/>
    </row>
    <row r="12" spans="2:18" x14ac:dyDescent="0.25">
      <c r="P12" s="174"/>
      <c r="Q12" s="174"/>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5"/>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518" t="s">
        <v>753</v>
      </c>
      <c r="C2" s="518"/>
      <c r="D2" s="518"/>
      <c r="E2" s="518"/>
      <c r="G2" s="453" t="s">
        <v>377</v>
      </c>
      <c r="H2" s="453"/>
    </row>
    <row r="3" spans="2:8" x14ac:dyDescent="0.25">
      <c r="B3" s="24"/>
      <c r="C3" s="2"/>
      <c r="D3" s="2"/>
      <c r="E3" s="2"/>
      <c r="G3" s="453"/>
      <c r="H3" s="453"/>
    </row>
    <row r="4" spans="2:8" x14ac:dyDescent="0.25">
      <c r="B4" s="460" t="s">
        <v>266</v>
      </c>
      <c r="C4" s="460" t="s">
        <v>267</v>
      </c>
      <c r="D4" s="460"/>
      <c r="E4" s="460"/>
    </row>
    <row r="5" spans="2:8" ht="25.5" x14ac:dyDescent="0.25">
      <c r="B5" s="454"/>
      <c r="C5" s="23" t="s">
        <v>268</v>
      </c>
      <c r="D5" s="23" t="s">
        <v>269</v>
      </c>
      <c r="E5" s="23" t="s">
        <v>270</v>
      </c>
    </row>
    <row r="6" spans="2:8" x14ac:dyDescent="0.25">
      <c r="B6" s="43" t="s">
        <v>246</v>
      </c>
      <c r="C6" s="42">
        <v>3</v>
      </c>
      <c r="D6" s="42">
        <v>0</v>
      </c>
      <c r="E6" s="42">
        <v>3</v>
      </c>
    </row>
    <row r="7" spans="2:8" x14ac:dyDescent="0.25">
      <c r="B7" s="43" t="s">
        <v>11</v>
      </c>
      <c r="C7" s="42">
        <v>73</v>
      </c>
      <c r="D7" s="42">
        <v>1</v>
      </c>
      <c r="E7" s="42">
        <v>75</v>
      </c>
    </row>
    <row r="8" spans="2:8" x14ac:dyDescent="0.25">
      <c r="B8" s="43" t="s">
        <v>12</v>
      </c>
      <c r="C8" s="42">
        <v>13</v>
      </c>
      <c r="D8" s="42">
        <v>40</v>
      </c>
      <c r="E8" s="42">
        <v>48</v>
      </c>
    </row>
    <row r="9" spans="2:8" x14ac:dyDescent="0.25">
      <c r="B9" s="43" t="s">
        <v>278</v>
      </c>
      <c r="C9" s="87">
        <v>23</v>
      </c>
      <c r="D9" s="87">
        <v>2</v>
      </c>
      <c r="E9" s="87">
        <v>69</v>
      </c>
    </row>
    <row r="10" spans="2:8" x14ac:dyDescent="0.25">
      <c r="B10" s="43" t="s">
        <v>331</v>
      </c>
      <c r="C10" s="87">
        <v>14</v>
      </c>
      <c r="D10" s="87">
        <v>0</v>
      </c>
      <c r="E10" s="87">
        <v>83</v>
      </c>
    </row>
    <row r="11" spans="2:8" x14ac:dyDescent="0.25">
      <c r="B11" s="43" t="s">
        <v>416</v>
      </c>
      <c r="C11" s="42">
        <v>10</v>
      </c>
      <c r="D11" s="42">
        <v>2</v>
      </c>
      <c r="E11" s="42">
        <v>91</v>
      </c>
    </row>
    <row r="12" spans="2:8" x14ac:dyDescent="0.25">
      <c r="B12" s="43" t="s">
        <v>441</v>
      </c>
      <c r="C12" s="42">
        <v>4</v>
      </c>
      <c r="D12" s="42">
        <v>0</v>
      </c>
      <c r="E12" s="42">
        <v>95</v>
      </c>
    </row>
    <row r="13" spans="2:8" x14ac:dyDescent="0.25">
      <c r="B13" s="43" t="s">
        <v>478</v>
      </c>
      <c r="C13" s="42">
        <v>2</v>
      </c>
      <c r="D13" s="42">
        <v>1</v>
      </c>
      <c r="E13" s="42">
        <v>96</v>
      </c>
    </row>
    <row r="14" spans="2:8" x14ac:dyDescent="0.25">
      <c r="B14" s="43" t="s">
        <v>505</v>
      </c>
      <c r="C14" s="42">
        <v>5</v>
      </c>
      <c r="D14" s="42">
        <v>0</v>
      </c>
      <c r="E14" s="42">
        <v>101</v>
      </c>
    </row>
    <row r="15" spans="2:8" x14ac:dyDescent="0.25">
      <c r="B15" s="205" t="s">
        <v>21</v>
      </c>
      <c r="C15" s="206">
        <v>147</v>
      </c>
      <c r="D15" s="206">
        <v>46</v>
      </c>
      <c r="E15" s="206">
        <v>101</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3"/>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518" t="s">
        <v>754</v>
      </c>
      <c r="C2" s="518"/>
      <c r="D2" s="518"/>
      <c r="E2" s="518"/>
      <c r="F2" s="518"/>
      <c r="G2" s="518"/>
      <c r="H2" s="518"/>
      <c r="J2" s="453" t="s">
        <v>377</v>
      </c>
      <c r="K2" s="453"/>
    </row>
    <row r="3" spans="2:11" x14ac:dyDescent="0.25">
      <c r="B3" s="24"/>
      <c r="C3" s="2"/>
      <c r="D3" s="2"/>
      <c r="E3" s="2"/>
      <c r="J3" s="453"/>
      <c r="K3" s="453"/>
    </row>
    <row r="4" spans="2:11" ht="15.6" customHeight="1" x14ac:dyDescent="0.25">
      <c r="B4" s="460" t="s">
        <v>166</v>
      </c>
      <c r="C4" s="528" t="s">
        <v>271</v>
      </c>
      <c r="D4" s="529"/>
      <c r="E4" s="529"/>
      <c r="F4" s="529"/>
      <c r="G4" s="529"/>
      <c r="H4" s="529"/>
    </row>
    <row r="5" spans="2:11" ht="63.75" x14ac:dyDescent="0.25">
      <c r="B5" s="454"/>
      <c r="C5" s="23" t="s">
        <v>272</v>
      </c>
      <c r="D5" s="23" t="s">
        <v>273</v>
      </c>
      <c r="E5" s="23" t="s">
        <v>274</v>
      </c>
      <c r="F5" s="23" t="s">
        <v>275</v>
      </c>
      <c r="G5" s="23" t="s">
        <v>276</v>
      </c>
      <c r="H5" s="23" t="s">
        <v>277</v>
      </c>
    </row>
    <row r="6" spans="2:11" x14ac:dyDescent="0.25">
      <c r="B6" s="46" t="s">
        <v>12</v>
      </c>
      <c r="C6" s="338">
        <v>16</v>
      </c>
      <c r="D6" s="338" t="s">
        <v>432</v>
      </c>
      <c r="E6" s="338">
        <v>7</v>
      </c>
      <c r="F6" s="338">
        <v>100</v>
      </c>
      <c r="G6" s="338">
        <v>4</v>
      </c>
      <c r="H6" s="338">
        <v>11</v>
      </c>
    </row>
    <row r="7" spans="2:11" x14ac:dyDescent="0.25">
      <c r="B7" s="46" t="s">
        <v>278</v>
      </c>
      <c r="C7" s="338">
        <v>11</v>
      </c>
      <c r="D7" s="338">
        <v>30</v>
      </c>
      <c r="E7" s="338">
        <v>9</v>
      </c>
      <c r="F7" s="338">
        <v>157</v>
      </c>
      <c r="G7" s="338">
        <v>9</v>
      </c>
      <c r="H7" s="338">
        <v>127</v>
      </c>
    </row>
    <row r="8" spans="2:11" x14ac:dyDescent="0.25">
      <c r="B8" s="32" t="s">
        <v>331</v>
      </c>
      <c r="C8" s="338">
        <v>14</v>
      </c>
      <c r="D8" s="338">
        <v>193</v>
      </c>
      <c r="E8" s="338">
        <v>66</v>
      </c>
      <c r="F8" s="338">
        <v>102</v>
      </c>
      <c r="G8" s="338">
        <v>42</v>
      </c>
      <c r="H8" s="338">
        <v>102</v>
      </c>
    </row>
    <row r="9" spans="2:11" x14ac:dyDescent="0.25">
      <c r="B9" s="32" t="s">
        <v>416</v>
      </c>
      <c r="C9" s="338">
        <v>13</v>
      </c>
      <c r="D9" s="338">
        <v>133</v>
      </c>
      <c r="E9" s="338">
        <v>56</v>
      </c>
      <c r="F9" s="338">
        <v>81</v>
      </c>
      <c r="G9" s="338">
        <v>23</v>
      </c>
      <c r="H9" s="338">
        <v>12</v>
      </c>
    </row>
    <row r="10" spans="2:11" x14ac:dyDescent="0.25">
      <c r="B10" s="32" t="s">
        <v>441</v>
      </c>
      <c r="C10" s="338">
        <v>2</v>
      </c>
      <c r="D10" s="338">
        <v>44</v>
      </c>
      <c r="E10" s="338">
        <v>30</v>
      </c>
      <c r="F10" s="338">
        <v>60</v>
      </c>
      <c r="G10" s="338">
        <v>80</v>
      </c>
      <c r="H10" s="338" t="s">
        <v>428</v>
      </c>
    </row>
    <row r="11" spans="2:11" x14ac:dyDescent="0.25">
      <c r="B11" s="32" t="s">
        <v>478</v>
      </c>
      <c r="C11" s="338">
        <v>2</v>
      </c>
      <c r="D11" s="338">
        <v>40</v>
      </c>
      <c r="E11" s="338">
        <v>22</v>
      </c>
      <c r="F11" s="338">
        <v>29</v>
      </c>
      <c r="G11" s="338" t="s">
        <v>744</v>
      </c>
      <c r="H11" s="338">
        <v>16</v>
      </c>
    </row>
    <row r="12" spans="2:11" x14ac:dyDescent="0.25">
      <c r="B12" s="32" t="s">
        <v>505</v>
      </c>
      <c r="C12" s="338">
        <v>3</v>
      </c>
      <c r="D12" s="338">
        <v>55</v>
      </c>
      <c r="E12" s="338">
        <v>23</v>
      </c>
      <c r="F12" s="338">
        <v>32</v>
      </c>
      <c r="G12" s="338">
        <v>5</v>
      </c>
      <c r="H12" s="338">
        <v>60</v>
      </c>
    </row>
    <row r="13" spans="2:11" x14ac:dyDescent="0.25">
      <c r="B13" s="205" t="s">
        <v>21</v>
      </c>
      <c r="C13" s="206">
        <v>61</v>
      </c>
      <c r="D13" s="206">
        <v>495</v>
      </c>
      <c r="E13" s="206">
        <v>213</v>
      </c>
      <c r="F13" s="206">
        <v>561</v>
      </c>
      <c r="G13" s="206">
        <v>163</v>
      </c>
      <c r="H13" s="206">
        <v>328</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4"/>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40"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31" t="s">
        <v>755</v>
      </c>
      <c r="C2" s="531"/>
      <c r="D2" s="531"/>
      <c r="E2" s="531"/>
      <c r="F2" s="531"/>
      <c r="H2" s="453" t="s">
        <v>377</v>
      </c>
      <c r="I2" s="453"/>
    </row>
    <row r="3" spans="2:9" ht="14.45" customHeight="1" x14ac:dyDescent="0.25">
      <c r="B3" s="519"/>
      <c r="C3" s="519"/>
      <c r="D3" s="519"/>
      <c r="E3" s="519"/>
      <c r="F3" s="519"/>
      <c r="H3" s="453"/>
      <c r="I3" s="453"/>
    </row>
    <row r="4" spans="2:9" ht="14.45" customHeight="1" x14ac:dyDescent="0.25">
      <c r="B4" s="532" t="s">
        <v>166</v>
      </c>
      <c r="C4" s="534" t="s">
        <v>279</v>
      </c>
      <c r="D4" s="535"/>
      <c r="E4" s="535"/>
      <c r="F4" s="536"/>
    </row>
    <row r="5" spans="2:9" ht="14.45" customHeight="1" x14ac:dyDescent="0.25">
      <c r="B5" s="533"/>
      <c r="C5" s="38" t="s">
        <v>228</v>
      </c>
      <c r="D5" s="38" t="s">
        <v>229</v>
      </c>
      <c r="E5" s="38" t="s">
        <v>230</v>
      </c>
      <c r="F5" s="38" t="s">
        <v>21</v>
      </c>
    </row>
    <row r="6" spans="2:9" ht="14.45" customHeight="1" x14ac:dyDescent="0.25">
      <c r="B6" s="56" t="s">
        <v>278</v>
      </c>
      <c r="C6" s="285">
        <v>1160</v>
      </c>
      <c r="D6" s="285">
        <v>695</v>
      </c>
      <c r="E6" s="286">
        <v>320</v>
      </c>
      <c r="F6" s="42">
        <v>2175</v>
      </c>
    </row>
    <row r="7" spans="2:9" ht="14.45" customHeight="1" x14ac:dyDescent="0.25">
      <c r="B7" s="56" t="s">
        <v>331</v>
      </c>
      <c r="C7" s="285">
        <v>18465</v>
      </c>
      <c r="D7" s="285">
        <v>8746</v>
      </c>
      <c r="E7" s="286">
        <v>4647</v>
      </c>
      <c r="F7" s="42">
        <v>31858</v>
      </c>
    </row>
    <row r="8" spans="2:9" ht="14.45" customHeight="1" x14ac:dyDescent="0.25">
      <c r="B8" s="56" t="s">
        <v>416</v>
      </c>
      <c r="C8" s="285">
        <v>14123</v>
      </c>
      <c r="D8" s="285">
        <v>7890</v>
      </c>
      <c r="E8" s="286">
        <v>3872</v>
      </c>
      <c r="F8" s="42">
        <v>25885</v>
      </c>
    </row>
    <row r="9" spans="2:9" ht="14.45" customHeight="1" x14ac:dyDescent="0.25">
      <c r="B9" s="56" t="s">
        <v>441</v>
      </c>
      <c r="C9" s="285">
        <v>1651</v>
      </c>
      <c r="D9" s="285">
        <v>2205</v>
      </c>
      <c r="E9" s="286">
        <v>820</v>
      </c>
      <c r="F9" s="42">
        <v>4676</v>
      </c>
    </row>
    <row r="10" spans="2:9" ht="14.45" customHeight="1" x14ac:dyDescent="0.25">
      <c r="B10" s="56" t="s">
        <v>478</v>
      </c>
      <c r="C10" s="285">
        <v>1338</v>
      </c>
      <c r="D10" s="285">
        <v>947</v>
      </c>
      <c r="E10" s="286">
        <v>818</v>
      </c>
      <c r="F10" s="42">
        <v>3103</v>
      </c>
    </row>
    <row r="11" spans="2:9" ht="14.45" customHeight="1" x14ac:dyDescent="0.25">
      <c r="B11" s="56" t="s">
        <v>505</v>
      </c>
      <c r="C11" s="285">
        <v>5092</v>
      </c>
      <c r="D11" s="285">
        <v>3972</v>
      </c>
      <c r="E11" s="286">
        <v>1198</v>
      </c>
      <c r="F11" s="42">
        <v>10262</v>
      </c>
    </row>
    <row r="12" spans="2:9" ht="14.45" customHeight="1" x14ac:dyDescent="0.25">
      <c r="B12" s="236" t="s">
        <v>21</v>
      </c>
      <c r="C12" s="293">
        <v>41829</v>
      </c>
      <c r="D12" s="293">
        <v>24455</v>
      </c>
      <c r="E12" s="293">
        <v>11675</v>
      </c>
      <c r="F12" s="293">
        <v>77959</v>
      </c>
    </row>
    <row r="13" spans="2:9" ht="14.45" customHeight="1" x14ac:dyDescent="0.25">
      <c r="B13" s="530" t="s">
        <v>745</v>
      </c>
      <c r="C13" s="530"/>
      <c r="D13" s="530"/>
      <c r="E13" s="530"/>
      <c r="F13" s="530"/>
    </row>
    <row r="14" spans="2:9" ht="14.45" customHeight="1" x14ac:dyDescent="0.25">
      <c r="B14" s="236" t="s">
        <v>746</v>
      </c>
      <c r="C14" s="293">
        <v>15.75</v>
      </c>
      <c r="D14" s="293">
        <v>21.05</v>
      </c>
      <c r="E14" s="293">
        <v>29.33</v>
      </c>
      <c r="F14" s="293">
        <v>18.489999999999998</v>
      </c>
    </row>
  </sheetData>
  <mergeCells count="6">
    <mergeCell ref="H2:I3"/>
    <mergeCell ref="B13:F1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T33"/>
  <sheetViews>
    <sheetView showGridLines="0" topLeftCell="J1" workbookViewId="0">
      <selection activeCell="AP2" sqref="AP2:AQ3"/>
    </sheetView>
  </sheetViews>
  <sheetFormatPr defaultRowHeight="15" x14ac:dyDescent="0.25"/>
  <cols>
    <col min="1" max="1" width="1.85546875" customWidth="1"/>
    <col min="14" max="14" width="6.7109375" customWidth="1"/>
    <col min="15" max="23" width="1.85546875" customWidth="1"/>
    <col min="24" max="24" width="1.85546875" style="51" customWidth="1"/>
    <col min="25" max="25" width="1.85546875" customWidth="1"/>
    <col min="26" max="26" width="15.7109375" style="19" bestFit="1" customWidth="1"/>
    <col min="27" max="27" width="7.85546875" bestFit="1" customWidth="1"/>
    <col min="28" max="28" width="6.140625" bestFit="1" customWidth="1"/>
    <col min="29" max="29" width="10" bestFit="1" customWidth="1"/>
    <col min="30" max="30" width="7.85546875" bestFit="1" customWidth="1"/>
    <col min="31" max="31" width="10.28515625" style="19" customWidth="1"/>
    <col min="32" max="32" width="10.85546875" style="19" customWidth="1"/>
    <col min="33" max="33" width="10.5703125" style="19" customWidth="1"/>
    <col min="34" max="34" width="10.5703125" style="19" bestFit="1" customWidth="1"/>
    <col min="35" max="35" width="10" style="19" customWidth="1"/>
    <col min="36" max="36" width="8.7109375" style="19" customWidth="1"/>
    <col min="37" max="37" width="12" style="19" bestFit="1" customWidth="1"/>
    <col min="38" max="38" width="12.28515625" style="19" bestFit="1" customWidth="1"/>
    <col min="39" max="39" width="12" style="19" customWidth="1"/>
    <col min="40" max="40" width="12.42578125" style="19" customWidth="1"/>
    <col min="41" max="41" width="2.85546875" customWidth="1"/>
    <col min="42" max="42" width="6.42578125" customWidth="1"/>
    <col min="43" max="43" width="7.28515625" customWidth="1"/>
    <col min="45" max="45" width="18.5703125" customWidth="1"/>
  </cols>
  <sheetData>
    <row r="2" spans="2:46" ht="15.75" customHeight="1" x14ac:dyDescent="0.25">
      <c r="B2" s="397"/>
      <c r="C2" s="397"/>
      <c r="D2" s="397"/>
      <c r="E2" s="397"/>
      <c r="F2" s="397"/>
      <c r="G2" s="397"/>
      <c r="H2" s="397"/>
      <c r="I2" s="397"/>
      <c r="J2" s="397"/>
      <c r="K2" s="397"/>
      <c r="L2" s="397"/>
      <c r="M2" s="397"/>
      <c r="N2" s="397"/>
      <c r="Z2" s="424" t="s">
        <v>756</v>
      </c>
      <c r="AA2" s="424"/>
      <c r="AB2" s="424"/>
      <c r="AC2" s="424"/>
      <c r="AD2" s="424"/>
      <c r="AE2" s="424"/>
      <c r="AF2" s="424"/>
      <c r="AG2" s="424"/>
      <c r="AH2" s="424"/>
      <c r="AI2" s="424"/>
      <c r="AJ2" s="424"/>
      <c r="AK2" s="424"/>
      <c r="AL2" s="424"/>
      <c r="AM2" s="424"/>
      <c r="AN2" s="424"/>
      <c r="AP2" s="453" t="s">
        <v>377</v>
      </c>
      <c r="AQ2" s="453"/>
    </row>
    <row r="3" spans="2:46" ht="15" customHeight="1" x14ac:dyDescent="0.25">
      <c r="Z3" s="543" t="s">
        <v>280</v>
      </c>
      <c r="AA3" s="543"/>
      <c r="AB3" s="543"/>
      <c r="AC3" s="543"/>
      <c r="AD3" s="543"/>
      <c r="AE3" s="543"/>
      <c r="AF3" s="543"/>
      <c r="AG3" s="543"/>
      <c r="AH3" s="543"/>
      <c r="AI3" s="543"/>
      <c r="AJ3" s="543"/>
      <c r="AK3" s="543"/>
      <c r="AL3" s="543"/>
      <c r="AM3" s="543"/>
      <c r="AN3" s="543"/>
      <c r="AP3" s="453"/>
      <c r="AQ3" s="453"/>
    </row>
    <row r="4" spans="2:46" ht="48" customHeight="1" x14ac:dyDescent="0.25">
      <c r="Z4" s="460" t="s">
        <v>281</v>
      </c>
      <c r="AA4" s="460" t="s">
        <v>282</v>
      </c>
      <c r="AB4" s="460"/>
      <c r="AC4" s="460" t="s">
        <v>283</v>
      </c>
      <c r="AD4" s="460"/>
      <c r="AE4" s="460" t="s">
        <v>284</v>
      </c>
      <c r="AF4" s="460"/>
      <c r="AG4" s="460" t="s">
        <v>285</v>
      </c>
      <c r="AH4" s="460"/>
      <c r="AI4" s="485" t="s">
        <v>286</v>
      </c>
      <c r="AJ4" s="544"/>
      <c r="AK4" s="15" t="s">
        <v>287</v>
      </c>
      <c r="AL4" s="528" t="s">
        <v>288</v>
      </c>
      <c r="AM4" s="529"/>
      <c r="AN4" s="528" t="s">
        <v>289</v>
      </c>
    </row>
    <row r="5" spans="2:46" ht="27.75" customHeight="1" x14ac:dyDescent="0.25">
      <c r="Z5" s="454"/>
      <c r="AA5" s="23" t="s">
        <v>290</v>
      </c>
      <c r="AB5" s="23" t="s">
        <v>291</v>
      </c>
      <c r="AC5" s="23" t="s">
        <v>290</v>
      </c>
      <c r="AD5" s="23" t="s">
        <v>291</v>
      </c>
      <c r="AE5" s="23" t="s">
        <v>290</v>
      </c>
      <c r="AF5" s="23" t="s">
        <v>291</v>
      </c>
      <c r="AG5" s="23" t="s">
        <v>290</v>
      </c>
      <c r="AH5" s="23" t="s">
        <v>291</v>
      </c>
      <c r="AI5" s="23" t="s">
        <v>290</v>
      </c>
      <c r="AJ5" s="23" t="s">
        <v>291</v>
      </c>
      <c r="AK5" s="23" t="s">
        <v>292</v>
      </c>
      <c r="AL5" s="23" t="s">
        <v>353</v>
      </c>
      <c r="AM5" s="23" t="s">
        <v>384</v>
      </c>
      <c r="AN5" s="528"/>
    </row>
    <row r="6" spans="2:46" x14ac:dyDescent="0.25">
      <c r="Z6" s="127" t="s">
        <v>12</v>
      </c>
      <c r="AA6" s="288">
        <v>173</v>
      </c>
      <c r="AB6" s="287" t="s">
        <v>15</v>
      </c>
      <c r="AC6" s="287">
        <v>114</v>
      </c>
      <c r="AD6" s="287">
        <v>169</v>
      </c>
      <c r="AE6" s="287">
        <v>1266445</v>
      </c>
      <c r="AF6" s="287">
        <v>230</v>
      </c>
      <c r="AG6" s="287">
        <v>1955230</v>
      </c>
      <c r="AH6" s="287">
        <v>316</v>
      </c>
      <c r="AI6" s="287">
        <v>4114988</v>
      </c>
      <c r="AJ6" s="287">
        <v>16224</v>
      </c>
      <c r="AK6" s="287">
        <v>15148</v>
      </c>
      <c r="AL6" s="287">
        <v>13799</v>
      </c>
      <c r="AM6" s="289">
        <v>48428</v>
      </c>
      <c r="AN6" s="287">
        <v>54</v>
      </c>
    </row>
    <row r="7" spans="2:46" x14ac:dyDescent="0.25">
      <c r="Z7" s="216" t="s">
        <v>278</v>
      </c>
      <c r="AA7" s="106">
        <v>267</v>
      </c>
      <c r="AB7" s="106" t="s">
        <v>15</v>
      </c>
      <c r="AC7" s="106">
        <v>381</v>
      </c>
      <c r="AD7" s="106">
        <v>543</v>
      </c>
      <c r="AE7" s="106">
        <v>6551739</v>
      </c>
      <c r="AF7" s="106">
        <v>6191</v>
      </c>
      <c r="AG7" s="106">
        <v>9417317</v>
      </c>
      <c r="AH7" s="106">
        <v>167719</v>
      </c>
      <c r="AI7" s="106">
        <v>7873689</v>
      </c>
      <c r="AJ7" s="106">
        <v>31910</v>
      </c>
      <c r="AK7" s="290">
        <v>73332</v>
      </c>
      <c r="AL7" s="290">
        <v>109726</v>
      </c>
      <c r="AM7" s="290">
        <v>118428</v>
      </c>
      <c r="AN7" s="290">
        <v>240075</v>
      </c>
    </row>
    <row r="8" spans="2:46" x14ac:dyDescent="0.25">
      <c r="Z8" s="296" t="s">
        <v>331</v>
      </c>
      <c r="AA8" s="287">
        <v>289</v>
      </c>
      <c r="AB8" s="287" t="s">
        <v>15</v>
      </c>
      <c r="AC8" s="287">
        <v>621</v>
      </c>
      <c r="AD8" s="287">
        <v>675</v>
      </c>
      <c r="AE8" s="287">
        <v>8988348</v>
      </c>
      <c r="AF8" s="287">
        <v>9066</v>
      </c>
      <c r="AG8" s="287">
        <v>14565545</v>
      </c>
      <c r="AH8" s="287">
        <v>292206</v>
      </c>
      <c r="AI8" s="287">
        <v>13195075</v>
      </c>
      <c r="AJ8" s="287">
        <v>36770</v>
      </c>
      <c r="AK8" s="287">
        <v>139980</v>
      </c>
      <c r="AL8" s="287">
        <v>283839</v>
      </c>
      <c r="AM8" s="287">
        <v>499957</v>
      </c>
      <c r="AN8" s="290">
        <v>442584</v>
      </c>
    </row>
    <row r="9" spans="2:46" x14ac:dyDescent="0.25">
      <c r="Z9" s="296" t="s">
        <v>416</v>
      </c>
      <c r="AA9" s="287">
        <v>347</v>
      </c>
      <c r="AB9" s="287" t="s">
        <v>15</v>
      </c>
      <c r="AC9" s="287">
        <v>692</v>
      </c>
      <c r="AD9" s="287">
        <v>779</v>
      </c>
      <c r="AE9" s="287">
        <v>9494394</v>
      </c>
      <c r="AF9" s="287">
        <v>3312</v>
      </c>
      <c r="AG9" s="287">
        <v>14039325</v>
      </c>
      <c r="AH9" s="287">
        <v>185166</v>
      </c>
      <c r="AI9" s="287">
        <v>14539538</v>
      </c>
      <c r="AJ9" s="287">
        <v>42894</v>
      </c>
      <c r="AK9" s="287">
        <v>241753</v>
      </c>
      <c r="AL9" s="287">
        <v>514932</v>
      </c>
      <c r="AM9" s="287">
        <v>682369</v>
      </c>
      <c r="AN9" s="290">
        <v>299584</v>
      </c>
    </row>
    <row r="10" spans="2:46" x14ac:dyDescent="0.25">
      <c r="Z10" s="296" t="s">
        <v>441</v>
      </c>
      <c r="AA10" s="287">
        <v>384</v>
      </c>
      <c r="AB10" s="287" t="s">
        <v>15</v>
      </c>
      <c r="AC10" s="287">
        <v>711</v>
      </c>
      <c r="AD10" s="287">
        <v>805</v>
      </c>
      <c r="AE10" s="287">
        <v>10566819</v>
      </c>
      <c r="AF10" s="287">
        <v>3202</v>
      </c>
      <c r="AG10" s="287">
        <v>15780894</v>
      </c>
      <c r="AH10" s="287">
        <v>220439</v>
      </c>
      <c r="AI10" s="287">
        <v>15879423</v>
      </c>
      <c r="AJ10" s="287">
        <v>43324</v>
      </c>
      <c r="AK10" s="287">
        <v>309621</v>
      </c>
      <c r="AL10" s="287">
        <v>595898</v>
      </c>
      <c r="AM10" s="287">
        <v>723800</v>
      </c>
      <c r="AN10" s="290">
        <v>395561</v>
      </c>
    </row>
    <row r="11" spans="2:46" x14ac:dyDescent="0.25">
      <c r="Z11" s="296" t="s">
        <v>478</v>
      </c>
      <c r="AA11" s="287">
        <v>397</v>
      </c>
      <c r="AB11" s="287" t="s">
        <v>15</v>
      </c>
      <c r="AC11" s="287">
        <v>722</v>
      </c>
      <c r="AD11" s="287">
        <v>864</v>
      </c>
      <c r="AE11" s="287">
        <v>12431550</v>
      </c>
      <c r="AF11" s="287">
        <v>5143</v>
      </c>
      <c r="AG11" s="287">
        <v>18470836</v>
      </c>
      <c r="AH11" s="287">
        <v>261253</v>
      </c>
      <c r="AI11" s="287">
        <v>16604957</v>
      </c>
      <c r="AJ11" s="287">
        <v>49814</v>
      </c>
      <c r="AK11" s="287">
        <v>445462</v>
      </c>
      <c r="AL11" s="287">
        <v>671891</v>
      </c>
      <c r="AM11" s="287">
        <v>754352</v>
      </c>
      <c r="AN11" s="290">
        <v>445147</v>
      </c>
    </row>
    <row r="12" spans="2:46" x14ac:dyDescent="0.25">
      <c r="Z12" s="259" t="s">
        <v>505</v>
      </c>
      <c r="AA12" s="260">
        <v>403</v>
      </c>
      <c r="AB12" s="260" t="s">
        <v>15</v>
      </c>
      <c r="AC12" s="260">
        <v>746</v>
      </c>
      <c r="AD12" s="260">
        <v>886</v>
      </c>
      <c r="AE12" s="260">
        <v>15094865</v>
      </c>
      <c r="AF12" s="260">
        <v>5505</v>
      </c>
      <c r="AG12" s="260">
        <v>21658202</v>
      </c>
      <c r="AH12" s="260">
        <v>305120</v>
      </c>
      <c r="AI12" s="260">
        <v>17365472</v>
      </c>
      <c r="AJ12" s="260">
        <v>46951</v>
      </c>
      <c r="AK12" s="260">
        <v>555731</v>
      </c>
      <c r="AL12" s="260">
        <v>741818</v>
      </c>
      <c r="AM12" s="260">
        <v>747219</v>
      </c>
      <c r="AN12" s="261">
        <v>479091</v>
      </c>
    </row>
    <row r="13" spans="2:46" ht="15" customHeight="1" x14ac:dyDescent="0.25">
      <c r="Z13" s="24" t="s">
        <v>410</v>
      </c>
      <c r="AA13" s="128"/>
      <c r="AB13" s="128"/>
      <c r="AC13" s="539"/>
      <c r="AD13" s="539"/>
      <c r="AE13" s="539"/>
      <c r="AF13" s="539"/>
      <c r="AG13" s="539"/>
      <c r="AH13" s="539"/>
      <c r="AI13" s="539"/>
      <c r="AJ13" s="539"/>
      <c r="AK13" s="539"/>
      <c r="AL13" s="539"/>
      <c r="AM13" s="539"/>
      <c r="AN13" s="539"/>
      <c r="AO13" s="539"/>
      <c r="AP13" s="539"/>
      <c r="AQ13" s="539"/>
      <c r="AR13" s="539"/>
      <c r="AS13" s="539"/>
      <c r="AT13" s="539"/>
    </row>
    <row r="14" spans="2:46" x14ac:dyDescent="0.25">
      <c r="B14" s="227"/>
      <c r="Z14" s="128"/>
      <c r="AA14" s="128"/>
      <c r="AB14" s="128"/>
      <c r="AC14" s="539"/>
      <c r="AD14" s="539"/>
      <c r="AE14" s="539"/>
      <c r="AF14" s="539"/>
      <c r="AG14" s="539"/>
      <c r="AH14" s="539"/>
      <c r="AI14" s="539"/>
      <c r="AJ14" s="539"/>
      <c r="AK14" s="539"/>
      <c r="AL14" s="539"/>
      <c r="AM14" s="539"/>
      <c r="AN14" s="539"/>
      <c r="AO14" s="539"/>
      <c r="AP14" s="539"/>
      <c r="AQ14" s="539"/>
      <c r="AR14" s="539"/>
      <c r="AS14" s="539"/>
      <c r="AT14" s="539"/>
    </row>
    <row r="15" spans="2:46" ht="25.5" customHeight="1" x14ac:dyDescent="0.25">
      <c r="Z15" s="179"/>
      <c r="AA15" s="538"/>
      <c r="AB15" s="538"/>
      <c r="AC15" s="195"/>
      <c r="AD15" s="538"/>
      <c r="AE15" s="538"/>
      <c r="AF15" s="538"/>
      <c r="AG15" s="538"/>
      <c r="AH15" s="538"/>
      <c r="AI15" s="211"/>
      <c r="AJ15" s="128"/>
      <c r="AK15" s="128"/>
      <c r="AL15" s="129"/>
      <c r="AM15" s="129"/>
      <c r="AN15" s="130"/>
      <c r="AO15" s="539"/>
      <c r="AP15" s="539"/>
      <c r="AQ15" s="131"/>
      <c r="AR15" s="545"/>
      <c r="AS15" s="545"/>
      <c r="AT15" s="132"/>
    </row>
    <row r="16" spans="2:46" x14ac:dyDescent="0.25">
      <c r="Z16" s="179"/>
      <c r="AA16" s="538"/>
      <c r="AB16" s="538"/>
      <c r="AC16" s="195"/>
      <c r="AD16" s="538"/>
      <c r="AE16" s="538"/>
      <c r="AF16" s="538"/>
      <c r="AG16" s="538"/>
      <c r="AH16" s="538"/>
      <c r="AI16" s="211"/>
      <c r="AJ16" s="128"/>
      <c r="AK16" s="128"/>
      <c r="AL16" s="128"/>
      <c r="AM16" s="128"/>
      <c r="AN16" s="128"/>
      <c r="AO16" s="537"/>
      <c r="AP16" s="537"/>
      <c r="AQ16" s="128"/>
      <c r="AR16" s="537"/>
      <c r="AS16" s="537"/>
      <c r="AT16" s="132"/>
    </row>
    <row r="17" spans="26:46" ht="37.9" customHeight="1" x14ac:dyDescent="0.25">
      <c r="Z17" s="179" t="s">
        <v>281</v>
      </c>
      <c r="AA17" s="198" t="s">
        <v>290</v>
      </c>
      <c r="AB17" s="198" t="s">
        <v>291</v>
      </c>
      <c r="AC17" s="212" t="s">
        <v>354</v>
      </c>
      <c r="AD17" s="198" t="s">
        <v>290</v>
      </c>
      <c r="AE17" s="198" t="s">
        <v>291</v>
      </c>
      <c r="AF17" s="179" t="s">
        <v>355</v>
      </c>
      <c r="AG17" s="198" t="s">
        <v>356</v>
      </c>
      <c r="AH17" s="198" t="s">
        <v>411</v>
      </c>
      <c r="AI17" s="211"/>
      <c r="AJ17" s="128"/>
      <c r="AK17" s="128"/>
      <c r="AL17" s="128"/>
      <c r="AM17" s="128"/>
      <c r="AN17" s="128"/>
      <c r="AO17" s="537"/>
      <c r="AP17" s="537"/>
      <c r="AQ17" s="128"/>
      <c r="AR17" s="537"/>
      <c r="AS17" s="537"/>
      <c r="AT17" s="132"/>
    </row>
    <row r="18" spans="26:46" x14ac:dyDescent="0.25">
      <c r="Z18" s="213" t="s">
        <v>12</v>
      </c>
      <c r="AA18" s="214">
        <v>19.552299999999999</v>
      </c>
      <c r="AB18" s="214">
        <v>3.16E-3</v>
      </c>
      <c r="AC18" s="214">
        <f>(+AA18+AB18)</f>
        <v>19.55546</v>
      </c>
      <c r="AD18" s="214">
        <v>41.149880000000003</v>
      </c>
      <c r="AE18" s="214">
        <v>0.16224</v>
      </c>
      <c r="AF18" s="214">
        <v>0.15148</v>
      </c>
      <c r="AG18" s="214">
        <v>0.13799</v>
      </c>
      <c r="AH18" s="214">
        <v>0.48427999999999999</v>
      </c>
      <c r="AI18" s="211"/>
      <c r="AJ18" s="128"/>
      <c r="AK18" s="128"/>
      <c r="AL18" s="128"/>
      <c r="AM18" s="128"/>
      <c r="AN18" s="128"/>
      <c r="AO18" s="537"/>
      <c r="AP18" s="537"/>
      <c r="AQ18" s="128"/>
      <c r="AR18" s="542"/>
      <c r="AS18" s="542"/>
      <c r="AT18" s="132"/>
    </row>
    <row r="19" spans="26:46" x14ac:dyDescent="0.25">
      <c r="Z19" s="213" t="s">
        <v>278</v>
      </c>
      <c r="AA19" s="214">
        <v>94.17</v>
      </c>
      <c r="AB19" s="214">
        <v>1.68</v>
      </c>
      <c r="AC19" s="214">
        <v>94.17</v>
      </c>
      <c r="AD19" s="214">
        <v>78.739999999999995</v>
      </c>
      <c r="AE19" s="214">
        <v>0.32</v>
      </c>
      <c r="AF19" s="214">
        <v>0.73</v>
      </c>
      <c r="AG19" s="214">
        <v>1.0900000000000001</v>
      </c>
      <c r="AH19" s="214">
        <v>1.18</v>
      </c>
      <c r="AI19" s="214"/>
      <c r="AJ19" s="128"/>
      <c r="AK19" s="133"/>
      <c r="AL19" s="128"/>
      <c r="AM19" s="128"/>
      <c r="AN19" s="133"/>
      <c r="AO19" s="537"/>
      <c r="AP19" s="537"/>
      <c r="AQ19" s="128"/>
      <c r="AR19" s="542"/>
      <c r="AS19" s="542"/>
      <c r="AT19" s="132"/>
    </row>
    <row r="20" spans="26:46" x14ac:dyDescent="0.25">
      <c r="Z20" s="215" t="s">
        <v>331</v>
      </c>
      <c r="AA20" s="214">
        <v>107.21829</v>
      </c>
      <c r="AB20" s="214">
        <v>2.0456799999999999</v>
      </c>
      <c r="AC20" s="214">
        <v>145.6</v>
      </c>
      <c r="AD20" s="214">
        <v>98.55538</v>
      </c>
      <c r="AE20" s="214">
        <v>0.33151000000000003</v>
      </c>
      <c r="AF20" s="214">
        <v>1.39</v>
      </c>
      <c r="AG20" s="214">
        <v>2.83</v>
      </c>
      <c r="AH20" s="214">
        <v>4.99</v>
      </c>
      <c r="AI20" s="214"/>
      <c r="AJ20" s="540"/>
      <c r="AK20" s="540"/>
      <c r="AL20" s="128"/>
      <c r="AM20" s="540"/>
      <c r="AN20" s="540"/>
      <c r="AO20" s="537"/>
      <c r="AP20" s="537"/>
      <c r="AQ20" s="128"/>
      <c r="AR20" s="542"/>
      <c r="AS20" s="542"/>
      <c r="AT20" s="132"/>
    </row>
    <row r="21" spans="26:46" x14ac:dyDescent="0.25">
      <c r="Z21" s="215" t="s">
        <v>329</v>
      </c>
      <c r="AA21" s="214">
        <v>121.26772</v>
      </c>
      <c r="AB21" s="214">
        <v>2.0695700000000001</v>
      </c>
      <c r="AC21" s="214">
        <v>156.06</v>
      </c>
      <c r="AD21" s="214">
        <v>122.99081</v>
      </c>
      <c r="AE21" s="214">
        <v>0.34373999999999999</v>
      </c>
      <c r="AF21" s="214">
        <v>1.53</v>
      </c>
      <c r="AG21" s="214">
        <v>3.46</v>
      </c>
      <c r="AH21" s="214">
        <v>4.8600000000000003</v>
      </c>
      <c r="AI21" s="214"/>
      <c r="AJ21" s="540"/>
      <c r="AK21" s="540"/>
      <c r="AL21" s="128"/>
      <c r="AM21" s="540"/>
      <c r="AN21" s="540"/>
      <c r="AO21" s="537"/>
      <c r="AP21" s="537"/>
      <c r="AQ21" s="128"/>
      <c r="AR21" s="541"/>
      <c r="AS21" s="541"/>
      <c r="AT21" s="132"/>
    </row>
    <row r="22" spans="26:46" x14ac:dyDescent="0.25">
      <c r="Z22" s="215" t="s">
        <v>400</v>
      </c>
      <c r="AA22" s="214">
        <v>136.66166000000001</v>
      </c>
      <c r="AB22" s="214">
        <v>2.5395500000000002</v>
      </c>
      <c r="AC22" s="214">
        <v>120.51</v>
      </c>
      <c r="AD22" s="214">
        <v>128.75496000000001</v>
      </c>
      <c r="AE22" s="214">
        <v>0.35803000000000001</v>
      </c>
      <c r="AF22" s="214">
        <v>1.68</v>
      </c>
      <c r="AG22" s="214">
        <v>4.07</v>
      </c>
      <c r="AH22" s="214">
        <v>5.79</v>
      </c>
      <c r="AI22" s="214"/>
      <c r="AJ22" s="540"/>
      <c r="AK22" s="540"/>
      <c r="AL22" s="128"/>
      <c r="AM22" s="540"/>
      <c r="AN22" s="540"/>
      <c r="AO22" s="537"/>
      <c r="AP22" s="537"/>
      <c r="AQ22" s="128"/>
      <c r="AR22" s="537"/>
      <c r="AS22" s="537"/>
      <c r="AT22" s="132"/>
    </row>
    <row r="23" spans="26:46" x14ac:dyDescent="0.25">
      <c r="Z23" s="215" t="s">
        <v>406</v>
      </c>
      <c r="AA23" s="214"/>
      <c r="AB23" s="214"/>
      <c r="AC23" s="214">
        <v>128.38999999999999</v>
      </c>
      <c r="AD23" s="214"/>
      <c r="AE23" s="214"/>
      <c r="AF23" s="214">
        <v>1.96</v>
      </c>
      <c r="AG23" s="214">
        <v>4.62</v>
      </c>
      <c r="AH23" s="214">
        <v>6.9</v>
      </c>
      <c r="AI23" s="214"/>
      <c r="AJ23" s="104"/>
      <c r="AK23" s="104"/>
      <c r="AL23"/>
      <c r="AM23" s="104"/>
      <c r="AN23" s="104"/>
    </row>
    <row r="24" spans="26:46" x14ac:dyDescent="0.25">
      <c r="Z24" s="215"/>
      <c r="AA24" s="214"/>
      <c r="AB24" s="214"/>
      <c r="AC24" s="214"/>
      <c r="AD24" s="214"/>
      <c r="AE24" s="214"/>
      <c r="AF24" s="214"/>
      <c r="AG24" s="214"/>
      <c r="AH24" s="214"/>
      <c r="AI24" s="214"/>
      <c r="AJ24" s="104"/>
      <c r="AK24" s="104"/>
      <c r="AL24"/>
      <c r="AM24" s="104"/>
      <c r="AN24" s="104"/>
    </row>
    <row r="25" spans="26:46" x14ac:dyDescent="0.25">
      <c r="Z25" s="174"/>
      <c r="AA25" s="174"/>
      <c r="AB25" s="174"/>
      <c r="AC25" s="174"/>
      <c r="AD25" s="174"/>
      <c r="AE25" s="174"/>
      <c r="AF25" s="174"/>
      <c r="AG25" s="174"/>
      <c r="AH25" s="174"/>
      <c r="AI25" s="174"/>
      <c r="AJ25"/>
      <c r="AK25"/>
      <c r="AL25"/>
      <c r="AM25"/>
      <c r="AN25"/>
    </row>
    <row r="26" spans="26:46" x14ac:dyDescent="0.25">
      <c r="Z26" s="173"/>
      <c r="AA26" s="174"/>
      <c r="AB26" s="174"/>
      <c r="AC26" s="174"/>
      <c r="AD26" s="174"/>
      <c r="AE26" s="173"/>
      <c r="AF26" s="173"/>
      <c r="AG26" s="173"/>
      <c r="AH26" s="173"/>
      <c r="AI26" s="173"/>
    </row>
    <row r="27" spans="26:46" x14ac:dyDescent="0.25">
      <c r="Z27" s="213" t="s">
        <v>12</v>
      </c>
      <c r="AA27" s="214">
        <v>0.15148</v>
      </c>
      <c r="AB27" s="174"/>
      <c r="AC27" s="174"/>
      <c r="AD27" s="174"/>
      <c r="AE27" s="173"/>
      <c r="AF27" s="173"/>
      <c r="AG27" s="173"/>
      <c r="AH27" s="173"/>
      <c r="AI27" s="173"/>
    </row>
    <row r="28" spans="26:46" x14ac:dyDescent="0.25">
      <c r="Z28" s="213" t="s">
        <v>278</v>
      </c>
      <c r="AA28" s="214">
        <v>0.73</v>
      </c>
      <c r="AB28" s="174"/>
      <c r="AC28" s="174"/>
      <c r="AD28" s="174"/>
      <c r="AE28" s="173"/>
      <c r="AF28" s="173"/>
      <c r="AG28" s="173"/>
      <c r="AH28" s="173"/>
      <c r="AI28" s="173"/>
    </row>
    <row r="29" spans="26:46" x14ac:dyDescent="0.25">
      <c r="Z29" s="215" t="s">
        <v>293</v>
      </c>
      <c r="AA29" s="214">
        <v>1.0684</v>
      </c>
      <c r="AB29" s="174"/>
      <c r="AC29" s="174"/>
      <c r="AD29" s="174"/>
      <c r="AE29" s="173"/>
      <c r="AF29" s="173"/>
      <c r="AG29" s="173"/>
      <c r="AH29" s="173"/>
      <c r="AI29" s="173"/>
    </row>
    <row r="30" spans="26:46" x14ac:dyDescent="0.25">
      <c r="Z30" s="215" t="s">
        <v>294</v>
      </c>
      <c r="AA30" s="214">
        <v>1.20896</v>
      </c>
      <c r="AB30" s="174"/>
      <c r="AC30" s="174"/>
      <c r="AD30" s="174"/>
      <c r="AE30" s="173"/>
      <c r="AF30" s="173"/>
      <c r="AG30" s="173"/>
      <c r="AH30" s="173"/>
      <c r="AI30" s="173"/>
    </row>
    <row r="31" spans="26:46" x14ac:dyDescent="0.25">
      <c r="Z31" s="215" t="s">
        <v>295</v>
      </c>
      <c r="AA31" s="214">
        <v>1.2983899999999999</v>
      </c>
      <c r="AB31" s="174"/>
      <c r="AC31" s="174"/>
      <c r="AD31" s="174"/>
      <c r="AE31" s="173"/>
      <c r="AF31" s="173"/>
      <c r="AG31" s="173"/>
      <c r="AH31" s="173"/>
      <c r="AI31" s="173"/>
    </row>
    <row r="32" spans="26:46" x14ac:dyDescent="0.25">
      <c r="Z32" s="215" t="s">
        <v>296</v>
      </c>
      <c r="AA32" s="214">
        <v>1.3997999999999999</v>
      </c>
      <c r="AB32" s="174"/>
      <c r="AC32" s="174"/>
      <c r="AD32" s="174"/>
      <c r="AE32" s="173"/>
      <c r="AF32" s="173"/>
      <c r="AG32" s="173"/>
      <c r="AH32" s="173"/>
      <c r="AI32" s="173"/>
    </row>
    <row r="33" spans="26:35" x14ac:dyDescent="0.25">
      <c r="Z33" s="215" t="s">
        <v>329</v>
      </c>
      <c r="AA33" s="214">
        <v>1.5310299999999999</v>
      </c>
      <c r="AB33" s="174"/>
      <c r="AC33" s="174"/>
      <c r="AD33" s="174"/>
      <c r="AE33" s="173"/>
      <c r="AF33" s="173"/>
      <c r="AG33" s="173"/>
      <c r="AH33" s="173"/>
      <c r="AI33" s="173"/>
    </row>
  </sheetData>
  <mergeCells count="46">
    <mergeCell ref="AO18:AP18"/>
    <mergeCell ref="AR18:AS18"/>
    <mergeCell ref="AN4:AN5"/>
    <mergeCell ref="Z2:AN2"/>
    <mergeCell ref="Z3:AN3"/>
    <mergeCell ref="Z4:Z5"/>
    <mergeCell ref="AA4:AB4"/>
    <mergeCell ref="AC4:AD4"/>
    <mergeCell ref="AE4:AF4"/>
    <mergeCell ref="AG4:AH4"/>
    <mergeCell ref="AI4:AJ4"/>
    <mergeCell ref="AO17:AP17"/>
    <mergeCell ref="AP13:AR14"/>
    <mergeCell ref="AS13:AT14"/>
    <mergeCell ref="AO15:AP15"/>
    <mergeCell ref="AR15:AS15"/>
    <mergeCell ref="AJ20:AK20"/>
    <mergeCell ref="AO20:AP20"/>
    <mergeCell ref="AR20:AS20"/>
    <mergeCell ref="AO19:AP19"/>
    <mergeCell ref="AR19:AS19"/>
    <mergeCell ref="AM20:AN20"/>
    <mergeCell ref="AO22:AP22"/>
    <mergeCell ref="AR22:AS22"/>
    <mergeCell ref="AJ21:AK21"/>
    <mergeCell ref="AO21:AP21"/>
    <mergeCell ref="AR21:AS21"/>
    <mergeCell ref="AM21:AN21"/>
    <mergeCell ref="AM22:AN22"/>
    <mergeCell ref="AJ22:AK22"/>
    <mergeCell ref="AO16:AP16"/>
    <mergeCell ref="AR16:AS16"/>
    <mergeCell ref="AR17:AS17"/>
    <mergeCell ref="AP2:AQ3"/>
    <mergeCell ref="B2:N2"/>
    <mergeCell ref="AL4:AM4"/>
    <mergeCell ref="AA15:AB16"/>
    <mergeCell ref="AD15:AE16"/>
    <mergeCell ref="AF15:AF16"/>
    <mergeCell ref="AG15:AH16"/>
    <mergeCell ref="AC13:AD14"/>
    <mergeCell ref="AE13:AG14"/>
    <mergeCell ref="AH13:AJ14"/>
    <mergeCell ref="AK13:AM13"/>
    <mergeCell ref="AK14:AM14"/>
    <mergeCell ref="AN13:AO14"/>
  </mergeCells>
  <hyperlinks>
    <hyperlink ref="AP2:AQ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90" zoomScaleNormal="9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531" t="s">
        <v>757</v>
      </c>
      <c r="C2" s="531"/>
      <c r="D2" s="531"/>
      <c r="E2" s="531"/>
      <c r="F2" s="531"/>
      <c r="H2" s="453" t="s">
        <v>377</v>
      </c>
      <c r="I2" s="453"/>
    </row>
    <row r="3" spans="2:9" x14ac:dyDescent="0.25">
      <c r="B3" s="440" t="s">
        <v>1</v>
      </c>
      <c r="C3" s="440"/>
      <c r="D3" s="440"/>
      <c r="E3" s="440"/>
      <c r="F3" s="440"/>
      <c r="H3" s="453"/>
      <c r="I3" s="453"/>
    </row>
    <row r="4" spans="2:9" ht="18" customHeight="1" x14ac:dyDescent="0.25">
      <c r="B4" s="532" t="s">
        <v>297</v>
      </c>
      <c r="C4" s="532" t="s">
        <v>298</v>
      </c>
      <c r="D4" s="532"/>
      <c r="E4" s="532"/>
      <c r="F4" s="532" t="s">
        <v>21</v>
      </c>
    </row>
    <row r="5" spans="2:9" ht="28.5" customHeight="1" x14ac:dyDescent="0.25">
      <c r="B5" s="533"/>
      <c r="C5" s="38" t="s">
        <v>299</v>
      </c>
      <c r="D5" s="38" t="s">
        <v>300</v>
      </c>
      <c r="E5" s="38" t="s">
        <v>301</v>
      </c>
      <c r="F5" s="533"/>
    </row>
    <row r="6" spans="2:9" x14ac:dyDescent="0.25">
      <c r="B6" s="57" t="s">
        <v>302</v>
      </c>
      <c r="C6" s="58">
        <v>85</v>
      </c>
      <c r="D6" s="58">
        <v>14</v>
      </c>
      <c r="E6" s="58">
        <v>15</v>
      </c>
      <c r="F6" s="42">
        <v>114</v>
      </c>
    </row>
    <row r="7" spans="2:9" x14ac:dyDescent="0.25">
      <c r="B7" s="57" t="s">
        <v>303</v>
      </c>
      <c r="C7" s="58">
        <v>1496</v>
      </c>
      <c r="D7" s="58">
        <v>238</v>
      </c>
      <c r="E7" s="58">
        <v>170</v>
      </c>
      <c r="F7" s="42">
        <v>1904</v>
      </c>
    </row>
    <row r="8" spans="2:9" x14ac:dyDescent="0.25">
      <c r="B8" s="57" t="s">
        <v>304</v>
      </c>
      <c r="C8" s="93">
        <v>0</v>
      </c>
      <c r="D8" s="93">
        <v>0</v>
      </c>
      <c r="E8" s="58">
        <v>247</v>
      </c>
      <c r="F8" s="42">
        <v>247</v>
      </c>
    </row>
    <row r="9" spans="2:9" x14ac:dyDescent="0.25">
      <c r="B9" s="57" t="s">
        <v>318</v>
      </c>
      <c r="C9" s="58">
        <v>172</v>
      </c>
      <c r="D9" s="58">
        <v>48</v>
      </c>
      <c r="E9" s="58">
        <v>54</v>
      </c>
      <c r="F9" s="42">
        <v>274</v>
      </c>
    </row>
    <row r="10" spans="2:9" x14ac:dyDescent="0.25">
      <c r="B10" s="57" t="s">
        <v>305</v>
      </c>
      <c r="C10" s="58">
        <v>49</v>
      </c>
      <c r="D10" s="58">
        <v>31</v>
      </c>
      <c r="E10" s="58">
        <v>307</v>
      </c>
      <c r="F10" s="42">
        <v>387</v>
      </c>
    </row>
    <row r="11" spans="2:9" x14ac:dyDescent="0.25">
      <c r="B11" s="57" t="s">
        <v>306</v>
      </c>
      <c r="C11" s="93" t="s">
        <v>15</v>
      </c>
      <c r="D11" s="93" t="s">
        <v>15</v>
      </c>
      <c r="E11" s="58">
        <v>1017</v>
      </c>
      <c r="F11" s="42">
        <v>1017</v>
      </c>
    </row>
    <row r="12" spans="2:9" x14ac:dyDescent="0.25">
      <c r="B12" s="57" t="s">
        <v>307</v>
      </c>
      <c r="C12" s="58">
        <v>319</v>
      </c>
      <c r="D12" s="58">
        <v>56</v>
      </c>
      <c r="E12" s="58">
        <v>130</v>
      </c>
      <c r="F12" s="42">
        <v>505</v>
      </c>
    </row>
    <row r="13" spans="2:9" x14ac:dyDescent="0.25">
      <c r="B13" s="57" t="s">
        <v>308</v>
      </c>
      <c r="C13" s="58">
        <v>207</v>
      </c>
      <c r="D13" s="58">
        <v>62</v>
      </c>
      <c r="E13" s="93" t="s">
        <v>15</v>
      </c>
      <c r="F13" s="42">
        <v>269</v>
      </c>
    </row>
    <row r="14" spans="2:9" x14ac:dyDescent="0.25">
      <c r="B14" s="57" t="s">
        <v>309</v>
      </c>
      <c r="C14" s="93" t="s">
        <v>15</v>
      </c>
      <c r="D14" s="93" t="s">
        <v>15</v>
      </c>
      <c r="E14" s="58">
        <v>4</v>
      </c>
      <c r="F14" s="42">
        <v>4</v>
      </c>
    </row>
    <row r="15" spans="2:9" x14ac:dyDescent="0.25">
      <c r="B15" s="57" t="s">
        <v>310</v>
      </c>
      <c r="C15" s="58">
        <v>138</v>
      </c>
      <c r="D15" s="58">
        <v>41</v>
      </c>
      <c r="E15" s="58">
        <v>3</v>
      </c>
      <c r="F15" s="42">
        <v>182</v>
      </c>
    </row>
    <row r="16" spans="2:9" x14ac:dyDescent="0.25">
      <c r="B16" s="57" t="s">
        <v>311</v>
      </c>
      <c r="C16" s="58">
        <v>88</v>
      </c>
      <c r="D16" s="58">
        <v>19</v>
      </c>
      <c r="E16" s="58">
        <v>62</v>
      </c>
      <c r="F16" s="42">
        <v>169</v>
      </c>
    </row>
    <row r="17" spans="2:6" x14ac:dyDescent="0.25">
      <c r="B17" s="57" t="s">
        <v>312</v>
      </c>
      <c r="C17" s="42">
        <v>4</v>
      </c>
      <c r="D17" s="87">
        <v>0</v>
      </c>
      <c r="E17" s="42">
        <v>1</v>
      </c>
      <c r="F17" s="42">
        <v>5</v>
      </c>
    </row>
    <row r="18" spans="2:6" x14ac:dyDescent="0.25">
      <c r="B18" s="57" t="s">
        <v>313</v>
      </c>
      <c r="C18" s="42">
        <v>9</v>
      </c>
      <c r="D18" s="42">
        <v>3</v>
      </c>
      <c r="E18" s="42">
        <v>18</v>
      </c>
      <c r="F18" s="42">
        <v>30</v>
      </c>
    </row>
    <row r="19" spans="2:6" x14ac:dyDescent="0.25">
      <c r="B19" s="57" t="s">
        <v>314</v>
      </c>
      <c r="C19" s="42">
        <v>3</v>
      </c>
      <c r="D19" s="87">
        <v>1</v>
      </c>
      <c r="E19" s="42">
        <v>19</v>
      </c>
      <c r="F19" s="42">
        <v>23</v>
      </c>
    </row>
    <row r="20" spans="2:6" x14ac:dyDescent="0.25">
      <c r="B20" s="57" t="s">
        <v>315</v>
      </c>
      <c r="C20" s="42">
        <v>2</v>
      </c>
      <c r="D20" s="87">
        <v>0</v>
      </c>
      <c r="E20" s="87">
        <v>0</v>
      </c>
      <c r="F20" s="42">
        <v>2</v>
      </c>
    </row>
    <row r="21" spans="2:6" x14ac:dyDescent="0.25">
      <c r="B21" s="57" t="s">
        <v>472</v>
      </c>
      <c r="C21" s="42">
        <v>33</v>
      </c>
      <c r="D21" s="42">
        <v>11</v>
      </c>
      <c r="E21" s="42">
        <v>27</v>
      </c>
      <c r="F21" s="87">
        <v>71</v>
      </c>
    </row>
    <row r="22" spans="2:6" ht="15.75" customHeight="1" x14ac:dyDescent="0.25">
      <c r="B22" s="297" t="s">
        <v>21</v>
      </c>
      <c r="C22" s="262">
        <v>2605</v>
      </c>
      <c r="D22" s="262">
        <v>524</v>
      </c>
      <c r="E22" s="262">
        <v>2074</v>
      </c>
      <c r="F22" s="262">
        <v>5203</v>
      </c>
    </row>
    <row r="23" spans="2:6" x14ac:dyDescent="0.25">
      <c r="B23" s="517" t="s">
        <v>385</v>
      </c>
      <c r="C23" s="517"/>
      <c r="D23" s="517"/>
      <c r="E23" s="517"/>
      <c r="F23" s="517"/>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46" t="s">
        <v>758</v>
      </c>
      <c r="C2" s="546"/>
      <c r="D2" s="546"/>
      <c r="E2" s="546"/>
      <c r="F2" s="546"/>
      <c r="H2" s="453" t="s">
        <v>377</v>
      </c>
      <c r="I2" s="453"/>
    </row>
    <row r="3" spans="2:9" x14ac:dyDescent="0.25">
      <c r="B3" s="519" t="s">
        <v>1</v>
      </c>
      <c r="C3" s="519"/>
      <c r="D3" s="519"/>
      <c r="E3" s="519"/>
      <c r="F3" s="519"/>
      <c r="H3" s="453"/>
      <c r="I3" s="453"/>
    </row>
    <row r="4" spans="2:9" x14ac:dyDescent="0.25">
      <c r="B4" s="532" t="s">
        <v>297</v>
      </c>
      <c r="C4" s="532" t="s">
        <v>316</v>
      </c>
      <c r="D4" s="532" t="s">
        <v>317</v>
      </c>
      <c r="E4" s="532"/>
      <c r="F4" s="532"/>
    </row>
    <row r="5" spans="2:9" ht="25.5" x14ac:dyDescent="0.25">
      <c r="B5" s="533"/>
      <c r="C5" s="533"/>
      <c r="D5" s="38" t="s">
        <v>299</v>
      </c>
      <c r="E5" s="38" t="s">
        <v>300</v>
      </c>
      <c r="F5" s="38" t="s">
        <v>301</v>
      </c>
    </row>
    <row r="6" spans="2:9" ht="14.25" customHeight="1" x14ac:dyDescent="0.25">
      <c r="B6" s="57" t="s">
        <v>747</v>
      </c>
      <c r="C6" s="57">
        <v>5</v>
      </c>
      <c r="D6" s="57">
        <v>4</v>
      </c>
      <c r="E6" s="57">
        <v>3</v>
      </c>
      <c r="F6" s="57">
        <v>4</v>
      </c>
    </row>
    <row r="7" spans="2:9" x14ac:dyDescent="0.25">
      <c r="B7" s="94" t="s">
        <v>303</v>
      </c>
      <c r="C7" s="57">
        <v>27</v>
      </c>
      <c r="D7" s="57">
        <v>23</v>
      </c>
      <c r="E7" s="57">
        <v>20</v>
      </c>
      <c r="F7" s="57">
        <v>21</v>
      </c>
    </row>
    <row r="8" spans="2:9" x14ac:dyDescent="0.25">
      <c r="B8" s="94" t="s">
        <v>304</v>
      </c>
      <c r="C8" s="57">
        <v>4</v>
      </c>
      <c r="D8" s="57">
        <v>0</v>
      </c>
      <c r="E8" s="57">
        <v>0</v>
      </c>
      <c r="F8" s="57">
        <v>4</v>
      </c>
    </row>
    <row r="9" spans="2:9" x14ac:dyDescent="0.25">
      <c r="B9" s="94" t="s">
        <v>473</v>
      </c>
      <c r="C9" s="57">
        <v>1</v>
      </c>
      <c r="D9" s="57">
        <v>1</v>
      </c>
      <c r="E9" s="57">
        <v>1</v>
      </c>
      <c r="F9" s="57">
        <v>0</v>
      </c>
    </row>
    <row r="10" spans="2:9" x14ac:dyDescent="0.25">
      <c r="B10" s="94" t="s">
        <v>305</v>
      </c>
      <c r="C10" s="57">
        <v>14</v>
      </c>
      <c r="D10" s="57">
        <v>7</v>
      </c>
      <c r="E10" s="57">
        <v>7</v>
      </c>
      <c r="F10" s="57">
        <v>14</v>
      </c>
    </row>
    <row r="11" spans="2:9" x14ac:dyDescent="0.25">
      <c r="B11" s="94" t="s">
        <v>306</v>
      </c>
      <c r="C11" s="57">
        <v>14</v>
      </c>
      <c r="D11" s="57">
        <v>0</v>
      </c>
      <c r="E11" s="57">
        <v>0</v>
      </c>
      <c r="F11" s="57">
        <v>14</v>
      </c>
    </row>
    <row r="12" spans="2:9" x14ac:dyDescent="0.25">
      <c r="B12" s="94" t="s">
        <v>307</v>
      </c>
      <c r="C12" s="57">
        <v>2</v>
      </c>
      <c r="D12" s="57">
        <v>2</v>
      </c>
      <c r="E12" s="57">
        <v>2</v>
      </c>
      <c r="F12" s="57">
        <v>2</v>
      </c>
    </row>
    <row r="13" spans="2:9" x14ac:dyDescent="0.25">
      <c r="B13" s="94" t="s">
        <v>308</v>
      </c>
      <c r="C13" s="57">
        <v>1</v>
      </c>
      <c r="D13" s="57">
        <v>1</v>
      </c>
      <c r="E13" s="57">
        <v>1</v>
      </c>
      <c r="F13" s="57">
        <v>0</v>
      </c>
    </row>
    <row r="14" spans="2:9" x14ac:dyDescent="0.25">
      <c r="B14" s="94" t="s">
        <v>319</v>
      </c>
      <c r="C14" s="57">
        <v>1</v>
      </c>
      <c r="D14" s="57">
        <v>1</v>
      </c>
      <c r="E14" s="57">
        <v>1</v>
      </c>
      <c r="F14" s="57">
        <v>0</v>
      </c>
    </row>
    <row r="15" spans="2:9" x14ac:dyDescent="0.25">
      <c r="B15" s="94" t="s">
        <v>320</v>
      </c>
      <c r="C15" s="57">
        <v>2</v>
      </c>
      <c r="D15" s="57">
        <v>1</v>
      </c>
      <c r="E15" s="57">
        <v>1</v>
      </c>
      <c r="F15" s="57">
        <v>2</v>
      </c>
    </row>
    <row r="16" spans="2:9" x14ac:dyDescent="0.25">
      <c r="B16" s="94" t="s">
        <v>313</v>
      </c>
      <c r="C16" s="57">
        <v>1</v>
      </c>
      <c r="D16" s="57">
        <v>1</v>
      </c>
      <c r="E16" s="57">
        <v>1</v>
      </c>
      <c r="F16" s="57">
        <v>1</v>
      </c>
    </row>
    <row r="17" spans="2:6" x14ac:dyDescent="0.25">
      <c r="B17" s="94" t="s">
        <v>314</v>
      </c>
      <c r="C17" s="57">
        <v>6</v>
      </c>
      <c r="D17" s="57">
        <v>5</v>
      </c>
      <c r="E17" s="57">
        <v>4</v>
      </c>
      <c r="F17" s="57">
        <v>4</v>
      </c>
    </row>
    <row r="18" spans="2:6" x14ac:dyDescent="0.25">
      <c r="B18" s="236" t="s">
        <v>21</v>
      </c>
      <c r="C18" s="337">
        <v>78</v>
      </c>
      <c r="D18" s="337">
        <v>46</v>
      </c>
      <c r="E18" s="337">
        <v>41</v>
      </c>
      <c r="F18" s="337">
        <v>66</v>
      </c>
    </row>
    <row r="19" spans="2:6" ht="15.75" customHeight="1" x14ac:dyDescent="0.25">
      <c r="B19" s="517" t="s">
        <v>483</v>
      </c>
      <c r="C19" s="517"/>
      <c r="D19" s="517"/>
      <c r="E19" s="517"/>
      <c r="F19" s="517"/>
    </row>
    <row r="21" spans="2:6" x14ac:dyDescent="0.25">
      <c r="F21" s="44"/>
    </row>
  </sheetData>
  <mergeCells count="7">
    <mergeCell ref="B19:F19"/>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D1"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4" max="14" width="9" customWidth="1"/>
    <col min="15" max="15" width="1.85546875" customWidth="1"/>
    <col min="16" max="16" width="1.85546875" style="51" customWidth="1"/>
    <col min="17" max="17" width="1.85546875" customWidth="1"/>
    <col min="18" max="18" width="46.5703125" style="19" customWidth="1"/>
    <col min="19" max="19" width="14.42578125" style="19" customWidth="1"/>
    <col min="20" max="20" width="13.5703125" style="19" customWidth="1"/>
    <col min="21" max="21" width="13.7109375" style="19" customWidth="1"/>
    <col min="22" max="22" width="14.5703125" style="19" customWidth="1"/>
    <col min="23" max="23" width="17.7109375" style="19" customWidth="1"/>
    <col min="24" max="24" width="11.28515625" style="19" customWidth="1"/>
    <col min="25" max="25" width="13.28515625" style="19" customWidth="1"/>
    <col min="26" max="26" width="3.5703125" customWidth="1"/>
    <col min="27" max="27" width="6" customWidth="1"/>
    <col min="28" max="28" width="8" customWidth="1"/>
  </cols>
  <sheetData>
    <row r="1" spans="2:28" ht="12" customHeight="1" x14ac:dyDescent="0.25"/>
    <row r="2" spans="2:28" ht="15.75" x14ac:dyDescent="0.25">
      <c r="B2" s="404"/>
      <c r="C2" s="404"/>
      <c r="D2" s="404"/>
      <c r="E2" s="404"/>
      <c r="F2" s="404"/>
      <c r="G2" s="404"/>
      <c r="H2" s="53"/>
      <c r="I2" s="404"/>
      <c r="J2" s="404"/>
      <c r="K2" s="404"/>
      <c r="L2" s="404"/>
      <c r="M2" s="404"/>
      <c r="N2" s="404"/>
      <c r="R2" s="406" t="s">
        <v>507</v>
      </c>
      <c r="S2" s="406"/>
      <c r="T2" s="406"/>
      <c r="U2" s="406"/>
      <c r="V2" s="406"/>
      <c r="W2" s="406"/>
      <c r="X2" s="406"/>
      <c r="Y2" s="406"/>
      <c r="AA2" s="400" t="s">
        <v>377</v>
      </c>
      <c r="AB2" s="400"/>
    </row>
    <row r="3" spans="2:28" ht="28.5" customHeight="1" x14ac:dyDescent="0.25">
      <c r="R3" s="402" t="s">
        <v>16</v>
      </c>
      <c r="S3" s="408" t="s">
        <v>17</v>
      </c>
      <c r="T3" s="409"/>
      <c r="U3" s="409"/>
      <c r="V3" s="409"/>
      <c r="W3" s="409"/>
      <c r="X3" s="409"/>
      <c r="Y3" s="410"/>
      <c r="AA3" s="400"/>
      <c r="AB3" s="400"/>
    </row>
    <row r="4" spans="2:28" x14ac:dyDescent="0.25">
      <c r="R4" s="407"/>
      <c r="S4" s="407" t="s">
        <v>4</v>
      </c>
      <c r="T4" s="411" t="s">
        <v>18</v>
      </c>
      <c r="U4" s="411"/>
      <c r="V4" s="411"/>
      <c r="W4" s="411"/>
      <c r="X4" s="411"/>
      <c r="Y4" s="412" t="s">
        <v>19</v>
      </c>
    </row>
    <row r="5" spans="2:28" ht="40.5" x14ac:dyDescent="0.25">
      <c r="R5" s="403"/>
      <c r="S5" s="403"/>
      <c r="T5" s="6" t="s">
        <v>6</v>
      </c>
      <c r="U5" s="6" t="s">
        <v>20</v>
      </c>
      <c r="V5" s="6" t="s">
        <v>8</v>
      </c>
      <c r="W5" s="6" t="s">
        <v>9</v>
      </c>
      <c r="X5" s="8" t="s">
        <v>21</v>
      </c>
      <c r="Y5" s="413"/>
    </row>
    <row r="6" spans="2:28" ht="18" customHeight="1" x14ac:dyDescent="0.25">
      <c r="R6" s="217" t="s">
        <v>22</v>
      </c>
      <c r="S6" s="126">
        <v>2437</v>
      </c>
      <c r="T6" s="126">
        <v>314</v>
      </c>
      <c r="U6" s="126">
        <v>312</v>
      </c>
      <c r="V6" s="126">
        <v>305</v>
      </c>
      <c r="W6" s="126">
        <v>805</v>
      </c>
      <c r="X6" s="150">
        <v>1736</v>
      </c>
      <c r="Y6" s="224">
        <v>701</v>
      </c>
    </row>
    <row r="7" spans="2:28" ht="18.75" customHeight="1" x14ac:dyDescent="0.25">
      <c r="R7" s="102" t="s">
        <v>23</v>
      </c>
      <c r="S7" s="7">
        <v>316</v>
      </c>
      <c r="T7" s="116">
        <v>35</v>
      </c>
      <c r="U7" s="116">
        <v>38</v>
      </c>
      <c r="V7" s="116">
        <v>37</v>
      </c>
      <c r="W7" s="116">
        <v>100</v>
      </c>
      <c r="X7" s="116">
        <v>210</v>
      </c>
      <c r="Y7" s="117">
        <v>106</v>
      </c>
      <c r="AA7" s="170"/>
    </row>
    <row r="8" spans="2:28" ht="17.25" customHeight="1" x14ac:dyDescent="0.25">
      <c r="R8" s="103" t="s">
        <v>24</v>
      </c>
      <c r="S8" s="7">
        <v>254</v>
      </c>
      <c r="T8" s="116">
        <v>40</v>
      </c>
      <c r="U8" s="116">
        <v>40</v>
      </c>
      <c r="V8" s="116">
        <v>36</v>
      </c>
      <c r="W8" s="116">
        <v>73</v>
      </c>
      <c r="X8" s="116">
        <v>189</v>
      </c>
      <c r="Y8" s="117">
        <v>65</v>
      </c>
      <c r="AA8" s="170"/>
    </row>
    <row r="9" spans="2:28" ht="20.25" customHeight="1" x14ac:dyDescent="0.25">
      <c r="R9" s="102" t="s">
        <v>25</v>
      </c>
      <c r="S9" s="7">
        <v>177</v>
      </c>
      <c r="T9" s="116">
        <v>21</v>
      </c>
      <c r="U9" s="116">
        <v>15</v>
      </c>
      <c r="V9" s="116">
        <v>10</v>
      </c>
      <c r="W9" s="116">
        <v>75</v>
      </c>
      <c r="X9" s="116">
        <v>121</v>
      </c>
      <c r="Y9" s="117">
        <v>56</v>
      </c>
      <c r="AA9" s="170"/>
    </row>
    <row r="10" spans="2:28" ht="16.5" customHeight="1" x14ac:dyDescent="0.25">
      <c r="R10" s="103" t="s">
        <v>26</v>
      </c>
      <c r="S10" s="7">
        <v>129</v>
      </c>
      <c r="T10" s="116">
        <v>16</v>
      </c>
      <c r="U10" s="116">
        <v>24</v>
      </c>
      <c r="V10" s="116">
        <v>13</v>
      </c>
      <c r="W10" s="116">
        <v>43</v>
      </c>
      <c r="X10" s="116">
        <v>96</v>
      </c>
      <c r="Y10" s="117">
        <v>33</v>
      </c>
      <c r="AA10" s="170"/>
    </row>
    <row r="11" spans="2:28" ht="15" customHeight="1" x14ac:dyDescent="0.25">
      <c r="R11" s="102" t="s">
        <v>27</v>
      </c>
      <c r="S11" s="7">
        <v>270</v>
      </c>
      <c r="T11" s="116">
        <v>45</v>
      </c>
      <c r="U11" s="116">
        <v>44</v>
      </c>
      <c r="V11" s="116">
        <v>21</v>
      </c>
      <c r="W11" s="116">
        <v>83</v>
      </c>
      <c r="X11" s="116">
        <v>193</v>
      </c>
      <c r="Y11" s="117">
        <v>77</v>
      </c>
      <c r="AA11" s="170"/>
    </row>
    <row r="12" spans="2:28" ht="15" customHeight="1" x14ac:dyDescent="0.25">
      <c r="R12" s="103" t="s">
        <v>28</v>
      </c>
      <c r="S12" s="7">
        <v>417</v>
      </c>
      <c r="T12" s="116">
        <v>52</v>
      </c>
      <c r="U12" s="116">
        <v>53</v>
      </c>
      <c r="V12" s="116">
        <v>41</v>
      </c>
      <c r="W12" s="116">
        <v>161</v>
      </c>
      <c r="X12" s="116">
        <v>307</v>
      </c>
      <c r="Y12" s="117">
        <v>110</v>
      </c>
      <c r="AA12" s="170"/>
    </row>
    <row r="13" spans="2:28" ht="18.75" customHeight="1" x14ac:dyDescent="0.25">
      <c r="R13" s="102" t="s">
        <v>29</v>
      </c>
      <c r="S13" s="7">
        <v>284</v>
      </c>
      <c r="T13" s="116">
        <v>34</v>
      </c>
      <c r="U13" s="116">
        <v>40</v>
      </c>
      <c r="V13" s="116">
        <v>39</v>
      </c>
      <c r="W13" s="116">
        <v>89</v>
      </c>
      <c r="X13" s="116">
        <v>202</v>
      </c>
      <c r="Y13" s="117">
        <v>82</v>
      </c>
      <c r="AA13" s="170"/>
    </row>
    <row r="14" spans="2:28" ht="15.75" customHeight="1" x14ac:dyDescent="0.25">
      <c r="R14" s="103" t="s">
        <v>30</v>
      </c>
      <c r="S14" s="7">
        <v>416</v>
      </c>
      <c r="T14" s="116">
        <v>48</v>
      </c>
      <c r="U14" s="116">
        <v>32</v>
      </c>
      <c r="V14" s="116">
        <v>83</v>
      </c>
      <c r="W14" s="116">
        <v>130</v>
      </c>
      <c r="X14" s="116">
        <v>293</v>
      </c>
      <c r="Y14" s="117">
        <v>123</v>
      </c>
      <c r="AA14" s="170"/>
    </row>
    <row r="15" spans="2:28" x14ac:dyDescent="0.25">
      <c r="R15" s="220" t="s">
        <v>31</v>
      </c>
      <c r="S15" s="81">
        <v>174</v>
      </c>
      <c r="T15" s="218">
        <v>23</v>
      </c>
      <c r="U15" s="218">
        <v>26</v>
      </c>
      <c r="V15" s="218">
        <v>25</v>
      </c>
      <c r="W15" s="218">
        <v>51</v>
      </c>
      <c r="X15" s="218">
        <v>125</v>
      </c>
      <c r="Y15" s="219">
        <v>49</v>
      </c>
      <c r="AA15" s="170"/>
    </row>
    <row r="16" spans="2:28" x14ac:dyDescent="0.25">
      <c r="R16" s="221" t="s">
        <v>32</v>
      </c>
      <c r="S16" s="225">
        <v>1285</v>
      </c>
      <c r="T16" s="225">
        <v>243</v>
      </c>
      <c r="U16" s="225">
        <v>197</v>
      </c>
      <c r="V16" s="225">
        <v>78</v>
      </c>
      <c r="W16" s="225">
        <v>337</v>
      </c>
      <c r="X16" s="168">
        <v>855</v>
      </c>
      <c r="Y16" s="226">
        <v>430</v>
      </c>
      <c r="AA16" s="170">
        <f>SUM(T16+U16)</f>
        <v>440</v>
      </c>
    </row>
    <row r="17" spans="2:27" ht="14.25" customHeight="1" x14ac:dyDescent="0.25">
      <c r="R17" s="102" t="s">
        <v>33</v>
      </c>
      <c r="S17" s="10">
        <v>329</v>
      </c>
      <c r="T17" s="116">
        <v>76</v>
      </c>
      <c r="U17" s="116">
        <v>44</v>
      </c>
      <c r="V17" s="116">
        <v>14</v>
      </c>
      <c r="W17" s="116">
        <v>41</v>
      </c>
      <c r="X17" s="93">
        <v>175</v>
      </c>
      <c r="Y17" s="58">
        <v>154</v>
      </c>
      <c r="AA17" s="170"/>
    </row>
    <row r="18" spans="2:27" ht="14.25" customHeight="1" x14ac:dyDescent="0.25">
      <c r="R18" s="103" t="s">
        <v>34</v>
      </c>
      <c r="S18" s="10">
        <v>181</v>
      </c>
      <c r="T18" s="116">
        <v>25</v>
      </c>
      <c r="U18" s="116">
        <v>32</v>
      </c>
      <c r="V18" s="116">
        <v>8</v>
      </c>
      <c r="W18" s="116">
        <v>65</v>
      </c>
      <c r="X18" s="93">
        <v>130</v>
      </c>
      <c r="Y18" s="58">
        <v>51</v>
      </c>
      <c r="AA18" s="170"/>
    </row>
    <row r="19" spans="2:27" ht="16.5" customHeight="1" x14ac:dyDescent="0.25">
      <c r="B19" s="404"/>
      <c r="C19" s="404"/>
      <c r="D19" s="404"/>
      <c r="E19" s="404"/>
      <c r="F19" s="404"/>
      <c r="G19" s="404"/>
      <c r="H19" s="54"/>
      <c r="I19" s="404"/>
      <c r="J19" s="404"/>
      <c r="K19" s="404"/>
      <c r="L19" s="404"/>
      <c r="M19" s="404"/>
      <c r="N19" s="404"/>
      <c r="R19" s="102" t="s">
        <v>35</v>
      </c>
      <c r="S19" s="10">
        <v>6</v>
      </c>
      <c r="T19" s="116">
        <v>2</v>
      </c>
      <c r="U19" s="116">
        <v>1</v>
      </c>
      <c r="V19" s="116">
        <v>1</v>
      </c>
      <c r="W19" s="116">
        <v>0</v>
      </c>
      <c r="X19" s="93">
        <v>4</v>
      </c>
      <c r="Y19" s="58">
        <v>2</v>
      </c>
      <c r="AA19" s="170"/>
    </row>
    <row r="20" spans="2:27" ht="16.5" customHeight="1" x14ac:dyDescent="0.25">
      <c r="R20" s="222" t="s">
        <v>36</v>
      </c>
      <c r="S20" s="223">
        <v>769</v>
      </c>
      <c r="T20" s="218">
        <v>140</v>
      </c>
      <c r="U20" s="218">
        <v>120</v>
      </c>
      <c r="V20" s="218">
        <v>55</v>
      </c>
      <c r="W20" s="218">
        <v>231</v>
      </c>
      <c r="X20" s="150">
        <v>546</v>
      </c>
      <c r="Y20" s="224">
        <v>223</v>
      </c>
      <c r="AA20" s="170"/>
    </row>
    <row r="21" spans="2:27" ht="15.75" customHeight="1" x14ac:dyDescent="0.25">
      <c r="R21" s="100" t="s">
        <v>37</v>
      </c>
      <c r="S21" s="91">
        <v>689</v>
      </c>
      <c r="T21" s="12">
        <v>122</v>
      </c>
      <c r="U21" s="12">
        <v>93</v>
      </c>
      <c r="V21" s="12">
        <v>65</v>
      </c>
      <c r="W21" s="12">
        <v>132</v>
      </c>
      <c r="X21" s="93">
        <v>412</v>
      </c>
      <c r="Y21" s="58">
        <v>277</v>
      </c>
      <c r="AA21" s="170">
        <f>SUM(T21+U21)</f>
        <v>215</v>
      </c>
    </row>
    <row r="22" spans="2:27" ht="15.75" customHeight="1" x14ac:dyDescent="0.25">
      <c r="R22" s="101" t="s">
        <v>38</v>
      </c>
      <c r="S22" s="91">
        <v>622</v>
      </c>
      <c r="T22" s="12">
        <v>77</v>
      </c>
      <c r="U22" s="12">
        <v>59</v>
      </c>
      <c r="V22" s="12">
        <v>42</v>
      </c>
      <c r="W22" s="12">
        <v>250</v>
      </c>
      <c r="X22" s="93">
        <v>428</v>
      </c>
      <c r="Y22" s="58">
        <v>194</v>
      </c>
      <c r="AA22" s="170">
        <f t="shared" ref="AA22:AA27" si="0">SUM(T22+U22)</f>
        <v>136</v>
      </c>
    </row>
    <row r="23" spans="2:27" ht="15.75" customHeight="1" x14ac:dyDescent="0.25">
      <c r="R23" s="100" t="s">
        <v>39</v>
      </c>
      <c r="S23" s="91">
        <v>135</v>
      </c>
      <c r="T23" s="12">
        <v>24</v>
      </c>
      <c r="U23" s="12">
        <v>22</v>
      </c>
      <c r="V23" s="12">
        <v>16</v>
      </c>
      <c r="W23" s="12">
        <v>31</v>
      </c>
      <c r="X23" s="93">
        <v>93</v>
      </c>
      <c r="Y23" s="58">
        <v>42</v>
      </c>
      <c r="AA23" s="170">
        <f t="shared" si="0"/>
        <v>46</v>
      </c>
    </row>
    <row r="24" spans="2:27" ht="15" customHeight="1" x14ac:dyDescent="0.25">
      <c r="R24" s="101" t="s">
        <v>40</v>
      </c>
      <c r="S24" s="91">
        <v>189</v>
      </c>
      <c r="T24" s="12">
        <v>21</v>
      </c>
      <c r="U24" s="12">
        <v>12</v>
      </c>
      <c r="V24" s="12">
        <v>33</v>
      </c>
      <c r="W24" s="12">
        <v>59</v>
      </c>
      <c r="X24" s="93">
        <v>125</v>
      </c>
      <c r="Y24" s="58">
        <v>64</v>
      </c>
      <c r="AA24" s="170">
        <f t="shared" si="0"/>
        <v>33</v>
      </c>
    </row>
    <row r="25" spans="2:27" ht="14.25" customHeight="1" x14ac:dyDescent="0.25">
      <c r="R25" s="100" t="s">
        <v>41</v>
      </c>
      <c r="S25" s="91">
        <v>170</v>
      </c>
      <c r="T25" s="12">
        <v>19</v>
      </c>
      <c r="U25" s="12">
        <v>19</v>
      </c>
      <c r="V25" s="12">
        <v>13</v>
      </c>
      <c r="W25" s="12">
        <v>70</v>
      </c>
      <c r="X25" s="93">
        <v>121</v>
      </c>
      <c r="Y25" s="58">
        <v>49</v>
      </c>
      <c r="AA25" s="170">
        <f t="shared" si="0"/>
        <v>38</v>
      </c>
    </row>
    <row r="26" spans="2:27" x14ac:dyDescent="0.25">
      <c r="R26" s="101" t="s">
        <v>31</v>
      </c>
      <c r="S26" s="91">
        <v>672</v>
      </c>
      <c r="T26" s="91">
        <v>74</v>
      </c>
      <c r="U26" s="91">
        <v>79</v>
      </c>
      <c r="V26" s="91">
        <v>59</v>
      </c>
      <c r="W26" s="91">
        <v>217</v>
      </c>
      <c r="X26" s="93">
        <v>429</v>
      </c>
      <c r="Y26" s="58">
        <v>243</v>
      </c>
      <c r="AA26" s="170">
        <f t="shared" si="0"/>
        <v>153</v>
      </c>
    </row>
    <row r="27" spans="2:27" x14ac:dyDescent="0.25">
      <c r="R27" s="263" t="s">
        <v>21</v>
      </c>
      <c r="S27" s="107">
        <v>6199</v>
      </c>
      <c r="T27" s="107">
        <v>894</v>
      </c>
      <c r="U27" s="107">
        <v>793</v>
      </c>
      <c r="V27" s="107">
        <v>611</v>
      </c>
      <c r="W27" s="107">
        <v>1901</v>
      </c>
      <c r="X27" s="107">
        <v>4199</v>
      </c>
      <c r="Y27" s="107">
        <v>2000</v>
      </c>
      <c r="AA27" s="170">
        <f t="shared" si="0"/>
        <v>1687</v>
      </c>
    </row>
    <row r="28" spans="2:27" x14ac:dyDescent="0.25">
      <c r="R28" s="405" t="s">
        <v>42</v>
      </c>
      <c r="S28" s="405"/>
      <c r="T28" s="405"/>
      <c r="U28" s="405"/>
      <c r="V28" s="405"/>
      <c r="W28" s="405"/>
      <c r="X28" s="405"/>
      <c r="Y28" s="405"/>
      <c r="AA28" s="170"/>
    </row>
    <row r="29" spans="2:27" x14ac:dyDescent="0.25">
      <c r="AA29" s="170"/>
    </row>
    <row r="30" spans="2:27" x14ac:dyDescent="0.25">
      <c r="R30" s="173"/>
      <c r="S30" s="173"/>
      <c r="T30" s="173"/>
      <c r="U30" s="173"/>
      <c r="V30" s="173"/>
      <c r="W30" s="173"/>
    </row>
    <row r="31" spans="2:27" ht="18" customHeight="1" x14ac:dyDescent="0.25">
      <c r="R31" s="177" t="s">
        <v>16</v>
      </c>
      <c r="S31" s="178" t="s">
        <v>4</v>
      </c>
      <c r="T31" s="178" t="s">
        <v>333</v>
      </c>
      <c r="U31" s="178" t="s">
        <v>8</v>
      </c>
      <c r="V31" s="178" t="s">
        <v>9</v>
      </c>
      <c r="W31" s="173"/>
    </row>
    <row r="32" spans="2:27" x14ac:dyDescent="0.25">
      <c r="R32" s="179" t="s">
        <v>22</v>
      </c>
      <c r="S32" s="180">
        <f>S6</f>
        <v>2437</v>
      </c>
      <c r="T32" s="171">
        <v>475</v>
      </c>
      <c r="U32" s="180">
        <f>V6</f>
        <v>305</v>
      </c>
      <c r="V32" s="180">
        <f>W6</f>
        <v>805</v>
      </c>
      <c r="W32" s="173"/>
    </row>
    <row r="33" spans="18:23" x14ac:dyDescent="0.25">
      <c r="R33" s="179" t="s">
        <v>334</v>
      </c>
      <c r="S33" s="180">
        <f>S16</f>
        <v>1285</v>
      </c>
      <c r="T33" s="171">
        <v>320</v>
      </c>
      <c r="U33" s="180">
        <v>59</v>
      </c>
      <c r="V33" s="180">
        <f>W16</f>
        <v>337</v>
      </c>
      <c r="W33" s="173"/>
    </row>
    <row r="34" spans="18:23" x14ac:dyDescent="0.25">
      <c r="R34" s="179" t="s">
        <v>37</v>
      </c>
      <c r="S34" s="180">
        <f t="shared" ref="S34:S39" si="1">S21</f>
        <v>689</v>
      </c>
      <c r="T34" s="171">
        <v>166</v>
      </c>
      <c r="U34" s="180">
        <f t="shared" ref="U34:V39" si="2">V21</f>
        <v>65</v>
      </c>
      <c r="V34" s="180">
        <f t="shared" si="2"/>
        <v>132</v>
      </c>
      <c r="W34" s="173"/>
    </row>
    <row r="35" spans="18:23" x14ac:dyDescent="0.25">
      <c r="R35" s="179" t="s">
        <v>335</v>
      </c>
      <c r="S35" s="180">
        <f t="shared" si="1"/>
        <v>622</v>
      </c>
      <c r="T35" s="171">
        <v>105</v>
      </c>
      <c r="U35" s="180">
        <v>27</v>
      </c>
      <c r="V35" s="180">
        <f t="shared" si="2"/>
        <v>250</v>
      </c>
      <c r="W35" s="173"/>
    </row>
    <row r="36" spans="18:23" x14ac:dyDescent="0.25">
      <c r="R36" s="179" t="s">
        <v>336</v>
      </c>
      <c r="S36" s="180">
        <f t="shared" si="1"/>
        <v>135</v>
      </c>
      <c r="T36" s="171">
        <v>37</v>
      </c>
      <c r="U36" s="180">
        <f t="shared" si="2"/>
        <v>16</v>
      </c>
      <c r="V36" s="180">
        <f t="shared" si="2"/>
        <v>31</v>
      </c>
      <c r="W36" s="173"/>
    </row>
    <row r="37" spans="18:23" x14ac:dyDescent="0.25">
      <c r="R37" s="179" t="s">
        <v>337</v>
      </c>
      <c r="S37" s="180">
        <f t="shared" si="1"/>
        <v>189</v>
      </c>
      <c r="T37" s="171">
        <v>22</v>
      </c>
      <c r="U37" s="180">
        <v>23</v>
      </c>
      <c r="V37" s="180">
        <f t="shared" si="2"/>
        <v>59</v>
      </c>
      <c r="W37" s="173"/>
    </row>
    <row r="38" spans="18:23" x14ac:dyDescent="0.25">
      <c r="R38" s="179" t="s">
        <v>338</v>
      </c>
      <c r="S38" s="180">
        <f t="shared" si="1"/>
        <v>170</v>
      </c>
      <c r="T38" s="171">
        <v>33</v>
      </c>
      <c r="U38" s="180">
        <f t="shared" si="2"/>
        <v>13</v>
      </c>
      <c r="V38" s="180">
        <f t="shared" si="2"/>
        <v>70</v>
      </c>
      <c r="W38" s="173"/>
    </row>
    <row r="39" spans="18:23" x14ac:dyDescent="0.25">
      <c r="R39" s="179" t="s">
        <v>31</v>
      </c>
      <c r="S39" s="180">
        <f t="shared" si="1"/>
        <v>672</v>
      </c>
      <c r="T39" s="171">
        <v>118</v>
      </c>
      <c r="U39" s="180">
        <f t="shared" si="2"/>
        <v>59</v>
      </c>
      <c r="V39" s="180">
        <f t="shared" si="2"/>
        <v>217</v>
      </c>
      <c r="W39" s="173"/>
    </row>
    <row r="40" spans="18:23" x14ac:dyDescent="0.25">
      <c r="R40" s="179" t="s">
        <v>21</v>
      </c>
      <c r="S40" s="181">
        <f>SUM(S32:S39)</f>
        <v>6199</v>
      </c>
      <c r="T40" s="171">
        <f>SUM(T32:T39)</f>
        <v>1276</v>
      </c>
      <c r="U40" s="181">
        <f>SUM(U32:U39)</f>
        <v>567</v>
      </c>
      <c r="V40" s="181">
        <f>SUM(V32:V39)</f>
        <v>1901</v>
      </c>
      <c r="W40" s="173"/>
    </row>
    <row r="41" spans="18:23" x14ac:dyDescent="0.25">
      <c r="R41" s="173"/>
      <c r="S41" s="173"/>
      <c r="T41" s="173"/>
      <c r="U41" s="173"/>
      <c r="V41" s="173"/>
      <c r="W41" s="173"/>
    </row>
    <row r="42" spans="18:23" x14ac:dyDescent="0.25">
      <c r="R42" s="173"/>
      <c r="S42" s="173"/>
      <c r="T42" s="173"/>
      <c r="U42" s="173"/>
      <c r="V42" s="173"/>
      <c r="W42" s="173"/>
    </row>
    <row r="43" spans="18:23" x14ac:dyDescent="0.25">
      <c r="R43" s="173"/>
      <c r="S43" s="173"/>
      <c r="T43" s="173"/>
      <c r="U43" s="173"/>
      <c r="V43" s="173"/>
      <c r="W43" s="173"/>
    </row>
    <row r="44" spans="18:23" ht="40.5" x14ac:dyDescent="0.25">
      <c r="R44" s="177" t="s">
        <v>16</v>
      </c>
      <c r="S44" s="178" t="s">
        <v>4</v>
      </c>
      <c r="T44" s="178" t="s">
        <v>6</v>
      </c>
      <c r="U44" s="178" t="s">
        <v>8</v>
      </c>
      <c r="V44" s="178" t="s">
        <v>9</v>
      </c>
      <c r="W44" s="173"/>
    </row>
    <row r="45" spans="18:23" x14ac:dyDescent="0.25">
      <c r="R45" s="173"/>
      <c r="S45" s="182"/>
      <c r="T45" s="182"/>
      <c r="U45" s="182"/>
      <c r="V45" s="182"/>
      <c r="W45" s="173"/>
    </row>
    <row r="46" spans="18:23" x14ac:dyDescent="0.25">
      <c r="R46" s="179" t="s">
        <v>22</v>
      </c>
      <c r="S46" s="183">
        <f>1994/4946</f>
        <v>0.40315406389001213</v>
      </c>
      <c r="T46" s="183">
        <f>475/1276</f>
        <v>0.37225705329153608</v>
      </c>
      <c r="U46" s="183">
        <f>U32/U40</f>
        <v>0.53791887125220461</v>
      </c>
      <c r="V46" s="183">
        <f>V32/V40</f>
        <v>0.42346133613887427</v>
      </c>
      <c r="W46" s="173"/>
    </row>
    <row r="47" spans="18:23" x14ac:dyDescent="0.25">
      <c r="R47" s="179" t="s">
        <v>334</v>
      </c>
      <c r="S47" s="183">
        <f>989/4946</f>
        <v>0.19995956328346137</v>
      </c>
      <c r="T47" s="183">
        <f>320/1276</f>
        <v>0.2507836990595611</v>
      </c>
      <c r="U47" s="183">
        <f>U33/U40</f>
        <v>0.10405643738977072</v>
      </c>
      <c r="V47" s="183">
        <f>V33/V40</f>
        <v>0.17727511835875856</v>
      </c>
      <c r="W47" s="173"/>
    </row>
    <row r="48" spans="18:23" x14ac:dyDescent="0.25">
      <c r="R48" s="179" t="s">
        <v>37</v>
      </c>
      <c r="S48" s="183">
        <f>538/4946</f>
        <v>0.1087747674888799</v>
      </c>
      <c r="T48" s="183">
        <f>166/1276</f>
        <v>0.13009404388714735</v>
      </c>
      <c r="U48" s="183">
        <f>U34/U40</f>
        <v>0.1146384479717813</v>
      </c>
      <c r="V48" s="183">
        <f>V34/V40</f>
        <v>6.9437138348237767E-2</v>
      </c>
      <c r="W48" s="173"/>
    </row>
    <row r="49" spans="18:23" x14ac:dyDescent="0.25">
      <c r="R49" s="179" t="s">
        <v>335</v>
      </c>
      <c r="S49" s="183">
        <f>494/4946</f>
        <v>9.9878689850384145E-2</v>
      </c>
      <c r="T49" s="183">
        <f>105/1276</f>
        <v>8.2288401253918494E-2</v>
      </c>
      <c r="U49" s="183">
        <f>U35/U40</f>
        <v>4.7619047619047616E-2</v>
      </c>
      <c r="V49" s="183">
        <f>V35/V40</f>
        <v>0.13150973172014729</v>
      </c>
      <c r="W49" s="173"/>
    </row>
    <row r="50" spans="18:23" x14ac:dyDescent="0.25">
      <c r="R50" s="179" t="s">
        <v>336</v>
      </c>
      <c r="S50" s="183">
        <f>107/4946</f>
        <v>2.163364334816013E-2</v>
      </c>
      <c r="T50" s="183">
        <f>37/1276</f>
        <v>2.8996865203761754E-2</v>
      </c>
      <c r="U50" s="183">
        <f>U36/U40</f>
        <v>2.821869488536155E-2</v>
      </c>
      <c r="V50" s="183">
        <f>V36/V40</f>
        <v>1.6307206733298264E-2</v>
      </c>
      <c r="W50" s="173"/>
    </row>
    <row r="51" spans="18:23" x14ac:dyDescent="0.25">
      <c r="R51" s="179" t="s">
        <v>337</v>
      </c>
      <c r="S51" s="183">
        <f>148/4946</f>
        <v>2.9923170238576626E-2</v>
      </c>
      <c r="T51" s="183">
        <f>22/1276</f>
        <v>1.7241379310344827E-2</v>
      </c>
      <c r="U51" s="183">
        <f>U37/U40</f>
        <v>4.0564373897707229E-2</v>
      </c>
      <c r="V51" s="183">
        <f>V37/V40</f>
        <v>3.103629668595476E-2</v>
      </c>
      <c r="W51" s="173"/>
    </row>
    <row r="52" spans="18:23" x14ac:dyDescent="0.25">
      <c r="R52" s="179" t="s">
        <v>338</v>
      </c>
      <c r="S52" s="183">
        <f>144/4946</f>
        <v>2.9114435907804288E-2</v>
      </c>
      <c r="T52" s="183">
        <f>33/1276</f>
        <v>2.5862068965517241E-2</v>
      </c>
      <c r="U52" s="183">
        <f>U38/U40</f>
        <v>2.292768959435626E-2</v>
      </c>
      <c r="V52" s="183">
        <f>V38/V40</f>
        <v>3.682272488164124E-2</v>
      </c>
      <c r="W52" s="173"/>
    </row>
    <row r="53" spans="18:23" x14ac:dyDescent="0.25">
      <c r="R53" s="179" t="s">
        <v>31</v>
      </c>
      <c r="S53" s="183">
        <f>532/4946</f>
        <v>0.10756166599272139</v>
      </c>
      <c r="T53" s="183">
        <f>118/1276</f>
        <v>9.2476489028213163E-2</v>
      </c>
      <c r="U53" s="183">
        <f>U39/U40</f>
        <v>0.10405643738977072</v>
      </c>
      <c r="V53" s="183">
        <f>V39/V40</f>
        <v>0.11415044713308785</v>
      </c>
      <c r="W53" s="173"/>
    </row>
    <row r="54" spans="18:23" x14ac:dyDescent="0.25">
      <c r="R54" s="179"/>
      <c r="S54" s="173"/>
      <c r="T54" s="173"/>
      <c r="U54" s="173"/>
      <c r="V54" s="173"/>
      <c r="W54" s="173"/>
    </row>
    <row r="55" spans="18:23" x14ac:dyDescent="0.25">
      <c r="R55" s="173"/>
      <c r="S55" s="173"/>
      <c r="T55" s="173"/>
      <c r="U55" s="173"/>
      <c r="V55" s="173"/>
      <c r="W55" s="173"/>
    </row>
    <row r="56" spans="18:23" x14ac:dyDescent="0.25">
      <c r="R56" s="173"/>
      <c r="S56" s="173"/>
      <c r="T56" s="173"/>
      <c r="U56" s="173"/>
      <c r="V56" s="173"/>
      <c r="W56" s="173"/>
    </row>
  </sheetData>
  <mergeCells count="12">
    <mergeCell ref="AA2:AB3"/>
    <mergeCell ref="B2:G2"/>
    <mergeCell ref="I2:N2"/>
    <mergeCell ref="I19:N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4"/>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31" t="s">
        <v>759</v>
      </c>
      <c r="C2" s="531"/>
      <c r="D2" s="531"/>
      <c r="E2" s="531"/>
      <c r="F2" s="531"/>
      <c r="H2" s="453" t="s">
        <v>377</v>
      </c>
      <c r="I2" s="453"/>
    </row>
    <row r="3" spans="2:9" x14ac:dyDescent="0.25">
      <c r="B3" s="547" t="s">
        <v>321</v>
      </c>
      <c r="C3" s="547"/>
      <c r="D3" s="547"/>
      <c r="E3" s="547"/>
      <c r="F3" s="547"/>
      <c r="H3" s="453"/>
      <c r="I3" s="453"/>
    </row>
    <row r="4" spans="2:9" ht="25.5" x14ac:dyDescent="0.25">
      <c r="B4" s="38" t="s">
        <v>239</v>
      </c>
      <c r="C4" s="38" t="s">
        <v>299</v>
      </c>
      <c r="D4" s="38" t="s">
        <v>300</v>
      </c>
      <c r="E4" s="38" t="s">
        <v>301</v>
      </c>
      <c r="F4" s="38" t="s">
        <v>21</v>
      </c>
    </row>
    <row r="5" spans="2:9" x14ac:dyDescent="0.25">
      <c r="B5" s="57" t="s">
        <v>322</v>
      </c>
      <c r="C5" s="237">
        <v>0</v>
      </c>
      <c r="D5" s="237">
        <v>0</v>
      </c>
      <c r="E5" s="237">
        <v>0</v>
      </c>
      <c r="F5" s="237">
        <v>0</v>
      </c>
    </row>
    <row r="6" spans="2:9" x14ac:dyDescent="0.25">
      <c r="B6" s="57" t="s">
        <v>323</v>
      </c>
      <c r="C6" s="237">
        <v>781</v>
      </c>
      <c r="D6" s="237">
        <v>121</v>
      </c>
      <c r="E6" s="237">
        <v>284</v>
      </c>
      <c r="F6" s="237">
        <v>1186</v>
      </c>
    </row>
    <row r="7" spans="2:9" x14ac:dyDescent="0.25">
      <c r="B7" s="57" t="s">
        <v>330</v>
      </c>
      <c r="C7" s="237">
        <v>848</v>
      </c>
      <c r="D7" s="237">
        <v>204</v>
      </c>
      <c r="E7" s="237">
        <v>792</v>
      </c>
      <c r="F7" s="237">
        <v>1844</v>
      </c>
    </row>
    <row r="8" spans="2:9" x14ac:dyDescent="0.25">
      <c r="B8" s="94" t="s">
        <v>401</v>
      </c>
      <c r="C8" s="237">
        <v>409</v>
      </c>
      <c r="D8" s="237">
        <v>82</v>
      </c>
      <c r="E8" s="237">
        <v>446</v>
      </c>
      <c r="F8" s="237">
        <v>937</v>
      </c>
    </row>
    <row r="9" spans="2:9" x14ac:dyDescent="0.25">
      <c r="B9" s="94" t="s">
        <v>433</v>
      </c>
      <c r="C9" s="237">
        <v>302</v>
      </c>
      <c r="D9" s="237">
        <v>67</v>
      </c>
      <c r="E9" s="237">
        <v>303</v>
      </c>
      <c r="F9" s="237">
        <v>672</v>
      </c>
    </row>
    <row r="10" spans="2:9" x14ac:dyDescent="0.25">
      <c r="B10" s="94" t="s">
        <v>441</v>
      </c>
      <c r="C10" s="237">
        <v>48</v>
      </c>
      <c r="D10" s="237">
        <v>6</v>
      </c>
      <c r="E10" s="237">
        <v>52</v>
      </c>
      <c r="F10" s="237">
        <v>106</v>
      </c>
    </row>
    <row r="11" spans="2:9" x14ac:dyDescent="0.25">
      <c r="B11" s="94" t="s">
        <v>478</v>
      </c>
      <c r="C11" s="237">
        <v>100</v>
      </c>
      <c r="D11" s="237">
        <v>21</v>
      </c>
      <c r="E11" s="237">
        <v>110</v>
      </c>
      <c r="F11" s="237">
        <v>231</v>
      </c>
    </row>
    <row r="12" spans="2:9" x14ac:dyDescent="0.25">
      <c r="B12" s="94" t="s">
        <v>505</v>
      </c>
      <c r="C12" s="237">
        <v>119</v>
      </c>
      <c r="D12" s="237">
        <v>23</v>
      </c>
      <c r="E12" s="237">
        <v>88</v>
      </c>
      <c r="F12" s="237">
        <v>230</v>
      </c>
    </row>
    <row r="13" spans="2:9" x14ac:dyDescent="0.25">
      <c r="B13" s="236" t="s">
        <v>21</v>
      </c>
      <c r="C13" s="295">
        <v>2607</v>
      </c>
      <c r="D13" s="295">
        <v>524</v>
      </c>
      <c r="E13" s="295">
        <v>2075</v>
      </c>
      <c r="F13" s="295">
        <v>5206</v>
      </c>
    </row>
    <row r="14" spans="2:9" x14ac:dyDescent="0.25">
      <c r="B14" s="548" t="s">
        <v>481</v>
      </c>
      <c r="C14" s="548"/>
      <c r="D14" s="548"/>
      <c r="E14" s="548"/>
      <c r="F14" s="548"/>
    </row>
  </sheetData>
  <mergeCells count="4">
    <mergeCell ref="B2:F2"/>
    <mergeCell ref="B3:F3"/>
    <mergeCell ref="H2:I3"/>
    <mergeCell ref="B14:F14"/>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518" t="s">
        <v>760</v>
      </c>
      <c r="C2" s="518"/>
      <c r="D2" s="518"/>
      <c r="E2" s="518"/>
      <c r="F2" s="518"/>
      <c r="H2" s="453" t="s">
        <v>377</v>
      </c>
      <c r="I2" s="453"/>
    </row>
    <row r="3" spans="2:9" x14ac:dyDescent="0.25">
      <c r="B3" s="519" t="s">
        <v>1</v>
      </c>
      <c r="C3" s="519"/>
      <c r="D3" s="519"/>
      <c r="E3" s="519"/>
      <c r="F3" s="519"/>
      <c r="H3" s="453"/>
      <c r="I3" s="453"/>
    </row>
    <row r="4" spans="2:9" ht="38.25" x14ac:dyDescent="0.25">
      <c r="B4" s="23" t="s">
        <v>226</v>
      </c>
      <c r="C4" s="23" t="s">
        <v>299</v>
      </c>
      <c r="D4" s="23" t="s">
        <v>300</v>
      </c>
      <c r="E4" s="23" t="s">
        <v>301</v>
      </c>
      <c r="F4" s="23" t="s">
        <v>21</v>
      </c>
    </row>
    <row r="5" spans="2:9" x14ac:dyDescent="0.25">
      <c r="B5" s="94" t="s">
        <v>231</v>
      </c>
      <c r="C5" s="237">
        <v>87</v>
      </c>
      <c r="D5" s="237">
        <v>37</v>
      </c>
      <c r="E5" s="237">
        <v>249</v>
      </c>
      <c r="F5" s="237">
        <v>373</v>
      </c>
    </row>
    <row r="6" spans="2:9" ht="16.5" customHeight="1" x14ac:dyDescent="0.25">
      <c r="B6" s="94" t="s">
        <v>232</v>
      </c>
      <c r="C6" s="237">
        <v>421</v>
      </c>
      <c r="D6" s="237">
        <v>85</v>
      </c>
      <c r="E6" s="237">
        <v>370</v>
      </c>
      <c r="F6" s="237">
        <v>876</v>
      </c>
    </row>
    <row r="7" spans="2:9" x14ac:dyDescent="0.25">
      <c r="B7" s="94" t="s">
        <v>233</v>
      </c>
      <c r="C7" s="237">
        <v>120</v>
      </c>
      <c r="D7" s="237">
        <v>55</v>
      </c>
      <c r="E7" s="237">
        <v>314</v>
      </c>
      <c r="F7" s="237">
        <v>489</v>
      </c>
    </row>
    <row r="8" spans="2:9" x14ac:dyDescent="0.25">
      <c r="B8" s="94" t="s">
        <v>234</v>
      </c>
      <c r="C8" s="237">
        <v>738</v>
      </c>
      <c r="D8" s="237">
        <v>149</v>
      </c>
      <c r="E8" s="237">
        <v>347</v>
      </c>
      <c r="F8" s="237">
        <v>1234</v>
      </c>
    </row>
    <row r="9" spans="2:9" x14ac:dyDescent="0.25">
      <c r="B9" s="94" t="s">
        <v>235</v>
      </c>
      <c r="C9" s="237">
        <v>120</v>
      </c>
      <c r="D9" s="237">
        <v>45</v>
      </c>
      <c r="E9" s="237">
        <v>146</v>
      </c>
      <c r="F9" s="237">
        <v>311</v>
      </c>
    </row>
    <row r="10" spans="2:9" ht="15.75" customHeight="1" x14ac:dyDescent="0.25">
      <c r="B10" s="94" t="s">
        <v>236</v>
      </c>
      <c r="C10" s="237">
        <v>1039</v>
      </c>
      <c r="D10" s="237">
        <v>127</v>
      </c>
      <c r="E10" s="237">
        <v>486</v>
      </c>
      <c r="F10" s="237">
        <v>1652</v>
      </c>
    </row>
    <row r="11" spans="2:9" x14ac:dyDescent="0.25">
      <c r="B11" s="94" t="s">
        <v>237</v>
      </c>
      <c r="C11" s="237">
        <v>33</v>
      </c>
      <c r="D11" s="237">
        <v>19</v>
      </c>
      <c r="E11" s="237">
        <v>119</v>
      </c>
      <c r="F11" s="237">
        <v>171</v>
      </c>
    </row>
    <row r="12" spans="2:9" x14ac:dyDescent="0.25">
      <c r="B12" s="94" t="s">
        <v>238</v>
      </c>
      <c r="C12" s="237">
        <v>47</v>
      </c>
      <c r="D12" s="237">
        <v>7</v>
      </c>
      <c r="E12" s="237">
        <v>43</v>
      </c>
      <c r="F12" s="237">
        <v>97</v>
      </c>
    </row>
    <row r="13" spans="2:9" x14ac:dyDescent="0.25">
      <c r="B13" s="205" t="s">
        <v>14</v>
      </c>
      <c r="C13" s="294">
        <v>2605</v>
      </c>
      <c r="D13" s="294">
        <v>524</v>
      </c>
      <c r="E13" s="294">
        <v>2074</v>
      </c>
      <c r="F13" s="294">
        <v>5203</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518" t="s">
        <v>761</v>
      </c>
      <c r="C2" s="518"/>
      <c r="D2" s="518"/>
      <c r="E2" s="518"/>
      <c r="F2" s="518"/>
      <c r="H2" s="453" t="s">
        <v>377</v>
      </c>
      <c r="I2" s="453"/>
    </row>
    <row r="3" spans="2:9" x14ac:dyDescent="0.25">
      <c r="B3" s="499" t="s">
        <v>1</v>
      </c>
      <c r="C3" s="499"/>
      <c r="D3" s="499"/>
      <c r="E3" s="499"/>
      <c r="F3" s="499"/>
      <c r="H3" s="453"/>
      <c r="I3" s="453"/>
    </row>
    <row r="4" spans="2:9" ht="25.5" x14ac:dyDescent="0.25">
      <c r="B4" s="23" t="s">
        <v>415</v>
      </c>
      <c r="C4" s="38" t="s">
        <v>299</v>
      </c>
      <c r="D4" s="38" t="s">
        <v>300</v>
      </c>
      <c r="E4" s="38" t="s">
        <v>301</v>
      </c>
      <c r="F4" s="23" t="s">
        <v>21</v>
      </c>
    </row>
    <row r="5" spans="2:9" x14ac:dyDescent="0.25">
      <c r="B5" s="94" t="s">
        <v>324</v>
      </c>
      <c r="C5" s="237">
        <v>136</v>
      </c>
      <c r="D5" s="237">
        <v>6</v>
      </c>
      <c r="E5" s="237">
        <v>109</v>
      </c>
      <c r="F5" s="237">
        <v>251</v>
      </c>
    </row>
    <row r="6" spans="2:9" x14ac:dyDescent="0.25">
      <c r="B6" s="94" t="s">
        <v>325</v>
      </c>
      <c r="C6" s="237">
        <v>519</v>
      </c>
      <c r="D6" s="237">
        <v>76</v>
      </c>
      <c r="E6" s="237">
        <v>795</v>
      </c>
      <c r="F6" s="237">
        <v>1390</v>
      </c>
    </row>
    <row r="7" spans="2:9" x14ac:dyDescent="0.25">
      <c r="B7" s="94" t="s">
        <v>258</v>
      </c>
      <c r="C7" s="237">
        <v>528</v>
      </c>
      <c r="D7" s="237">
        <v>108</v>
      </c>
      <c r="E7" s="237">
        <v>653</v>
      </c>
      <c r="F7" s="237">
        <v>1289</v>
      </c>
    </row>
    <row r="8" spans="2:9" x14ac:dyDescent="0.25">
      <c r="B8" s="94" t="s">
        <v>259</v>
      </c>
      <c r="C8" s="237">
        <v>1003</v>
      </c>
      <c r="D8" s="237">
        <v>156</v>
      </c>
      <c r="E8" s="237">
        <v>323</v>
      </c>
      <c r="F8" s="237">
        <v>1482</v>
      </c>
    </row>
    <row r="9" spans="2:9" x14ac:dyDescent="0.25">
      <c r="B9" s="94" t="s">
        <v>260</v>
      </c>
      <c r="C9" s="237">
        <v>369</v>
      </c>
      <c r="D9" s="237">
        <v>121</v>
      </c>
      <c r="E9" s="237">
        <v>178</v>
      </c>
      <c r="F9" s="237">
        <v>668</v>
      </c>
    </row>
    <row r="10" spans="2:9" x14ac:dyDescent="0.25">
      <c r="B10" s="94" t="s">
        <v>261</v>
      </c>
      <c r="C10" s="237">
        <v>44</v>
      </c>
      <c r="D10" s="237">
        <v>54</v>
      </c>
      <c r="E10" s="237">
        <v>15</v>
      </c>
      <c r="F10" s="237">
        <v>113</v>
      </c>
    </row>
    <row r="11" spans="2:9" x14ac:dyDescent="0.25">
      <c r="B11" s="94" t="s">
        <v>326</v>
      </c>
      <c r="C11" s="237">
        <v>6</v>
      </c>
      <c r="D11" s="237">
        <v>3</v>
      </c>
      <c r="E11" s="237">
        <v>1</v>
      </c>
      <c r="F11" s="237">
        <v>10</v>
      </c>
    </row>
    <row r="12" spans="2:9" x14ac:dyDescent="0.25">
      <c r="B12" s="205" t="s">
        <v>21</v>
      </c>
      <c r="C12" s="294">
        <v>2605</v>
      </c>
      <c r="D12" s="294">
        <v>524</v>
      </c>
      <c r="E12" s="294">
        <v>2074</v>
      </c>
      <c r="F12" s="294">
        <v>5203</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3"/>
  <sheetViews>
    <sheetView showGridLines="0" zoomScaleNormal="100" workbookViewId="0">
      <selection activeCell="T2" sqref="T2:U4"/>
    </sheetView>
  </sheetViews>
  <sheetFormatPr defaultRowHeight="15" x14ac:dyDescent="0.25"/>
  <cols>
    <col min="1" max="1" width="2.7109375" customWidth="1"/>
    <col min="11" max="11" width="1.85546875" customWidth="1"/>
    <col min="12" max="12" width="1.85546875" style="51"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415"/>
      <c r="C2" s="415"/>
      <c r="D2" s="415"/>
      <c r="E2" s="415"/>
      <c r="F2" s="415"/>
      <c r="G2" s="415"/>
      <c r="H2" s="415"/>
      <c r="I2" s="415"/>
      <c r="J2" s="54"/>
      <c r="N2" s="417" t="s">
        <v>43</v>
      </c>
      <c r="O2" s="417"/>
      <c r="P2" s="417"/>
      <c r="Q2" s="417"/>
      <c r="R2" s="417"/>
      <c r="T2" s="400" t="s">
        <v>377</v>
      </c>
      <c r="U2" s="400"/>
    </row>
    <row r="3" spans="2:21" ht="9" customHeight="1" x14ac:dyDescent="0.25">
      <c r="N3" s="40"/>
      <c r="O3" s="1"/>
      <c r="P3" s="1"/>
      <c r="Q3" s="1"/>
      <c r="R3" s="1"/>
      <c r="T3" s="400"/>
      <c r="U3" s="400"/>
    </row>
    <row r="4" spans="2:21" ht="15" customHeight="1" x14ac:dyDescent="0.25">
      <c r="N4" s="418" t="s">
        <v>2</v>
      </c>
      <c r="O4" s="419" t="s">
        <v>44</v>
      </c>
      <c r="P4" s="420"/>
      <c r="Q4" s="420"/>
      <c r="R4" s="421"/>
      <c r="T4" s="400"/>
      <c r="U4" s="400"/>
    </row>
    <row r="5" spans="2:21" x14ac:dyDescent="0.25">
      <c r="N5" s="418"/>
      <c r="O5" s="304" t="s">
        <v>290</v>
      </c>
      <c r="P5" s="304" t="s">
        <v>291</v>
      </c>
      <c r="Q5" s="304" t="s">
        <v>484</v>
      </c>
      <c r="R5" s="304" t="s">
        <v>21</v>
      </c>
    </row>
    <row r="6" spans="2:21" x14ac:dyDescent="0.25">
      <c r="N6" s="18" t="s">
        <v>10</v>
      </c>
      <c r="O6" s="42">
        <v>8</v>
      </c>
      <c r="P6" s="42">
        <v>7</v>
      </c>
      <c r="Q6" s="42">
        <v>22</v>
      </c>
      <c r="R6" s="42">
        <v>37</v>
      </c>
    </row>
    <row r="7" spans="2:21" x14ac:dyDescent="0.25">
      <c r="N7" s="18" t="s">
        <v>11</v>
      </c>
      <c r="O7" s="42">
        <v>286</v>
      </c>
      <c r="P7" s="42">
        <v>310</v>
      </c>
      <c r="Q7" s="42">
        <v>111</v>
      </c>
      <c r="R7" s="42">
        <v>707</v>
      </c>
    </row>
    <row r="8" spans="2:21" x14ac:dyDescent="0.25">
      <c r="N8" s="18" t="s">
        <v>12</v>
      </c>
      <c r="O8" s="42">
        <v>517</v>
      </c>
      <c r="P8" s="42">
        <v>569</v>
      </c>
      <c r="Q8" s="42">
        <v>71</v>
      </c>
      <c r="R8" s="42">
        <v>1157</v>
      </c>
    </row>
    <row r="9" spans="2:21" x14ac:dyDescent="0.25">
      <c r="N9" s="2" t="s">
        <v>278</v>
      </c>
      <c r="O9" s="42">
        <v>884</v>
      </c>
      <c r="P9" s="42">
        <v>1053</v>
      </c>
      <c r="Q9" s="42">
        <v>51</v>
      </c>
      <c r="R9" s="42">
        <v>1988</v>
      </c>
      <c r="S9" t="s">
        <v>328</v>
      </c>
    </row>
    <row r="10" spans="2:21" x14ac:dyDescent="0.25">
      <c r="N10" s="18" t="s">
        <v>331</v>
      </c>
      <c r="O10" s="42">
        <v>197</v>
      </c>
      <c r="P10" s="42">
        <v>317</v>
      </c>
      <c r="Q10" s="42">
        <v>22</v>
      </c>
      <c r="R10" s="42">
        <v>536</v>
      </c>
    </row>
    <row r="11" spans="2:21" x14ac:dyDescent="0.25">
      <c r="N11" s="18" t="s">
        <v>416</v>
      </c>
      <c r="O11" s="42">
        <v>371</v>
      </c>
      <c r="P11" s="42">
        <v>470</v>
      </c>
      <c r="Q11" s="42">
        <v>43</v>
      </c>
      <c r="R11" s="42">
        <v>884</v>
      </c>
    </row>
    <row r="12" spans="2:21" x14ac:dyDescent="0.25">
      <c r="N12" s="18" t="s">
        <v>441</v>
      </c>
      <c r="O12" s="42">
        <v>167</v>
      </c>
      <c r="P12" s="42">
        <v>176</v>
      </c>
      <c r="Q12" s="42">
        <v>20</v>
      </c>
      <c r="R12" s="42">
        <v>363</v>
      </c>
    </row>
    <row r="13" spans="2:21" x14ac:dyDescent="0.25">
      <c r="N13" s="32" t="s">
        <v>478</v>
      </c>
      <c r="O13" s="42">
        <v>120</v>
      </c>
      <c r="P13" s="42">
        <v>125</v>
      </c>
      <c r="Q13" s="42">
        <v>11</v>
      </c>
      <c r="R13" s="42">
        <v>256</v>
      </c>
    </row>
    <row r="14" spans="2:21" x14ac:dyDescent="0.25">
      <c r="N14" s="32" t="s">
        <v>505</v>
      </c>
      <c r="O14" s="42">
        <v>142</v>
      </c>
      <c r="P14" s="42">
        <v>106</v>
      </c>
      <c r="Q14" s="42">
        <v>19</v>
      </c>
      <c r="R14" s="42">
        <v>267</v>
      </c>
    </row>
    <row r="15" spans="2:21" x14ac:dyDescent="0.25">
      <c r="N15" s="324" t="s">
        <v>21</v>
      </c>
      <c r="O15" s="88">
        <v>2692</v>
      </c>
      <c r="P15" s="88">
        <v>3133</v>
      </c>
      <c r="Q15" s="88">
        <v>370</v>
      </c>
      <c r="R15" s="88">
        <v>6195</v>
      </c>
    </row>
    <row r="16" spans="2:21" ht="27.6" customHeight="1" x14ac:dyDescent="0.25">
      <c r="N16" s="416" t="s">
        <v>442</v>
      </c>
      <c r="O16" s="416"/>
      <c r="P16" s="416"/>
      <c r="Q16" s="416"/>
      <c r="R16" s="416"/>
    </row>
    <row r="18" spans="14:20" ht="30.6" customHeight="1" x14ac:dyDescent="0.25">
      <c r="N18" s="173"/>
      <c r="O18" s="174"/>
      <c r="P18" s="174"/>
      <c r="Q18" s="174"/>
      <c r="R18" s="174"/>
      <c r="S18" s="174"/>
      <c r="T18" s="174"/>
    </row>
    <row r="19" spans="14:20" x14ac:dyDescent="0.25">
      <c r="N19" s="173"/>
      <c r="O19" s="171"/>
      <c r="P19" s="414" t="s">
        <v>44</v>
      </c>
      <c r="Q19" s="414"/>
      <c r="R19" s="414"/>
      <c r="S19" s="174"/>
      <c r="T19" s="174"/>
    </row>
    <row r="20" spans="14:20" ht="27" x14ac:dyDescent="0.25">
      <c r="N20" s="173"/>
      <c r="O20" s="184"/>
      <c r="P20" s="182" t="s">
        <v>45</v>
      </c>
      <c r="Q20" s="182" t="s">
        <v>46</v>
      </c>
      <c r="R20" s="182" t="s">
        <v>47</v>
      </c>
      <c r="S20" s="182" t="s">
        <v>21</v>
      </c>
      <c r="T20" s="174"/>
    </row>
    <row r="21" spans="14:20" ht="15.75" x14ac:dyDescent="0.25">
      <c r="N21" s="173"/>
      <c r="O21" s="185" t="s">
        <v>10</v>
      </c>
      <c r="P21" s="180">
        <v>7</v>
      </c>
      <c r="Q21" s="180">
        <v>8</v>
      </c>
      <c r="R21" s="180">
        <v>22</v>
      </c>
      <c r="S21" s="180">
        <v>37</v>
      </c>
      <c r="T21" s="174"/>
    </row>
    <row r="22" spans="14:20" ht="15.75" x14ac:dyDescent="0.25">
      <c r="N22" s="173"/>
      <c r="O22" s="185" t="s">
        <v>11</v>
      </c>
      <c r="P22" s="180">
        <v>310</v>
      </c>
      <c r="Q22" s="180">
        <v>285</v>
      </c>
      <c r="R22" s="180">
        <v>111</v>
      </c>
      <c r="S22" s="180">
        <v>706</v>
      </c>
      <c r="T22" s="174"/>
    </row>
    <row r="23" spans="14:20" ht="15.75" x14ac:dyDescent="0.25">
      <c r="N23" s="173"/>
      <c r="O23" s="185" t="s">
        <v>12</v>
      </c>
      <c r="P23" s="180">
        <v>570</v>
      </c>
      <c r="Q23" s="180">
        <v>516</v>
      </c>
      <c r="R23" s="180">
        <v>71</v>
      </c>
      <c r="S23" s="180">
        <v>1157</v>
      </c>
      <c r="T23" s="174"/>
    </row>
    <row r="24" spans="14:20" ht="15.75" x14ac:dyDescent="0.25">
      <c r="N24" s="173"/>
      <c r="O24" s="185" t="s">
        <v>278</v>
      </c>
      <c r="P24" s="180">
        <v>1052</v>
      </c>
      <c r="Q24" s="180">
        <v>882</v>
      </c>
      <c r="R24" s="180">
        <v>51</v>
      </c>
      <c r="S24" s="180">
        <v>1985</v>
      </c>
      <c r="T24" s="174"/>
    </row>
    <row r="25" spans="14:20" ht="15.75" x14ac:dyDescent="0.25">
      <c r="N25" s="173"/>
      <c r="O25" s="185" t="s">
        <v>331</v>
      </c>
      <c r="P25" s="180">
        <v>318</v>
      </c>
      <c r="Q25" s="180">
        <v>198</v>
      </c>
      <c r="R25" s="180">
        <v>22</v>
      </c>
      <c r="S25" s="180">
        <v>538</v>
      </c>
      <c r="T25" s="174"/>
    </row>
    <row r="26" spans="14:20" ht="15.75" x14ac:dyDescent="0.25">
      <c r="N26" s="173"/>
      <c r="O26" s="185" t="s">
        <v>327</v>
      </c>
      <c r="P26" s="180">
        <v>71</v>
      </c>
      <c r="Q26" s="180">
        <v>60</v>
      </c>
      <c r="R26" s="180">
        <v>10</v>
      </c>
      <c r="S26" s="180">
        <v>141</v>
      </c>
      <c r="T26" s="174"/>
    </row>
    <row r="27" spans="14:20" ht="15.75" x14ac:dyDescent="0.25">
      <c r="N27" s="173"/>
      <c r="O27" s="185" t="s">
        <v>397</v>
      </c>
      <c r="P27" s="180">
        <v>86</v>
      </c>
      <c r="Q27" s="180">
        <v>94</v>
      </c>
      <c r="R27" s="180">
        <v>6</v>
      </c>
      <c r="S27" s="180">
        <v>186</v>
      </c>
      <c r="T27" s="174"/>
    </row>
    <row r="28" spans="14:20" ht="15.75" x14ac:dyDescent="0.25">
      <c r="N28" s="173"/>
      <c r="O28" s="185" t="s">
        <v>404</v>
      </c>
      <c r="P28" s="180">
        <v>113</v>
      </c>
      <c r="Q28" s="180">
        <v>68</v>
      </c>
      <c r="R28" s="180">
        <v>11</v>
      </c>
      <c r="S28" s="180">
        <v>192</v>
      </c>
      <c r="T28" s="174"/>
    </row>
    <row r="29" spans="14:20" ht="15.75" x14ac:dyDescent="0.25">
      <c r="N29" s="173"/>
      <c r="O29" s="185" t="s">
        <v>21</v>
      </c>
      <c r="P29" s="180">
        <v>2527</v>
      </c>
      <c r="Q29" s="180">
        <v>2111</v>
      </c>
      <c r="R29" s="180">
        <v>304</v>
      </c>
      <c r="S29" s="180">
        <v>4942</v>
      </c>
      <c r="T29" s="174"/>
    </row>
    <row r="30" spans="14:20" ht="15.75" x14ac:dyDescent="0.25">
      <c r="N30" s="173"/>
      <c r="O30" s="185"/>
      <c r="P30" s="180"/>
      <c r="Q30" s="180"/>
      <c r="R30" s="180"/>
      <c r="S30" s="180"/>
      <c r="T30" s="174"/>
    </row>
    <row r="31" spans="14:20" x14ac:dyDescent="0.25">
      <c r="N31" s="173"/>
      <c r="O31" s="174"/>
      <c r="P31" s="414" t="s">
        <v>44</v>
      </c>
      <c r="Q31" s="414"/>
      <c r="R31" s="414"/>
      <c r="S31" s="174"/>
      <c r="T31" s="174"/>
    </row>
    <row r="32" spans="14:20" ht="27" x14ac:dyDescent="0.25">
      <c r="N32" s="173"/>
      <c r="O32" s="174"/>
      <c r="P32" s="182" t="s">
        <v>45</v>
      </c>
      <c r="Q32" s="182" t="s">
        <v>46</v>
      </c>
      <c r="R32" s="182" t="s">
        <v>47</v>
      </c>
      <c r="S32" s="182" t="s">
        <v>21</v>
      </c>
      <c r="T32" s="174"/>
    </row>
    <row r="33" spans="14:20" ht="15.75" x14ac:dyDescent="0.25">
      <c r="N33" s="173"/>
      <c r="O33" s="185" t="s">
        <v>10</v>
      </c>
      <c r="P33" s="174">
        <f>P21</f>
        <v>7</v>
      </c>
      <c r="Q33" s="174">
        <f t="shared" ref="Q33:S33" si="0">Q21</f>
        <v>8</v>
      </c>
      <c r="R33" s="174">
        <f t="shared" si="0"/>
        <v>22</v>
      </c>
      <c r="S33" s="174">
        <f t="shared" si="0"/>
        <v>37</v>
      </c>
      <c r="T33" s="174"/>
    </row>
    <row r="34" spans="14:20" ht="15.75" x14ac:dyDescent="0.25">
      <c r="N34" s="173"/>
      <c r="O34" s="185" t="s">
        <v>11</v>
      </c>
      <c r="P34" s="174">
        <f t="shared" ref="P34:S40" si="1">P33+P22</f>
        <v>317</v>
      </c>
      <c r="Q34" s="174">
        <f t="shared" si="1"/>
        <v>293</v>
      </c>
      <c r="R34" s="174">
        <f t="shared" si="1"/>
        <v>133</v>
      </c>
      <c r="S34" s="174">
        <f t="shared" si="1"/>
        <v>743</v>
      </c>
      <c r="T34" s="174"/>
    </row>
    <row r="35" spans="14:20" ht="15.75" x14ac:dyDescent="0.25">
      <c r="N35" s="173"/>
      <c r="O35" s="185" t="s">
        <v>12</v>
      </c>
      <c r="P35" s="174">
        <f t="shared" si="1"/>
        <v>887</v>
      </c>
      <c r="Q35" s="174">
        <f t="shared" si="1"/>
        <v>809</v>
      </c>
      <c r="R35" s="174">
        <f t="shared" si="1"/>
        <v>204</v>
      </c>
      <c r="S35" s="174">
        <f t="shared" si="1"/>
        <v>1900</v>
      </c>
      <c r="T35" s="174"/>
    </row>
    <row r="36" spans="14:20" ht="15.75" x14ac:dyDescent="0.25">
      <c r="N36" s="173"/>
      <c r="O36" s="185" t="s">
        <v>278</v>
      </c>
      <c r="P36" s="174">
        <f t="shared" si="1"/>
        <v>1939</v>
      </c>
      <c r="Q36" s="174">
        <f t="shared" si="1"/>
        <v>1691</v>
      </c>
      <c r="R36" s="174">
        <f t="shared" si="1"/>
        <v>255</v>
      </c>
      <c r="S36" s="174">
        <f t="shared" si="1"/>
        <v>3885</v>
      </c>
      <c r="T36" s="174"/>
    </row>
    <row r="37" spans="14:20" ht="15.75" x14ac:dyDescent="0.25">
      <c r="N37" s="173"/>
      <c r="O37" s="185" t="s">
        <v>331</v>
      </c>
      <c r="P37" s="174">
        <f t="shared" si="1"/>
        <v>2257</v>
      </c>
      <c r="Q37" s="174">
        <f t="shared" si="1"/>
        <v>1889</v>
      </c>
      <c r="R37" s="174">
        <f t="shared" si="1"/>
        <v>277</v>
      </c>
      <c r="S37" s="174">
        <f t="shared" si="1"/>
        <v>4423</v>
      </c>
      <c r="T37" s="174"/>
    </row>
    <row r="38" spans="14:20" ht="15.75" x14ac:dyDescent="0.25">
      <c r="N38" s="173"/>
      <c r="O38" s="185" t="s">
        <v>409</v>
      </c>
      <c r="P38" s="174">
        <f t="shared" si="1"/>
        <v>2328</v>
      </c>
      <c r="Q38" s="174">
        <f t="shared" si="1"/>
        <v>1949</v>
      </c>
      <c r="R38" s="174">
        <f t="shared" si="1"/>
        <v>287</v>
      </c>
      <c r="S38" s="174">
        <f t="shared" si="1"/>
        <v>4564</v>
      </c>
      <c r="T38" s="174"/>
    </row>
    <row r="39" spans="14:20" ht="15.75" x14ac:dyDescent="0.25">
      <c r="N39" s="173"/>
      <c r="O39" s="185" t="s">
        <v>402</v>
      </c>
      <c r="P39" s="174">
        <f t="shared" si="1"/>
        <v>2414</v>
      </c>
      <c r="Q39" s="174">
        <f t="shared" si="1"/>
        <v>2043</v>
      </c>
      <c r="R39" s="174">
        <f t="shared" si="1"/>
        <v>293</v>
      </c>
      <c r="S39" s="174">
        <f t="shared" si="1"/>
        <v>4750</v>
      </c>
      <c r="T39" s="174"/>
    </row>
    <row r="40" spans="14:20" ht="15.75" x14ac:dyDescent="0.25">
      <c r="N40" s="173"/>
      <c r="O40" s="185" t="s">
        <v>407</v>
      </c>
      <c r="P40" s="174">
        <f t="shared" si="1"/>
        <v>2527</v>
      </c>
      <c r="Q40" s="174">
        <f t="shared" si="1"/>
        <v>2111</v>
      </c>
      <c r="R40" s="174">
        <f t="shared" si="1"/>
        <v>304</v>
      </c>
      <c r="S40" s="174">
        <f t="shared" si="1"/>
        <v>4942</v>
      </c>
      <c r="T40" s="174"/>
    </row>
    <row r="41" spans="14:20" x14ac:dyDescent="0.25">
      <c r="N41" s="173"/>
      <c r="O41" s="174"/>
      <c r="P41" s="174"/>
      <c r="Q41" s="174"/>
      <c r="R41" s="174"/>
      <c r="S41" s="174"/>
      <c r="T41" s="174"/>
    </row>
    <row r="42" spans="14:20" x14ac:dyDescent="0.25">
      <c r="N42" s="173"/>
      <c r="O42" s="174"/>
      <c r="P42" s="174"/>
      <c r="Q42" s="174"/>
      <c r="R42" s="174"/>
      <c r="S42" s="174"/>
      <c r="T42" s="174"/>
    </row>
    <row r="43" spans="14:20" x14ac:dyDescent="0.25">
      <c r="N43" s="173"/>
      <c r="O43" s="174"/>
      <c r="P43" s="174"/>
      <c r="Q43" s="174"/>
      <c r="R43" s="174"/>
      <c r="S43" s="174"/>
      <c r="T43" s="174"/>
    </row>
  </sheetData>
  <mergeCells count="8">
    <mergeCell ref="P31:R31"/>
    <mergeCell ref="P19:R19"/>
    <mergeCell ref="T2:U4"/>
    <mergeCell ref="B2:I2"/>
    <mergeCell ref="N16:R16"/>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31"/>
  <sheetViews>
    <sheetView showGridLines="0" workbookViewId="0">
      <selection activeCell="I2" sqref="I2:J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6" width="11.140625" style="19" customWidth="1"/>
    <col min="7" max="7" width="11.7109375" style="19" customWidth="1"/>
    <col min="8" max="8" width="2.7109375" customWidth="1"/>
    <col min="9" max="10" width="6.7109375" customWidth="1"/>
  </cols>
  <sheetData>
    <row r="1" spans="2:10" ht="12" customHeight="1" x14ac:dyDescent="0.25"/>
    <row r="2" spans="2:10" ht="15.75" x14ac:dyDescent="0.25">
      <c r="B2" s="424" t="s">
        <v>508</v>
      </c>
      <c r="C2" s="424"/>
      <c r="D2" s="424"/>
      <c r="E2" s="424"/>
      <c r="F2" s="424"/>
      <c r="G2" s="424"/>
      <c r="I2" s="400" t="s">
        <v>377</v>
      </c>
      <c r="J2" s="400"/>
    </row>
    <row r="3" spans="2:10" x14ac:dyDescent="0.25">
      <c r="B3" s="40"/>
      <c r="C3" s="40"/>
      <c r="D3" s="40"/>
      <c r="E3" s="40"/>
      <c r="F3" s="40"/>
      <c r="G3" s="40"/>
      <c r="I3" s="400"/>
      <c r="J3" s="400"/>
    </row>
    <row r="4" spans="2:10" x14ac:dyDescent="0.25">
      <c r="B4" s="418" t="s">
        <v>48</v>
      </c>
      <c r="C4" s="418" t="s">
        <v>49</v>
      </c>
      <c r="D4" s="419" t="s">
        <v>50</v>
      </c>
      <c r="E4" s="420"/>
      <c r="F4" s="420"/>
      <c r="G4" s="421"/>
      <c r="I4" s="400"/>
      <c r="J4" s="400"/>
    </row>
    <row r="5" spans="2:10" x14ac:dyDescent="0.25">
      <c r="B5" s="418"/>
      <c r="C5" s="418"/>
      <c r="D5" s="304" t="s">
        <v>290</v>
      </c>
      <c r="E5" s="304" t="s">
        <v>291</v>
      </c>
      <c r="F5" s="304" t="s">
        <v>484</v>
      </c>
      <c r="G5" s="304" t="s">
        <v>21</v>
      </c>
    </row>
    <row r="6" spans="2:10" x14ac:dyDescent="0.25">
      <c r="B6" s="422" t="s">
        <v>51</v>
      </c>
      <c r="C6" s="46" t="s">
        <v>52</v>
      </c>
      <c r="D6" s="87">
        <v>243</v>
      </c>
      <c r="E6" s="87">
        <v>644</v>
      </c>
      <c r="F6" s="87">
        <v>7</v>
      </c>
      <c r="G6" s="87">
        <v>894</v>
      </c>
    </row>
    <row r="7" spans="2:10" ht="15.75" customHeight="1" x14ac:dyDescent="0.25">
      <c r="B7" s="423"/>
      <c r="C7" s="46" t="s">
        <v>53</v>
      </c>
      <c r="D7" s="87">
        <v>216</v>
      </c>
      <c r="E7" s="87">
        <v>570</v>
      </c>
      <c r="F7" s="87">
        <v>7</v>
      </c>
      <c r="G7" s="87">
        <v>793</v>
      </c>
    </row>
    <row r="8" spans="2:10" ht="14.25" customHeight="1" x14ac:dyDescent="0.25">
      <c r="B8" s="423"/>
      <c r="C8" s="46" t="s">
        <v>54</v>
      </c>
      <c r="D8" s="87">
        <v>340</v>
      </c>
      <c r="E8" s="87">
        <v>216</v>
      </c>
      <c r="F8" s="87">
        <v>54</v>
      </c>
      <c r="G8" s="87">
        <v>610</v>
      </c>
    </row>
    <row r="9" spans="2:10" ht="12.75" customHeight="1" x14ac:dyDescent="0.25">
      <c r="B9" s="423"/>
      <c r="C9" s="46" t="s">
        <v>55</v>
      </c>
      <c r="D9" s="87">
        <v>851</v>
      </c>
      <c r="E9" s="87">
        <v>849</v>
      </c>
      <c r="F9" s="87">
        <v>201</v>
      </c>
      <c r="G9" s="87">
        <v>1901</v>
      </c>
    </row>
    <row r="10" spans="2:10" x14ac:dyDescent="0.25">
      <c r="B10" s="423"/>
      <c r="C10" s="46" t="s">
        <v>56</v>
      </c>
      <c r="D10" s="87">
        <v>1042</v>
      </c>
      <c r="E10" s="87">
        <v>854</v>
      </c>
      <c r="F10" s="87">
        <v>101</v>
      </c>
      <c r="G10" s="87">
        <v>1997</v>
      </c>
    </row>
    <row r="11" spans="2:10" x14ac:dyDescent="0.25">
      <c r="B11" s="425"/>
      <c r="C11" s="266" t="s">
        <v>14</v>
      </c>
      <c r="D11" s="267">
        <v>2692</v>
      </c>
      <c r="E11" s="267">
        <v>3133</v>
      </c>
      <c r="F11" s="267">
        <v>370</v>
      </c>
      <c r="G11" s="267">
        <v>6195</v>
      </c>
    </row>
    <row r="12" spans="2:10" ht="14.25" customHeight="1" x14ac:dyDescent="0.25">
      <c r="B12" s="422" t="s">
        <v>57</v>
      </c>
      <c r="C12" s="268" t="s">
        <v>443</v>
      </c>
      <c r="D12" s="342">
        <v>197.2</v>
      </c>
      <c r="E12" s="240">
        <v>122.6</v>
      </c>
      <c r="F12" s="240">
        <v>147.5</v>
      </c>
      <c r="G12" s="240">
        <v>175.9</v>
      </c>
    </row>
    <row r="13" spans="2:10" x14ac:dyDescent="0.25">
      <c r="B13" s="423"/>
      <c r="C13" s="269" t="s">
        <v>444</v>
      </c>
      <c r="D13" s="343">
        <v>32.4</v>
      </c>
      <c r="E13" s="87">
        <v>16.7</v>
      </c>
      <c r="F13" s="87">
        <v>18.3</v>
      </c>
      <c r="G13" s="87">
        <v>30.4</v>
      </c>
    </row>
    <row r="14" spans="2:10" ht="17.25" customHeight="1" x14ac:dyDescent="0.25">
      <c r="B14" s="425"/>
      <c r="C14" s="270" t="s">
        <v>58</v>
      </c>
      <c r="D14" s="120">
        <v>588</v>
      </c>
      <c r="E14" s="120">
        <v>600</v>
      </c>
      <c r="F14" s="120">
        <v>530</v>
      </c>
      <c r="G14" s="120">
        <v>587</v>
      </c>
    </row>
    <row r="15" spans="2:10" ht="16.5" customHeight="1" x14ac:dyDescent="0.25">
      <c r="B15" s="422" t="s">
        <v>59</v>
      </c>
      <c r="C15" s="46" t="s">
        <v>60</v>
      </c>
      <c r="D15" s="87">
        <v>6.5</v>
      </c>
      <c r="E15" s="87">
        <v>9.1</v>
      </c>
      <c r="F15" s="87">
        <v>9.1999999999999993</v>
      </c>
      <c r="G15" s="87">
        <v>7.1</v>
      </c>
    </row>
    <row r="16" spans="2:10" x14ac:dyDescent="0.25">
      <c r="B16" s="423"/>
      <c r="C16" s="270" t="s">
        <v>58</v>
      </c>
      <c r="D16" s="120">
        <v>457</v>
      </c>
      <c r="E16" s="120">
        <v>429</v>
      </c>
      <c r="F16" s="120">
        <v>388</v>
      </c>
      <c r="G16" s="120">
        <v>437</v>
      </c>
    </row>
    <row r="17" spans="2:7" x14ac:dyDescent="0.25">
      <c r="B17" s="227" t="s">
        <v>442</v>
      </c>
    </row>
    <row r="18" spans="2:7" x14ac:dyDescent="0.25">
      <c r="B18" s="169"/>
      <c r="C18" s="186" t="s">
        <v>49</v>
      </c>
      <c r="D18" s="186" t="s">
        <v>86</v>
      </c>
      <c r="E18" s="186" t="s">
        <v>84</v>
      </c>
      <c r="F18" s="186" t="s">
        <v>85</v>
      </c>
      <c r="G18" s="169"/>
    </row>
    <row r="19" spans="2:7" x14ac:dyDescent="0.25">
      <c r="B19" s="169"/>
      <c r="C19" s="187" t="s">
        <v>357</v>
      </c>
      <c r="D19" s="176">
        <f>F6</f>
        <v>7</v>
      </c>
      <c r="E19" s="176">
        <f>D6</f>
        <v>243</v>
      </c>
      <c r="F19" s="176">
        <f>E6</f>
        <v>644</v>
      </c>
      <c r="G19" s="169"/>
    </row>
    <row r="20" spans="2:7" x14ac:dyDescent="0.25">
      <c r="B20" s="169"/>
      <c r="C20" s="187" t="s">
        <v>358</v>
      </c>
      <c r="D20" s="176">
        <f>F7</f>
        <v>7</v>
      </c>
      <c r="E20" s="176">
        <f t="shared" ref="E20:F22" si="0">D7</f>
        <v>216</v>
      </c>
      <c r="F20" s="176">
        <f t="shared" si="0"/>
        <v>570</v>
      </c>
      <c r="G20" s="169"/>
    </row>
    <row r="21" spans="2:7" x14ac:dyDescent="0.25">
      <c r="B21" s="169"/>
      <c r="C21" s="187" t="s">
        <v>359</v>
      </c>
      <c r="D21" s="176">
        <f>F8</f>
        <v>54</v>
      </c>
      <c r="E21" s="176">
        <f t="shared" si="0"/>
        <v>340</v>
      </c>
      <c r="F21" s="176">
        <f t="shared" si="0"/>
        <v>216</v>
      </c>
      <c r="G21" s="169"/>
    </row>
    <row r="22" spans="2:7" x14ac:dyDescent="0.25">
      <c r="B22" s="169"/>
      <c r="C22" s="187" t="s">
        <v>9</v>
      </c>
      <c r="D22" s="176">
        <f>F9</f>
        <v>201</v>
      </c>
      <c r="E22" s="176">
        <f t="shared" si="0"/>
        <v>851</v>
      </c>
      <c r="F22" s="176">
        <f t="shared" si="0"/>
        <v>849</v>
      </c>
      <c r="G22" s="169"/>
    </row>
    <row r="23" spans="2:7" x14ac:dyDescent="0.25">
      <c r="B23" s="169"/>
      <c r="C23" s="172" t="s">
        <v>21</v>
      </c>
      <c r="D23" s="172">
        <f>SUM(D19:D22)</f>
        <v>269</v>
      </c>
      <c r="E23" s="172">
        <f>SUM(E19:E22)</f>
        <v>1650</v>
      </c>
      <c r="F23" s="172">
        <f>SUM(F19:F22)</f>
        <v>2279</v>
      </c>
      <c r="G23" s="169"/>
    </row>
    <row r="24" spans="2:7" x14ac:dyDescent="0.25">
      <c r="B24" s="169"/>
      <c r="C24" s="169"/>
      <c r="D24" s="169"/>
      <c r="E24" s="169"/>
      <c r="F24" s="169"/>
      <c r="G24" s="169"/>
    </row>
    <row r="25" spans="2:7" x14ac:dyDescent="0.25">
      <c r="B25" s="169"/>
      <c r="C25" s="169"/>
      <c r="D25" s="169"/>
      <c r="E25" s="169"/>
      <c r="F25" s="169"/>
      <c r="G25" s="169"/>
    </row>
    <row r="26" spans="2:7" x14ac:dyDescent="0.25">
      <c r="B26" s="169"/>
      <c r="C26" s="186" t="s">
        <v>49</v>
      </c>
      <c r="D26" s="186" t="s">
        <v>86</v>
      </c>
      <c r="E26" s="186" t="s">
        <v>84</v>
      </c>
      <c r="F26" s="186" t="s">
        <v>85</v>
      </c>
      <c r="G26" s="169"/>
    </row>
    <row r="27" spans="2:7" x14ac:dyDescent="0.25">
      <c r="B27" s="169"/>
      <c r="C27" s="187" t="s">
        <v>357</v>
      </c>
      <c r="D27" s="188">
        <f>D19/D23</f>
        <v>2.6022304832713755E-2</v>
      </c>
      <c r="E27" s="189">
        <f>E19/E23</f>
        <v>0.14727272727272728</v>
      </c>
      <c r="F27" s="188">
        <f>F19/F23</f>
        <v>0.28258007898200965</v>
      </c>
      <c r="G27" s="169"/>
    </row>
    <row r="28" spans="2:7" x14ac:dyDescent="0.25">
      <c r="B28" s="169"/>
      <c r="C28" s="187" t="s">
        <v>358</v>
      </c>
      <c r="D28" s="188">
        <f>D20/D23</f>
        <v>2.6022304832713755E-2</v>
      </c>
      <c r="E28" s="189">
        <f>E20/E23</f>
        <v>0.13090909090909092</v>
      </c>
      <c r="F28" s="188">
        <f>F20/F23</f>
        <v>0.25010969723562965</v>
      </c>
      <c r="G28" s="169"/>
    </row>
    <row r="29" spans="2:7" x14ac:dyDescent="0.25">
      <c r="B29" s="169"/>
      <c r="C29" s="187" t="s">
        <v>359</v>
      </c>
      <c r="D29" s="188">
        <f>D21/D23</f>
        <v>0.20074349442379183</v>
      </c>
      <c r="E29" s="189">
        <f>E21/E23</f>
        <v>0.20606060606060606</v>
      </c>
      <c r="F29" s="188">
        <f>F21/F23</f>
        <v>9.4778411584028083E-2</v>
      </c>
      <c r="G29" s="169"/>
    </row>
    <row r="30" spans="2:7" x14ac:dyDescent="0.25">
      <c r="B30" s="169"/>
      <c r="C30" s="187" t="s">
        <v>9</v>
      </c>
      <c r="D30" s="188">
        <f>D22/D23</f>
        <v>0.74721189591078063</v>
      </c>
      <c r="E30" s="189">
        <f>E22/E23</f>
        <v>0.51575757575757575</v>
      </c>
      <c r="F30" s="188">
        <f>F22/F23</f>
        <v>0.37253181219833259</v>
      </c>
      <c r="G30" s="169"/>
    </row>
    <row r="31" spans="2:7" x14ac:dyDescent="0.25">
      <c r="B31" s="169"/>
      <c r="C31" s="172"/>
      <c r="D31" s="172"/>
      <c r="E31" s="172"/>
      <c r="F31" s="172"/>
      <c r="G31" s="169"/>
    </row>
  </sheetData>
  <mergeCells count="8">
    <mergeCell ref="I2:J4"/>
    <mergeCell ref="B15:B16"/>
    <mergeCell ref="B2:G2"/>
    <mergeCell ref="B4:B5"/>
    <mergeCell ref="C4:C5"/>
    <mergeCell ref="D4:G4"/>
    <mergeCell ref="B6:B11"/>
    <mergeCell ref="B12:B14"/>
  </mergeCells>
  <hyperlinks>
    <hyperlink ref="I2:J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78"/>
  <sheetViews>
    <sheetView showGridLines="0" workbookViewId="0">
      <selection activeCell="O2" sqref="O2:P3"/>
    </sheetView>
  </sheetViews>
  <sheetFormatPr defaultRowHeight="15" x14ac:dyDescent="0.25"/>
  <cols>
    <col min="1" max="1" width="2.5703125" customWidth="1"/>
    <col min="2" max="2" width="9.140625" style="92"/>
    <col min="3" max="3" width="56" customWidth="1"/>
    <col min="5" max="6" width="14.42578125" style="109"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39" t="s">
        <v>474</v>
      </c>
      <c r="C2" s="439"/>
      <c r="D2" s="439"/>
      <c r="E2" s="439"/>
      <c r="F2" s="439"/>
      <c r="G2" s="439"/>
      <c r="H2" s="439"/>
      <c r="I2" s="439"/>
      <c r="J2" s="439"/>
      <c r="K2" s="439"/>
      <c r="L2" s="439"/>
      <c r="M2" s="439"/>
      <c r="N2" s="439"/>
      <c r="O2" s="400" t="s">
        <v>377</v>
      </c>
      <c r="P2" s="400"/>
    </row>
    <row r="3" spans="2:16" ht="23.25" customHeight="1" x14ac:dyDescent="0.25">
      <c r="B3" s="440" t="s">
        <v>89</v>
      </c>
      <c r="C3" s="440"/>
      <c r="D3" s="440"/>
      <c r="E3" s="440"/>
      <c r="F3" s="440"/>
      <c r="G3" s="440"/>
      <c r="H3" s="440"/>
      <c r="I3" s="440"/>
      <c r="J3" s="440"/>
      <c r="K3" s="440"/>
      <c r="L3" s="440"/>
      <c r="M3" s="440"/>
      <c r="N3" s="440"/>
      <c r="O3" s="400"/>
      <c r="P3" s="400"/>
    </row>
    <row r="4" spans="2:16" ht="22.5" customHeight="1" x14ac:dyDescent="0.25">
      <c r="B4" s="438" t="s">
        <v>90</v>
      </c>
      <c r="C4" s="438" t="s">
        <v>91</v>
      </c>
      <c r="D4" s="427" t="s">
        <v>92</v>
      </c>
      <c r="E4" s="427" t="s">
        <v>93</v>
      </c>
      <c r="F4" s="427" t="s">
        <v>94</v>
      </c>
      <c r="G4" s="427" t="s">
        <v>95</v>
      </c>
      <c r="H4" s="435" t="s">
        <v>475</v>
      </c>
      <c r="I4" s="436"/>
      <c r="J4" s="436"/>
      <c r="K4" s="437"/>
      <c r="L4" s="435" t="s">
        <v>476</v>
      </c>
      <c r="M4" s="436"/>
      <c r="N4" s="436"/>
    </row>
    <row r="5" spans="2:16" ht="25.5" x14ac:dyDescent="0.25">
      <c r="B5" s="438"/>
      <c r="C5" s="438"/>
      <c r="D5" s="427"/>
      <c r="E5" s="427"/>
      <c r="F5" s="427"/>
      <c r="G5" s="427"/>
      <c r="H5" s="329" t="s">
        <v>445</v>
      </c>
      <c r="I5" s="17" t="s">
        <v>96</v>
      </c>
      <c r="J5" s="17" t="s">
        <v>482</v>
      </c>
      <c r="K5" s="17" t="s">
        <v>446</v>
      </c>
      <c r="L5" s="17" t="s">
        <v>477</v>
      </c>
      <c r="M5" s="17" t="s">
        <v>96</v>
      </c>
      <c r="N5" s="17" t="s">
        <v>482</v>
      </c>
    </row>
    <row r="6" spans="2:16" x14ac:dyDescent="0.25">
      <c r="B6" s="426" t="s">
        <v>509</v>
      </c>
      <c r="C6" s="426"/>
      <c r="D6" s="426"/>
      <c r="E6" s="426"/>
      <c r="F6" s="426"/>
      <c r="G6" s="426"/>
      <c r="H6" s="426"/>
      <c r="I6" s="426"/>
      <c r="J6" s="426"/>
      <c r="K6" s="426"/>
      <c r="L6" s="426"/>
      <c r="M6" s="426"/>
      <c r="N6" s="426"/>
    </row>
    <row r="7" spans="2:16" x14ac:dyDescent="0.25">
      <c r="B7" s="116">
        <v>1</v>
      </c>
      <c r="C7" s="138" t="s">
        <v>510</v>
      </c>
      <c r="D7" s="116" t="s">
        <v>762</v>
      </c>
      <c r="E7" s="278">
        <v>43460</v>
      </c>
      <c r="F7" s="278">
        <v>44420</v>
      </c>
      <c r="G7" s="140" t="s">
        <v>86</v>
      </c>
      <c r="H7" s="243" t="s">
        <v>511</v>
      </c>
      <c r="I7" s="243" t="s">
        <v>511</v>
      </c>
      <c r="J7" s="243" t="s">
        <v>511</v>
      </c>
      <c r="K7" s="243" t="s">
        <v>511</v>
      </c>
      <c r="L7" s="141" t="s">
        <v>511</v>
      </c>
      <c r="M7" s="141" t="s">
        <v>511</v>
      </c>
      <c r="N7" s="141" t="s">
        <v>511</v>
      </c>
    </row>
    <row r="8" spans="2:16" x14ac:dyDescent="0.25">
      <c r="B8" s="116">
        <v>2</v>
      </c>
      <c r="C8" s="138" t="s">
        <v>512</v>
      </c>
      <c r="D8" s="116" t="s">
        <v>513</v>
      </c>
      <c r="E8" s="278">
        <v>43654</v>
      </c>
      <c r="F8" s="278">
        <v>44435</v>
      </c>
      <c r="G8" s="140" t="s">
        <v>84</v>
      </c>
      <c r="H8" s="243">
        <v>2.17</v>
      </c>
      <c r="I8" s="243">
        <v>0</v>
      </c>
      <c r="J8" s="243">
        <v>0</v>
      </c>
      <c r="K8" s="243">
        <v>0.1</v>
      </c>
      <c r="L8" s="243">
        <v>4.63</v>
      </c>
      <c r="M8" s="373">
        <v>0</v>
      </c>
      <c r="N8" s="373">
        <v>0</v>
      </c>
    </row>
    <row r="9" spans="2:16" x14ac:dyDescent="0.25">
      <c r="B9" s="116">
        <v>3</v>
      </c>
      <c r="C9" s="138" t="s">
        <v>514</v>
      </c>
      <c r="D9" s="139" t="s">
        <v>97</v>
      </c>
      <c r="E9" s="278">
        <v>44221</v>
      </c>
      <c r="F9" s="278">
        <v>44523</v>
      </c>
      <c r="G9" s="140" t="s">
        <v>85</v>
      </c>
      <c r="H9" s="243">
        <v>3.84</v>
      </c>
      <c r="I9" s="243">
        <v>0.23</v>
      </c>
      <c r="J9" s="243">
        <v>1.17</v>
      </c>
      <c r="K9" s="243">
        <v>0.26</v>
      </c>
      <c r="L9" s="141">
        <v>6.67</v>
      </c>
      <c r="M9" s="141">
        <v>110.39</v>
      </c>
      <c r="N9" s="141">
        <v>21.9</v>
      </c>
    </row>
    <row r="10" spans="2:16" x14ac:dyDescent="0.25">
      <c r="B10" s="116">
        <v>4</v>
      </c>
      <c r="C10" s="138" t="s">
        <v>515</v>
      </c>
      <c r="D10" s="139" t="s">
        <v>97</v>
      </c>
      <c r="E10" s="278">
        <v>44161</v>
      </c>
      <c r="F10" s="278">
        <v>44561</v>
      </c>
      <c r="G10" s="140" t="s">
        <v>85</v>
      </c>
      <c r="H10" s="243">
        <v>5.38</v>
      </c>
      <c r="I10" s="243">
        <v>0.76</v>
      </c>
      <c r="J10" s="243">
        <v>1.1100000000000001</v>
      </c>
      <c r="K10" s="243">
        <v>0.5</v>
      </c>
      <c r="L10" s="141">
        <v>9.34</v>
      </c>
      <c r="M10" s="141">
        <v>66.349999999999994</v>
      </c>
      <c r="N10" s="141">
        <v>45.13</v>
      </c>
    </row>
    <row r="11" spans="2:16" x14ac:dyDescent="0.25">
      <c r="B11" s="116">
        <v>5</v>
      </c>
      <c r="C11" s="138" t="s">
        <v>516</v>
      </c>
      <c r="D11" s="139" t="s">
        <v>98</v>
      </c>
      <c r="E11" s="278">
        <v>44230</v>
      </c>
      <c r="F11" s="278">
        <v>44655</v>
      </c>
      <c r="G11" s="140" t="s">
        <v>86</v>
      </c>
      <c r="H11" s="300">
        <v>17.14</v>
      </c>
      <c r="I11" s="300">
        <v>5.18</v>
      </c>
      <c r="J11" s="300">
        <v>6.76</v>
      </c>
      <c r="K11" s="300">
        <v>11.94</v>
      </c>
      <c r="L11" s="300">
        <v>69.67</v>
      </c>
      <c r="M11" s="300">
        <v>230.56</v>
      </c>
      <c r="N11" s="141">
        <v>176.67</v>
      </c>
    </row>
    <row r="12" spans="2:16" x14ac:dyDescent="0.25">
      <c r="B12" s="116">
        <v>6</v>
      </c>
      <c r="C12" s="138" t="s">
        <v>517</v>
      </c>
      <c r="D12" s="139" t="s">
        <v>97</v>
      </c>
      <c r="E12" s="278">
        <v>43822</v>
      </c>
      <c r="F12" s="278">
        <v>44670</v>
      </c>
      <c r="G12" s="140" t="s">
        <v>84</v>
      </c>
      <c r="H12" s="243">
        <v>35.950000000000003</v>
      </c>
      <c r="I12" s="243">
        <v>13.5</v>
      </c>
      <c r="J12" s="243">
        <v>21.07</v>
      </c>
      <c r="K12" s="243">
        <v>7.05</v>
      </c>
      <c r="L12" s="141">
        <v>19.600000000000001</v>
      </c>
      <c r="M12" s="141">
        <v>52.2</v>
      </c>
      <c r="N12" s="141">
        <v>33.44</v>
      </c>
    </row>
    <row r="13" spans="2:16" x14ac:dyDescent="0.25">
      <c r="B13" s="116">
        <v>7</v>
      </c>
      <c r="C13" s="138" t="s">
        <v>518</v>
      </c>
      <c r="D13" s="139" t="s">
        <v>97</v>
      </c>
      <c r="E13" s="278">
        <v>43776</v>
      </c>
      <c r="F13" s="278">
        <v>44686</v>
      </c>
      <c r="G13" s="140" t="s">
        <v>85</v>
      </c>
      <c r="H13" s="243">
        <v>25.21</v>
      </c>
      <c r="I13" s="243">
        <v>12.16</v>
      </c>
      <c r="J13" s="243">
        <v>16.72</v>
      </c>
      <c r="K13" s="243">
        <v>5.23</v>
      </c>
      <c r="L13" s="141">
        <v>20.74</v>
      </c>
      <c r="M13" s="141">
        <v>42.98</v>
      </c>
      <c r="N13" s="141">
        <v>31.27</v>
      </c>
    </row>
    <row r="14" spans="2:16" x14ac:dyDescent="0.25">
      <c r="B14" s="116">
        <v>8</v>
      </c>
      <c r="C14" s="138" t="s">
        <v>519</v>
      </c>
      <c r="D14" s="139" t="s">
        <v>98</v>
      </c>
      <c r="E14" s="278">
        <v>43480</v>
      </c>
      <c r="F14" s="278">
        <v>44732</v>
      </c>
      <c r="G14" s="140" t="s">
        <v>85</v>
      </c>
      <c r="H14" s="243">
        <v>260.22000000000003</v>
      </c>
      <c r="I14" s="243">
        <v>56.78</v>
      </c>
      <c r="J14" s="243">
        <v>118.52</v>
      </c>
      <c r="K14" s="243">
        <v>54.15</v>
      </c>
      <c r="L14" s="141">
        <v>20.81</v>
      </c>
      <c r="M14" s="141">
        <v>95.38</v>
      </c>
      <c r="N14" s="141">
        <v>45.69</v>
      </c>
    </row>
    <row r="15" spans="2:16" x14ac:dyDescent="0.25">
      <c r="B15" s="116">
        <v>9</v>
      </c>
      <c r="C15" s="138" t="s">
        <v>520</v>
      </c>
      <c r="D15" s="139" t="s">
        <v>97</v>
      </c>
      <c r="E15" s="278">
        <v>43563</v>
      </c>
      <c r="F15" s="278">
        <v>44736</v>
      </c>
      <c r="G15" s="140" t="s">
        <v>85</v>
      </c>
      <c r="H15" s="243">
        <v>750.7</v>
      </c>
      <c r="I15" s="243">
        <v>91.25</v>
      </c>
      <c r="J15" s="243">
        <v>131.25</v>
      </c>
      <c r="K15" s="243">
        <v>94</v>
      </c>
      <c r="L15" s="243">
        <v>12.52</v>
      </c>
      <c r="M15" s="243">
        <v>103.01</v>
      </c>
      <c r="N15" s="243">
        <v>71.62</v>
      </c>
    </row>
    <row r="16" spans="2:16" x14ac:dyDescent="0.25">
      <c r="B16" s="116">
        <v>10</v>
      </c>
      <c r="C16" s="138" t="s">
        <v>521</v>
      </c>
      <c r="D16" s="139" t="s">
        <v>97</v>
      </c>
      <c r="E16" s="278">
        <v>44447</v>
      </c>
      <c r="F16" s="278">
        <v>44743</v>
      </c>
      <c r="G16" s="140" t="s">
        <v>84</v>
      </c>
      <c r="H16" s="243">
        <v>105.53</v>
      </c>
      <c r="I16" s="243">
        <v>14.91</v>
      </c>
      <c r="J16" s="243">
        <v>21.29</v>
      </c>
      <c r="K16" s="243">
        <v>16.73</v>
      </c>
      <c r="L16" s="141">
        <v>15.86</v>
      </c>
      <c r="M16" s="141">
        <v>112.21</v>
      </c>
      <c r="N16" s="141">
        <v>78.59</v>
      </c>
    </row>
    <row r="17" spans="2:14" x14ac:dyDescent="0.25">
      <c r="B17" s="116">
        <v>11</v>
      </c>
      <c r="C17" s="138" t="s">
        <v>522</v>
      </c>
      <c r="D17" s="139" t="s">
        <v>97</v>
      </c>
      <c r="E17" s="278">
        <v>43756</v>
      </c>
      <c r="F17" s="278">
        <v>44746</v>
      </c>
      <c r="G17" s="140" t="s">
        <v>84</v>
      </c>
      <c r="H17" s="243">
        <v>245.33</v>
      </c>
      <c r="I17" s="243">
        <v>25.7</v>
      </c>
      <c r="J17" s="243">
        <v>40</v>
      </c>
      <c r="K17" s="243">
        <v>26</v>
      </c>
      <c r="L17" s="141">
        <v>10.6</v>
      </c>
      <c r="M17" s="141">
        <v>101.16</v>
      </c>
      <c r="N17" s="141">
        <v>65</v>
      </c>
    </row>
    <row r="18" spans="2:14" x14ac:dyDescent="0.25">
      <c r="B18" s="116">
        <v>12</v>
      </c>
      <c r="C18" s="138" t="s">
        <v>523</v>
      </c>
      <c r="D18" s="139" t="s">
        <v>97</v>
      </c>
      <c r="E18" s="278">
        <v>43871</v>
      </c>
      <c r="F18" s="278">
        <v>44750</v>
      </c>
      <c r="G18" s="140" t="s">
        <v>85</v>
      </c>
      <c r="H18" s="243">
        <v>36.78</v>
      </c>
      <c r="I18" s="243">
        <v>3.2</v>
      </c>
      <c r="J18" s="243">
        <v>4.43</v>
      </c>
      <c r="K18" s="243">
        <v>2.54</v>
      </c>
      <c r="L18" s="141">
        <v>6.91</v>
      </c>
      <c r="M18" s="141">
        <v>79.45</v>
      </c>
      <c r="N18" s="141">
        <v>57.36</v>
      </c>
    </row>
    <row r="19" spans="2:14" x14ac:dyDescent="0.25">
      <c r="B19" s="116">
        <v>13</v>
      </c>
      <c r="C19" s="138" t="s">
        <v>524</v>
      </c>
      <c r="D19" s="139" t="s">
        <v>97</v>
      </c>
      <c r="E19" s="278">
        <v>43706</v>
      </c>
      <c r="F19" s="278">
        <v>44757</v>
      </c>
      <c r="G19" s="140" t="s">
        <v>84</v>
      </c>
      <c r="H19" s="243">
        <v>85.4</v>
      </c>
      <c r="I19" s="243">
        <v>1.01</v>
      </c>
      <c r="J19" s="243">
        <v>4.3499999999999996</v>
      </c>
      <c r="K19" s="243">
        <v>3.86</v>
      </c>
      <c r="L19" s="141">
        <v>4.5199999999999996</v>
      </c>
      <c r="M19" s="141">
        <v>383.99</v>
      </c>
      <c r="N19" s="141">
        <v>88.76</v>
      </c>
    </row>
    <row r="20" spans="2:14" x14ac:dyDescent="0.25">
      <c r="B20" s="116">
        <v>14</v>
      </c>
      <c r="C20" s="138" t="s">
        <v>525</v>
      </c>
      <c r="D20" s="139" t="s">
        <v>97</v>
      </c>
      <c r="E20" s="278">
        <v>43678</v>
      </c>
      <c r="F20" s="278">
        <v>44760</v>
      </c>
      <c r="G20" s="140" t="s">
        <v>85</v>
      </c>
      <c r="H20" s="243">
        <v>0.61</v>
      </c>
      <c r="I20" s="243">
        <v>1.3</v>
      </c>
      <c r="J20" s="243">
        <v>1.3</v>
      </c>
      <c r="K20" s="243">
        <v>0.61</v>
      </c>
      <c r="L20" s="141">
        <v>100</v>
      </c>
      <c r="M20" s="141">
        <v>47.23</v>
      </c>
      <c r="N20" s="141">
        <v>47.23</v>
      </c>
    </row>
    <row r="21" spans="2:14" x14ac:dyDescent="0.25">
      <c r="B21" s="116">
        <v>15</v>
      </c>
      <c r="C21" s="138" t="s">
        <v>526</v>
      </c>
      <c r="D21" s="139" t="s">
        <v>513</v>
      </c>
      <c r="E21" s="278">
        <v>43777</v>
      </c>
      <c r="F21" s="278">
        <v>44760</v>
      </c>
      <c r="G21" s="140" t="s">
        <v>85</v>
      </c>
      <c r="H21" s="243" t="s">
        <v>511</v>
      </c>
      <c r="I21" s="243" t="s">
        <v>511</v>
      </c>
      <c r="J21" s="243" t="s">
        <v>511</v>
      </c>
      <c r="K21" s="243" t="s">
        <v>511</v>
      </c>
      <c r="L21" s="141" t="s">
        <v>511</v>
      </c>
      <c r="M21" s="141" t="s">
        <v>511</v>
      </c>
      <c r="N21" s="141" t="s">
        <v>511</v>
      </c>
    </row>
    <row r="22" spans="2:14" x14ac:dyDescent="0.25">
      <c r="B22" s="116">
        <v>16</v>
      </c>
      <c r="C22" s="138" t="s">
        <v>527</v>
      </c>
      <c r="D22" s="139" t="s">
        <v>97</v>
      </c>
      <c r="E22" s="278">
        <v>43887</v>
      </c>
      <c r="F22" s="278">
        <v>44760</v>
      </c>
      <c r="G22" s="140" t="s">
        <v>84</v>
      </c>
      <c r="H22" s="243">
        <v>587.42999999999995</v>
      </c>
      <c r="I22" s="243">
        <v>8.6300000000000008</v>
      </c>
      <c r="J22" s="243">
        <v>14.18</v>
      </c>
      <c r="K22" s="243">
        <v>9.2200000000000006</v>
      </c>
      <c r="L22" s="141">
        <v>1.57</v>
      </c>
      <c r="M22" s="141">
        <v>106.86</v>
      </c>
      <c r="N22" s="141">
        <v>65.040000000000006</v>
      </c>
    </row>
    <row r="23" spans="2:14" x14ac:dyDescent="0.25">
      <c r="B23" s="116">
        <v>17</v>
      </c>
      <c r="C23" s="138" t="s">
        <v>528</v>
      </c>
      <c r="D23" s="139" t="s">
        <v>98</v>
      </c>
      <c r="E23" s="278">
        <v>44452</v>
      </c>
      <c r="F23" s="278">
        <v>44760</v>
      </c>
      <c r="G23" s="140" t="s">
        <v>84</v>
      </c>
      <c r="H23" s="243">
        <v>0.4</v>
      </c>
      <c r="I23" s="243">
        <v>0.02</v>
      </c>
      <c r="J23" s="243">
        <v>0.04</v>
      </c>
      <c r="K23" s="243">
        <v>0.19</v>
      </c>
      <c r="L23" s="141">
        <v>47.38</v>
      </c>
      <c r="M23" s="141">
        <v>1010.02</v>
      </c>
      <c r="N23" s="141">
        <v>423.54</v>
      </c>
    </row>
    <row r="24" spans="2:14" x14ac:dyDescent="0.25">
      <c r="B24" s="116">
        <v>18</v>
      </c>
      <c r="C24" s="138" t="s">
        <v>529</v>
      </c>
      <c r="D24" s="139" t="s">
        <v>97</v>
      </c>
      <c r="E24" s="278">
        <v>43341</v>
      </c>
      <c r="F24" s="278">
        <v>44767</v>
      </c>
      <c r="G24" s="140" t="s">
        <v>84</v>
      </c>
      <c r="H24" s="243">
        <v>5508.14</v>
      </c>
      <c r="I24" s="243">
        <v>921.55</v>
      </c>
      <c r="J24" s="243">
        <v>3203.74</v>
      </c>
      <c r="K24" s="243">
        <v>987.33</v>
      </c>
      <c r="L24" s="141">
        <v>17.93</v>
      </c>
      <c r="M24" s="141">
        <v>107.14</v>
      </c>
      <c r="N24" s="141">
        <v>30.82</v>
      </c>
    </row>
    <row r="25" spans="2:14" x14ac:dyDescent="0.25">
      <c r="B25" s="116">
        <v>19</v>
      </c>
      <c r="C25" s="138" t="s">
        <v>530</v>
      </c>
      <c r="D25" s="139" t="s">
        <v>98</v>
      </c>
      <c r="E25" s="278">
        <v>44126</v>
      </c>
      <c r="F25" s="278">
        <v>44774</v>
      </c>
      <c r="G25" s="140" t="s">
        <v>85</v>
      </c>
      <c r="H25" s="243">
        <v>573.82000000000005</v>
      </c>
      <c r="I25" s="243">
        <v>57.84</v>
      </c>
      <c r="J25" s="243">
        <v>75.650000000000006</v>
      </c>
      <c r="K25" s="243">
        <v>37.32</v>
      </c>
      <c r="L25" s="141">
        <v>6.5</v>
      </c>
      <c r="M25" s="141">
        <v>64.53</v>
      </c>
      <c r="N25" s="141">
        <v>49.34</v>
      </c>
    </row>
    <row r="26" spans="2:14" x14ac:dyDescent="0.25">
      <c r="B26" s="116">
        <v>20</v>
      </c>
      <c r="C26" s="138" t="s">
        <v>531</v>
      </c>
      <c r="D26" s="139" t="s">
        <v>97</v>
      </c>
      <c r="E26" s="278">
        <v>44076</v>
      </c>
      <c r="F26" s="278">
        <v>44776</v>
      </c>
      <c r="G26" s="140" t="s">
        <v>84</v>
      </c>
      <c r="H26" s="243">
        <v>31.89</v>
      </c>
      <c r="I26" s="243">
        <v>4.13</v>
      </c>
      <c r="J26" s="243">
        <v>6.35</v>
      </c>
      <c r="K26" s="243">
        <v>4.16</v>
      </c>
      <c r="L26" s="141">
        <v>13.03</v>
      </c>
      <c r="M26" s="141">
        <v>100.51</v>
      </c>
      <c r="N26" s="141">
        <v>65.39</v>
      </c>
    </row>
    <row r="27" spans="2:14" x14ac:dyDescent="0.25">
      <c r="B27" s="116">
        <v>21</v>
      </c>
      <c r="C27" s="138" t="s">
        <v>532</v>
      </c>
      <c r="D27" s="139" t="s">
        <v>98</v>
      </c>
      <c r="E27" s="278">
        <v>43593</v>
      </c>
      <c r="F27" s="278">
        <v>44785</v>
      </c>
      <c r="G27" s="140" t="s">
        <v>85</v>
      </c>
      <c r="H27" s="243">
        <v>121.01</v>
      </c>
      <c r="I27" s="243">
        <v>14.29</v>
      </c>
      <c r="J27" s="243">
        <v>18.95</v>
      </c>
      <c r="K27" s="243">
        <v>15.56</v>
      </c>
      <c r="L27" s="141">
        <v>12.86</v>
      </c>
      <c r="M27" s="141">
        <v>108.9</v>
      </c>
      <c r="N27" s="141">
        <v>82.12</v>
      </c>
    </row>
    <row r="28" spans="2:14" x14ac:dyDescent="0.25">
      <c r="B28" s="116">
        <v>22</v>
      </c>
      <c r="C28" s="138" t="s">
        <v>533</v>
      </c>
      <c r="D28" s="139" t="s">
        <v>98</v>
      </c>
      <c r="E28" s="278">
        <v>43987</v>
      </c>
      <c r="F28" s="278">
        <v>44797</v>
      </c>
      <c r="G28" s="140" t="s">
        <v>85</v>
      </c>
      <c r="H28" s="243">
        <v>79.08</v>
      </c>
      <c r="I28" s="243">
        <v>59.28</v>
      </c>
      <c r="J28" s="243">
        <v>84.42</v>
      </c>
      <c r="K28" s="243">
        <v>50.43</v>
      </c>
      <c r="L28" s="141">
        <v>63.77</v>
      </c>
      <c r="M28" s="141">
        <v>85.07</v>
      </c>
      <c r="N28" s="141">
        <v>59.74</v>
      </c>
    </row>
    <row r="29" spans="2:14" x14ac:dyDescent="0.25">
      <c r="B29" s="116">
        <v>23</v>
      </c>
      <c r="C29" s="138" t="s">
        <v>534</v>
      </c>
      <c r="D29" s="139" t="s">
        <v>98</v>
      </c>
      <c r="E29" s="278">
        <v>43665</v>
      </c>
      <c r="F29" s="278">
        <v>44799</v>
      </c>
      <c r="G29" s="140" t="s">
        <v>84</v>
      </c>
      <c r="H29" s="243">
        <v>674.96</v>
      </c>
      <c r="I29" s="243">
        <v>473.87</v>
      </c>
      <c r="J29" s="243">
        <v>484.6</v>
      </c>
      <c r="K29" s="243">
        <v>512.95000000000005</v>
      </c>
      <c r="L29" s="141">
        <v>76</v>
      </c>
      <c r="M29" s="141">
        <v>108.25</v>
      </c>
      <c r="N29" s="141">
        <v>105.85</v>
      </c>
    </row>
    <row r="30" spans="2:14" x14ac:dyDescent="0.25">
      <c r="B30" s="116">
        <v>24</v>
      </c>
      <c r="C30" s="138" t="s">
        <v>535</v>
      </c>
      <c r="D30" s="139" t="s">
        <v>97</v>
      </c>
      <c r="E30" s="278">
        <v>43430</v>
      </c>
      <c r="F30" s="278">
        <v>44816</v>
      </c>
      <c r="G30" s="140" t="s">
        <v>85</v>
      </c>
      <c r="H30" s="243">
        <v>718.1</v>
      </c>
      <c r="I30" s="243">
        <v>82.64</v>
      </c>
      <c r="J30" s="243">
        <v>145.63</v>
      </c>
      <c r="K30" s="243">
        <v>386.65</v>
      </c>
      <c r="L30" s="141">
        <v>53.84</v>
      </c>
      <c r="M30" s="141">
        <v>467.85</v>
      </c>
      <c r="N30" s="141">
        <v>265.5</v>
      </c>
    </row>
    <row r="31" spans="2:14" x14ac:dyDescent="0.25">
      <c r="B31" s="116">
        <v>25</v>
      </c>
      <c r="C31" s="138" t="s">
        <v>536</v>
      </c>
      <c r="D31" s="139" t="s">
        <v>98</v>
      </c>
      <c r="E31" s="278">
        <v>43885</v>
      </c>
      <c r="F31" s="278">
        <v>44816</v>
      </c>
      <c r="G31" s="140" t="s">
        <v>84</v>
      </c>
      <c r="H31" s="243">
        <v>11.98</v>
      </c>
      <c r="I31" s="243">
        <v>9.7100000000000009</v>
      </c>
      <c r="J31" s="243">
        <v>13.47</v>
      </c>
      <c r="K31" s="243">
        <v>5.95</v>
      </c>
      <c r="L31" s="141">
        <v>49.63</v>
      </c>
      <c r="M31" s="141">
        <v>61.28</v>
      </c>
      <c r="N31" s="141">
        <v>44.15</v>
      </c>
    </row>
    <row r="32" spans="2:14" x14ac:dyDescent="0.25">
      <c r="B32" s="116">
        <v>26</v>
      </c>
      <c r="C32" s="138" t="s">
        <v>537</v>
      </c>
      <c r="D32" s="139" t="s">
        <v>98</v>
      </c>
      <c r="E32" s="278">
        <v>44566</v>
      </c>
      <c r="F32" s="278">
        <v>44818</v>
      </c>
      <c r="G32" s="140" t="s">
        <v>84</v>
      </c>
      <c r="H32" s="243">
        <v>173.12</v>
      </c>
      <c r="I32" s="243">
        <v>13.18</v>
      </c>
      <c r="J32" s="243">
        <v>24.45</v>
      </c>
      <c r="K32" s="243">
        <v>35.56</v>
      </c>
      <c r="L32" s="141">
        <v>20.54</v>
      </c>
      <c r="M32" s="141">
        <v>269.81</v>
      </c>
      <c r="N32" s="141">
        <v>145.4</v>
      </c>
    </row>
    <row r="33" spans="2:14" x14ac:dyDescent="0.25">
      <c r="B33" s="116">
        <v>27</v>
      </c>
      <c r="C33" s="138" t="s">
        <v>538</v>
      </c>
      <c r="D33" s="139" t="s">
        <v>98</v>
      </c>
      <c r="E33" s="278">
        <v>43761</v>
      </c>
      <c r="F33" s="278">
        <v>44823</v>
      </c>
      <c r="G33" s="140" t="s">
        <v>85</v>
      </c>
      <c r="H33" s="243">
        <v>223.1</v>
      </c>
      <c r="I33" s="243">
        <v>16.12</v>
      </c>
      <c r="J33" s="243">
        <v>23.03</v>
      </c>
      <c r="K33" s="243">
        <v>33.89</v>
      </c>
      <c r="L33" s="141">
        <v>15.19</v>
      </c>
      <c r="M33" s="141">
        <v>210.27</v>
      </c>
      <c r="N33" s="141">
        <v>147.16999999999999</v>
      </c>
    </row>
    <row r="34" spans="2:14" x14ac:dyDescent="0.25">
      <c r="B34" s="116">
        <v>28</v>
      </c>
      <c r="C34" s="138" t="s">
        <v>539</v>
      </c>
      <c r="D34" s="139" t="s">
        <v>97</v>
      </c>
      <c r="E34" s="278">
        <v>43623</v>
      </c>
      <c r="F34" s="278">
        <v>44824</v>
      </c>
      <c r="G34" s="140" t="s">
        <v>85</v>
      </c>
      <c r="H34" s="243">
        <v>143.6</v>
      </c>
      <c r="I34" s="243">
        <v>29.88</v>
      </c>
      <c r="J34" s="243">
        <v>40</v>
      </c>
      <c r="K34" s="243">
        <v>31.51</v>
      </c>
      <c r="L34" s="141">
        <v>21.94</v>
      </c>
      <c r="M34" s="141">
        <v>105.46</v>
      </c>
      <c r="N34" s="141">
        <v>78.78</v>
      </c>
    </row>
    <row r="35" spans="2:14" x14ac:dyDescent="0.25">
      <c r="B35" s="116">
        <v>29</v>
      </c>
      <c r="C35" s="138" t="s">
        <v>540</v>
      </c>
      <c r="D35" s="139" t="s">
        <v>97</v>
      </c>
      <c r="E35" s="278">
        <v>44270</v>
      </c>
      <c r="F35" s="278">
        <v>44831</v>
      </c>
      <c r="G35" s="140" t="s">
        <v>85</v>
      </c>
      <c r="H35" s="243">
        <v>0.14000000000000001</v>
      </c>
      <c r="I35" s="243">
        <v>0</v>
      </c>
      <c r="J35" s="243">
        <v>0</v>
      </c>
      <c r="K35" s="243">
        <v>0.2</v>
      </c>
      <c r="L35" s="141">
        <v>136.66999999999999</v>
      </c>
      <c r="M35" s="141">
        <v>13043.71</v>
      </c>
      <c r="N35" s="141">
        <v>13043.71</v>
      </c>
    </row>
    <row r="36" spans="2:14" x14ac:dyDescent="0.25">
      <c r="B36" s="116">
        <v>30</v>
      </c>
      <c r="C36" s="138" t="s">
        <v>541</v>
      </c>
      <c r="D36" s="139" t="s">
        <v>97</v>
      </c>
      <c r="E36" s="278">
        <v>44028</v>
      </c>
      <c r="F36" s="278">
        <v>44833</v>
      </c>
      <c r="G36" s="140" t="s">
        <v>85</v>
      </c>
      <c r="H36" s="243">
        <v>1078.83</v>
      </c>
      <c r="I36" s="243">
        <v>19.079999999999998</v>
      </c>
      <c r="J36" s="243">
        <v>23.43</v>
      </c>
      <c r="K36" s="243">
        <v>25.15</v>
      </c>
      <c r="L36" s="141">
        <v>2.33</v>
      </c>
      <c r="M36" s="141">
        <v>131.79</v>
      </c>
      <c r="N36" s="141">
        <v>107.34</v>
      </c>
    </row>
    <row r="37" spans="2:14" x14ac:dyDescent="0.25">
      <c r="B37" s="116">
        <v>31</v>
      </c>
      <c r="C37" s="138" t="s">
        <v>542</v>
      </c>
      <c r="D37" s="139" t="s">
        <v>511</v>
      </c>
      <c r="E37" s="278">
        <v>43455</v>
      </c>
      <c r="F37" s="278">
        <v>44834</v>
      </c>
      <c r="G37" s="140" t="s">
        <v>84</v>
      </c>
      <c r="H37" s="243" t="s">
        <v>511</v>
      </c>
      <c r="I37" s="243" t="s">
        <v>511</v>
      </c>
      <c r="J37" s="243" t="s">
        <v>511</v>
      </c>
      <c r="K37" s="243" t="s">
        <v>511</v>
      </c>
      <c r="L37" s="141" t="s">
        <v>511</v>
      </c>
      <c r="M37" s="141" t="s">
        <v>511</v>
      </c>
      <c r="N37" s="141" t="s">
        <v>511</v>
      </c>
    </row>
    <row r="38" spans="2:14" x14ac:dyDescent="0.25">
      <c r="B38" s="426" t="s">
        <v>543</v>
      </c>
      <c r="C38" s="426"/>
      <c r="D38" s="426"/>
      <c r="E38" s="426"/>
      <c r="F38" s="426"/>
      <c r="G38" s="426"/>
      <c r="H38" s="426"/>
      <c r="I38" s="426"/>
      <c r="J38" s="426"/>
      <c r="K38" s="426"/>
      <c r="L38" s="426"/>
      <c r="M38" s="426"/>
      <c r="N38" s="426"/>
    </row>
    <row r="39" spans="2:14" x14ac:dyDescent="0.25">
      <c r="B39" s="142">
        <v>1</v>
      </c>
      <c r="C39" s="138" t="s">
        <v>547</v>
      </c>
      <c r="D39" s="139" t="s">
        <v>97</v>
      </c>
      <c r="E39" s="278">
        <v>43858</v>
      </c>
      <c r="F39" s="278">
        <v>44852</v>
      </c>
      <c r="G39" s="140" t="s">
        <v>84</v>
      </c>
      <c r="H39" s="243">
        <v>40.975343900000006</v>
      </c>
      <c r="I39" s="243">
        <v>11.552797200000001</v>
      </c>
      <c r="J39" s="243">
        <v>16.766242999999999</v>
      </c>
      <c r="K39" s="243">
        <v>13.86</v>
      </c>
      <c r="L39" s="141">
        <v>33.825219463258726</v>
      </c>
      <c r="M39" s="141">
        <v>119.97094521835803</v>
      </c>
      <c r="N39" s="141">
        <v>82.666104743919078</v>
      </c>
    </row>
    <row r="40" spans="2:14" x14ac:dyDescent="0.25">
      <c r="B40" s="142">
        <v>2</v>
      </c>
      <c r="C40" s="138" t="s">
        <v>546</v>
      </c>
      <c r="D40" s="139" t="s">
        <v>98</v>
      </c>
      <c r="E40" s="278">
        <v>44105</v>
      </c>
      <c r="F40" s="278">
        <v>44848</v>
      </c>
      <c r="G40" s="140" t="s">
        <v>84</v>
      </c>
      <c r="H40" s="243">
        <v>11532.557260400001</v>
      </c>
      <c r="I40" s="243">
        <v>2114.7849999999999</v>
      </c>
      <c r="J40" s="243">
        <v>3117.835</v>
      </c>
      <c r="K40" s="243">
        <v>3700</v>
      </c>
      <c r="L40" s="141">
        <v>32.083083712100013</v>
      </c>
      <c r="M40" s="141">
        <v>174.95868374326469</v>
      </c>
      <c r="N40" s="141">
        <v>118.67209137109565</v>
      </c>
    </row>
    <row r="41" spans="2:14" x14ac:dyDescent="0.25">
      <c r="B41" s="142">
        <v>3</v>
      </c>
      <c r="C41" s="138" t="s">
        <v>544</v>
      </c>
      <c r="D41" s="139" t="s">
        <v>98</v>
      </c>
      <c r="E41" s="278">
        <v>44174</v>
      </c>
      <c r="F41" s="278">
        <v>44841</v>
      </c>
      <c r="G41" s="140" t="s">
        <v>85</v>
      </c>
      <c r="H41" s="243">
        <v>81.063254299999997</v>
      </c>
      <c r="I41" s="243">
        <v>24.718250000000001</v>
      </c>
      <c r="J41" s="243">
        <v>31.44425</v>
      </c>
      <c r="K41" s="243">
        <v>33.9</v>
      </c>
      <c r="L41" s="141">
        <v>41.819194520050253</v>
      </c>
      <c r="M41" s="141">
        <v>137.14563126434919</v>
      </c>
      <c r="N41" s="141">
        <v>107.80985394786009</v>
      </c>
    </row>
    <row r="42" spans="2:14" x14ac:dyDescent="0.25">
      <c r="B42" s="142">
        <v>4</v>
      </c>
      <c r="C42" s="138" t="s">
        <v>545</v>
      </c>
      <c r="D42" s="139" t="s">
        <v>98</v>
      </c>
      <c r="E42" s="278">
        <v>44413</v>
      </c>
      <c r="F42" s="278">
        <v>44841</v>
      </c>
      <c r="G42" s="140" t="s">
        <v>85</v>
      </c>
      <c r="H42" s="243">
        <v>505.64352109999999</v>
      </c>
      <c r="I42" s="243">
        <v>12.800295699999999</v>
      </c>
      <c r="J42" s="243">
        <v>16.93</v>
      </c>
      <c r="K42" s="243">
        <v>147.21099419999999</v>
      </c>
      <c r="L42" s="141">
        <v>29.113592492938594</v>
      </c>
      <c r="M42" s="141">
        <v>1150.0593240201474</v>
      </c>
      <c r="N42" s="141">
        <v>869.52743177790899</v>
      </c>
    </row>
    <row r="43" spans="2:14" x14ac:dyDescent="0.25">
      <c r="B43" s="142">
        <v>5</v>
      </c>
      <c r="C43" s="138" t="s">
        <v>557</v>
      </c>
      <c r="D43" s="139" t="s">
        <v>98</v>
      </c>
      <c r="E43" s="278">
        <v>43767</v>
      </c>
      <c r="F43" s="278">
        <v>44879</v>
      </c>
      <c r="G43" s="140" t="s">
        <v>84</v>
      </c>
      <c r="H43" s="243">
        <v>670.11724979999997</v>
      </c>
      <c r="I43" s="243">
        <v>84.705934850000006</v>
      </c>
      <c r="J43" s="243">
        <v>126.8828791</v>
      </c>
      <c r="K43" s="243">
        <v>103.25551619999999</v>
      </c>
      <c r="L43" s="141">
        <v>15.408574578675172</v>
      </c>
      <c r="M43" s="141">
        <v>121.89879774404022</v>
      </c>
      <c r="N43" s="141">
        <v>81.378604373109624</v>
      </c>
    </row>
    <row r="44" spans="2:14" x14ac:dyDescent="0.25">
      <c r="B44" s="142">
        <v>6</v>
      </c>
      <c r="C44" s="138" t="s">
        <v>552</v>
      </c>
      <c r="D44" s="139" t="s">
        <v>97</v>
      </c>
      <c r="E44" s="278">
        <v>43861</v>
      </c>
      <c r="F44" s="278">
        <v>44869</v>
      </c>
      <c r="G44" s="140" t="s">
        <v>84</v>
      </c>
      <c r="H44" s="243">
        <v>42.615190500000004</v>
      </c>
      <c r="I44" s="243">
        <v>77.592309400000005</v>
      </c>
      <c r="J44" s="243">
        <v>103.45641259999999</v>
      </c>
      <c r="K44" s="243">
        <v>52.964905700000003</v>
      </c>
      <c r="L44" s="141">
        <v>124.28644593293558</v>
      </c>
      <c r="M44" s="141">
        <v>68.260509462294721</v>
      </c>
      <c r="N44" s="141">
        <v>51.195382063731067</v>
      </c>
    </row>
    <row r="45" spans="2:14" x14ac:dyDescent="0.25">
      <c r="B45" s="142">
        <v>7</v>
      </c>
      <c r="C45" s="138" t="s">
        <v>763</v>
      </c>
      <c r="D45" s="139" t="s">
        <v>98</v>
      </c>
      <c r="E45" s="278">
        <v>43887</v>
      </c>
      <c r="F45" s="278">
        <v>44847</v>
      </c>
      <c r="G45" s="140" t="s">
        <v>85</v>
      </c>
      <c r="H45" s="243">
        <v>18.075115</v>
      </c>
      <c r="I45" s="243">
        <v>0.6977582</v>
      </c>
      <c r="J45" s="243">
        <v>0.8026297</v>
      </c>
      <c r="K45" s="243">
        <v>0.53432330000000006</v>
      </c>
      <c r="L45" s="141">
        <v>2.9561266968425928</v>
      </c>
      <c r="M45" s="141">
        <v>76.577143772728149</v>
      </c>
      <c r="N45" s="141">
        <v>66.571583383968985</v>
      </c>
    </row>
    <row r="46" spans="2:14" x14ac:dyDescent="0.25">
      <c r="B46" s="142">
        <v>8</v>
      </c>
      <c r="C46" s="138" t="s">
        <v>548</v>
      </c>
      <c r="D46" s="139" t="s">
        <v>98</v>
      </c>
      <c r="E46" s="278">
        <v>44277</v>
      </c>
      <c r="F46" s="278">
        <v>44852</v>
      </c>
      <c r="G46" s="140" t="s">
        <v>84</v>
      </c>
      <c r="H46" s="243">
        <v>324.36659159999999</v>
      </c>
      <c r="I46" s="243">
        <v>60.391711899999997</v>
      </c>
      <c r="J46" s="243">
        <v>96.607652599999994</v>
      </c>
      <c r="K46" s="243">
        <v>68.459014199999999</v>
      </c>
      <c r="L46" s="141">
        <v>21.105445496810528</v>
      </c>
      <c r="M46" s="141">
        <v>113.35829378931714</v>
      </c>
      <c r="N46" s="141">
        <v>70.862930997248981</v>
      </c>
    </row>
    <row r="47" spans="2:14" x14ac:dyDescent="0.25">
      <c r="B47" s="142">
        <v>9</v>
      </c>
      <c r="C47" s="138" t="s">
        <v>549</v>
      </c>
      <c r="D47" s="139" t="s">
        <v>97</v>
      </c>
      <c r="E47" s="278">
        <v>44439</v>
      </c>
      <c r="F47" s="278">
        <v>44853</v>
      </c>
      <c r="G47" s="140" t="s">
        <v>85</v>
      </c>
      <c r="H47" s="243">
        <v>5.0027824999999995</v>
      </c>
      <c r="I47" s="243">
        <v>0.57517510000000005</v>
      </c>
      <c r="J47" s="243">
        <v>0.97247510000000004</v>
      </c>
      <c r="K47" s="243">
        <v>2.4768113</v>
      </c>
      <c r="L47" s="141">
        <v>49.508674422683782</v>
      </c>
      <c r="M47" s="141">
        <v>430.6186585615406</v>
      </c>
      <c r="N47" s="141">
        <v>254.69148773063699</v>
      </c>
    </row>
    <row r="48" spans="2:14" x14ac:dyDescent="0.25">
      <c r="B48" s="142">
        <v>10</v>
      </c>
      <c r="C48" s="138" t="s">
        <v>551</v>
      </c>
      <c r="D48" s="139" t="s">
        <v>98</v>
      </c>
      <c r="E48" s="278">
        <v>44459</v>
      </c>
      <c r="F48" s="278">
        <v>44867</v>
      </c>
      <c r="G48" s="140" t="s">
        <v>84</v>
      </c>
      <c r="H48" s="243">
        <v>5.45</v>
      </c>
      <c r="I48" s="243">
        <v>5.2508449999999998E-2</v>
      </c>
      <c r="J48" s="243">
        <v>5.5053449999999997E-2</v>
      </c>
      <c r="K48" s="243">
        <v>0.13</v>
      </c>
      <c r="L48" s="141">
        <v>2.3853211009174311</v>
      </c>
      <c r="M48" s="141">
        <v>247.57919915746896</v>
      </c>
      <c r="N48" s="141">
        <v>236.13415689661593</v>
      </c>
    </row>
    <row r="49" spans="2:14" x14ac:dyDescent="0.25">
      <c r="B49" s="142">
        <v>11</v>
      </c>
      <c r="C49" s="138" t="s">
        <v>553</v>
      </c>
      <c r="D49" s="139" t="s">
        <v>98</v>
      </c>
      <c r="E49" s="278">
        <v>44511</v>
      </c>
      <c r="F49" s="278">
        <v>44874</v>
      </c>
      <c r="G49" s="140" t="s">
        <v>85</v>
      </c>
      <c r="H49" s="243">
        <v>25.281801399999999</v>
      </c>
      <c r="I49" s="243">
        <v>6.0336499999999997</v>
      </c>
      <c r="J49" s="243">
        <v>7.8436500000000002</v>
      </c>
      <c r="K49" s="243">
        <v>8.11</v>
      </c>
      <c r="L49" s="243">
        <v>32.078410362008455</v>
      </c>
      <c r="M49" s="243">
        <v>134.41283468547232</v>
      </c>
      <c r="N49" s="243">
        <v>103.39574050346458</v>
      </c>
    </row>
    <row r="50" spans="2:14" x14ac:dyDescent="0.25">
      <c r="B50" s="142">
        <v>12</v>
      </c>
      <c r="C50" s="138" t="s">
        <v>562</v>
      </c>
      <c r="D50" s="140" t="s">
        <v>97</v>
      </c>
      <c r="E50" s="278">
        <v>44203</v>
      </c>
      <c r="F50" s="278">
        <v>44890</v>
      </c>
      <c r="G50" s="140" t="s">
        <v>84</v>
      </c>
      <c r="H50" s="243">
        <v>248.57687139999999</v>
      </c>
      <c r="I50" s="243">
        <v>15.363598400000001</v>
      </c>
      <c r="J50" s="243">
        <v>21.049735299999998</v>
      </c>
      <c r="K50" s="243">
        <v>51.3626881</v>
      </c>
      <c r="L50" s="141">
        <v>20.662697945598168</v>
      </c>
      <c r="M50" s="141">
        <v>334.31418058935981</v>
      </c>
      <c r="N50" s="141">
        <v>244.00633721983195</v>
      </c>
    </row>
    <row r="51" spans="2:14" x14ac:dyDescent="0.25">
      <c r="B51" s="142">
        <v>13</v>
      </c>
      <c r="C51" s="138" t="s">
        <v>560</v>
      </c>
      <c r="D51" s="140" t="s">
        <v>98</v>
      </c>
      <c r="E51" s="278">
        <v>43739</v>
      </c>
      <c r="F51" s="278">
        <v>44886</v>
      </c>
      <c r="G51" s="140" t="s">
        <v>84</v>
      </c>
      <c r="H51" s="243">
        <v>181.6273123</v>
      </c>
      <c r="I51" s="243">
        <v>8.3133470999999997</v>
      </c>
      <c r="J51" s="243">
        <v>12.2163971</v>
      </c>
      <c r="K51" s="243">
        <v>17.739999999999998</v>
      </c>
      <c r="L51" s="243">
        <v>9.7672534903221155</v>
      </c>
      <c r="M51" s="243">
        <v>213.3917877674084</v>
      </c>
      <c r="N51" s="243">
        <v>145.21466398632376</v>
      </c>
    </row>
    <row r="52" spans="2:14" x14ac:dyDescent="0.25">
      <c r="B52" s="142">
        <v>14</v>
      </c>
      <c r="C52" s="138" t="s">
        <v>558</v>
      </c>
      <c r="D52" s="140" t="s">
        <v>97</v>
      </c>
      <c r="E52" s="278">
        <v>43810</v>
      </c>
      <c r="F52" s="278">
        <v>44883</v>
      </c>
      <c r="G52" s="140" t="s">
        <v>85</v>
      </c>
      <c r="H52" s="243">
        <v>37.847050400000001</v>
      </c>
      <c r="I52" s="243">
        <v>1.05</v>
      </c>
      <c r="J52" s="243">
        <v>1.61</v>
      </c>
      <c r="K52" s="243">
        <v>0.49496969999999996</v>
      </c>
      <c r="L52" s="141">
        <v>1.307815786880977</v>
      </c>
      <c r="M52" s="141">
        <v>47.139971428571421</v>
      </c>
      <c r="N52" s="141">
        <v>30.743459627329191</v>
      </c>
    </row>
    <row r="53" spans="2:14" x14ac:dyDescent="0.25">
      <c r="B53" s="142">
        <v>15</v>
      </c>
      <c r="C53" s="138" t="s">
        <v>568</v>
      </c>
      <c r="D53" s="140" t="s">
        <v>98</v>
      </c>
      <c r="E53" s="278">
        <v>43845</v>
      </c>
      <c r="F53" s="278">
        <v>44918</v>
      </c>
      <c r="G53" s="140" t="s">
        <v>84</v>
      </c>
      <c r="H53" s="243">
        <v>12883.8129711</v>
      </c>
      <c r="I53" s="243">
        <v>1350.8190637</v>
      </c>
      <c r="J53" s="243">
        <v>1850.6554437</v>
      </c>
      <c r="K53" s="243">
        <v>2043.08</v>
      </c>
      <c r="L53" s="141">
        <v>15.857727868162035</v>
      </c>
      <c r="M53" s="141">
        <v>151.24749530879751</v>
      </c>
      <c r="N53" s="141">
        <v>110.39764354596915</v>
      </c>
    </row>
    <row r="54" spans="2:14" x14ac:dyDescent="0.25">
      <c r="B54" s="142">
        <v>16</v>
      </c>
      <c r="C54" s="138" t="s">
        <v>554</v>
      </c>
      <c r="D54" s="140" t="s">
        <v>98</v>
      </c>
      <c r="E54" s="278">
        <v>43864</v>
      </c>
      <c r="F54" s="278">
        <v>44874</v>
      </c>
      <c r="G54" s="140" t="s">
        <v>85</v>
      </c>
      <c r="H54" s="243">
        <v>67.331878400000008</v>
      </c>
      <c r="I54" s="243">
        <v>14.322079799999999</v>
      </c>
      <c r="J54" s="243">
        <v>16.295897</v>
      </c>
      <c r="K54" s="243">
        <v>15.41</v>
      </c>
      <c r="L54" s="141">
        <v>22.886633146417608</v>
      </c>
      <c r="M54" s="141">
        <v>107.59610486180927</v>
      </c>
      <c r="N54" s="141">
        <v>94.563680661457298</v>
      </c>
    </row>
    <row r="55" spans="2:14" x14ac:dyDescent="0.25">
      <c r="B55" s="142">
        <v>17</v>
      </c>
      <c r="C55" s="138" t="s">
        <v>565</v>
      </c>
      <c r="D55" s="140" t="s">
        <v>98</v>
      </c>
      <c r="E55" s="278">
        <v>44265</v>
      </c>
      <c r="F55" s="278">
        <v>44903</v>
      </c>
      <c r="G55" s="140" t="s">
        <v>85</v>
      </c>
      <c r="H55" s="243">
        <v>1675.8245846</v>
      </c>
      <c r="I55" s="243">
        <v>351.87977669999998</v>
      </c>
      <c r="J55" s="243">
        <v>504.4279502</v>
      </c>
      <c r="K55" s="243">
        <v>476.89588679999997</v>
      </c>
      <c r="L55" s="141">
        <v>28.457386959377345</v>
      </c>
      <c r="M55" s="141">
        <v>135.52807475110575</v>
      </c>
      <c r="N55" s="141">
        <v>94.541923501843257</v>
      </c>
    </row>
    <row r="56" spans="2:14" x14ac:dyDescent="0.25">
      <c r="B56" s="142">
        <v>18</v>
      </c>
      <c r="C56" s="138" t="s">
        <v>566</v>
      </c>
      <c r="D56" s="140" t="s">
        <v>97</v>
      </c>
      <c r="E56" s="278">
        <v>43614</v>
      </c>
      <c r="F56" s="278">
        <v>44915</v>
      </c>
      <c r="G56" s="140" t="s">
        <v>85</v>
      </c>
      <c r="H56" s="243">
        <v>138.36100070000001</v>
      </c>
      <c r="I56" s="243">
        <v>9.9677133999999992</v>
      </c>
      <c r="J56" s="243">
        <v>13.066710499999999</v>
      </c>
      <c r="K56" s="243">
        <v>9.3525000000000009</v>
      </c>
      <c r="L56" s="141">
        <v>6.7594914410011215</v>
      </c>
      <c r="M56" s="141">
        <v>93.827938511956035</v>
      </c>
      <c r="N56" s="141">
        <v>71.575014997079805</v>
      </c>
    </row>
    <row r="57" spans="2:14" x14ac:dyDescent="0.25">
      <c r="B57" s="142">
        <v>19</v>
      </c>
      <c r="C57" s="138" t="s">
        <v>764</v>
      </c>
      <c r="D57" s="140" t="s">
        <v>97</v>
      </c>
      <c r="E57" s="278">
        <v>43984</v>
      </c>
      <c r="F57" s="278">
        <v>44908</v>
      </c>
      <c r="G57" s="140" t="s">
        <v>84</v>
      </c>
      <c r="H57" s="243">
        <v>96.073470400000005</v>
      </c>
      <c r="I57" s="243">
        <v>39.655612699999999</v>
      </c>
      <c r="J57" s="243">
        <v>54.868512699999997</v>
      </c>
      <c r="K57" s="243">
        <v>54.300000000000004</v>
      </c>
      <c r="L57" s="141">
        <v>56.519244879905997</v>
      </c>
      <c r="M57" s="141">
        <v>136.92891447873154</v>
      </c>
      <c r="N57" s="141">
        <v>98.963863476474373</v>
      </c>
    </row>
    <row r="58" spans="2:14" x14ac:dyDescent="0.25">
      <c r="B58" s="142">
        <v>20</v>
      </c>
      <c r="C58" s="138" t="s">
        <v>563</v>
      </c>
      <c r="D58" s="140" t="s">
        <v>98</v>
      </c>
      <c r="E58" s="278">
        <v>44525</v>
      </c>
      <c r="F58" s="278">
        <v>44894</v>
      </c>
      <c r="G58" s="140" t="s">
        <v>85</v>
      </c>
      <c r="H58" s="243">
        <v>17.342154499999999</v>
      </c>
      <c r="I58" s="243">
        <v>4.8467165000000003</v>
      </c>
      <c r="J58" s="243">
        <v>6.2414807999999997</v>
      </c>
      <c r="K58" s="243">
        <v>5.2</v>
      </c>
      <c r="L58" s="141">
        <v>29.984740361989047</v>
      </c>
      <c r="M58" s="141">
        <v>107.28913069291343</v>
      </c>
      <c r="N58" s="141">
        <v>83.313562384106035</v>
      </c>
    </row>
    <row r="59" spans="2:14" x14ac:dyDescent="0.25">
      <c r="B59" s="142">
        <v>21</v>
      </c>
      <c r="C59" s="138" t="s">
        <v>550</v>
      </c>
      <c r="D59" s="140" t="s">
        <v>98</v>
      </c>
      <c r="E59" s="278">
        <v>43607</v>
      </c>
      <c r="F59" s="278">
        <v>44855</v>
      </c>
      <c r="G59" s="140" t="s">
        <v>84</v>
      </c>
      <c r="H59" s="243">
        <v>354.97804629999996</v>
      </c>
      <c r="I59" s="243">
        <v>15.146345699999999</v>
      </c>
      <c r="J59" s="243">
        <v>19.601403699999999</v>
      </c>
      <c r="K59" s="243">
        <v>17.010000000000002</v>
      </c>
      <c r="L59" s="141">
        <v>4.7918456302575025</v>
      </c>
      <c r="M59" s="141">
        <v>112.30431641343034</v>
      </c>
      <c r="N59" s="141">
        <v>86.779499368200874</v>
      </c>
    </row>
    <row r="60" spans="2:14" x14ac:dyDescent="0.25">
      <c r="B60" s="142">
        <v>22</v>
      </c>
      <c r="C60" s="138" t="s">
        <v>765</v>
      </c>
      <c r="D60" s="140" t="s">
        <v>97</v>
      </c>
      <c r="E60" s="278">
        <v>43752</v>
      </c>
      <c r="F60" s="278">
        <v>44918</v>
      </c>
      <c r="G60" s="140" t="s">
        <v>85</v>
      </c>
      <c r="H60" s="243">
        <v>644.95301870000003</v>
      </c>
      <c r="I60" s="243">
        <v>3.1214472999999998</v>
      </c>
      <c r="J60" s="243">
        <v>4.6822973000000001</v>
      </c>
      <c r="K60" s="243">
        <v>4.83</v>
      </c>
      <c r="L60" s="141">
        <v>0.7488917579974419</v>
      </c>
      <c r="M60" s="141">
        <v>154.73591368978103</v>
      </c>
      <c r="N60" s="141">
        <v>103.15449213359433</v>
      </c>
    </row>
    <row r="61" spans="2:14" x14ac:dyDescent="0.25">
      <c r="B61" s="142">
        <v>23</v>
      </c>
      <c r="C61" s="138" t="s">
        <v>561</v>
      </c>
      <c r="D61" s="140" t="s">
        <v>97</v>
      </c>
      <c r="E61" s="278">
        <v>44182</v>
      </c>
      <c r="F61" s="278">
        <v>44888</v>
      </c>
      <c r="G61" s="140" t="s">
        <v>84</v>
      </c>
      <c r="H61" s="243">
        <v>59.179064099999998</v>
      </c>
      <c r="I61" s="243">
        <v>65.812710300000006</v>
      </c>
      <c r="J61" s="243">
        <v>93.498575000000002</v>
      </c>
      <c r="K61" s="243">
        <v>59.409064099999995</v>
      </c>
      <c r="L61" s="141">
        <v>100.38865095874337</v>
      </c>
      <c r="M61" s="141">
        <v>90.269894415820744</v>
      </c>
      <c r="N61" s="141">
        <v>63.540074380812747</v>
      </c>
    </row>
    <row r="62" spans="2:14" x14ac:dyDescent="0.25">
      <c r="B62" s="142">
        <v>24</v>
      </c>
      <c r="C62" s="138" t="s">
        <v>556</v>
      </c>
      <c r="D62" s="140" t="s">
        <v>98</v>
      </c>
      <c r="E62" s="278">
        <v>44211</v>
      </c>
      <c r="F62" s="278">
        <v>44876</v>
      </c>
      <c r="G62" s="140" t="s">
        <v>86</v>
      </c>
      <c r="H62" s="243">
        <v>90.160446699999994</v>
      </c>
      <c r="I62" s="243">
        <v>22.869792499999999</v>
      </c>
      <c r="J62" s="243">
        <v>33.157205599999998</v>
      </c>
      <c r="K62" s="243">
        <v>53.826799799999996</v>
      </c>
      <c r="L62" s="141">
        <v>59.701123685759207</v>
      </c>
      <c r="M62" s="141">
        <v>235.36199464861781</v>
      </c>
      <c r="N62" s="141">
        <v>162.33816700162453</v>
      </c>
    </row>
    <row r="63" spans="2:14" x14ac:dyDescent="0.25">
      <c r="B63" s="142">
        <v>25</v>
      </c>
      <c r="C63" s="138" t="s">
        <v>555</v>
      </c>
      <c r="D63" s="140" t="s">
        <v>97</v>
      </c>
      <c r="E63" s="278">
        <v>44475</v>
      </c>
      <c r="F63" s="278">
        <v>44875</v>
      </c>
      <c r="G63" s="140" t="s">
        <v>84</v>
      </c>
      <c r="H63" s="243">
        <v>218.2995009</v>
      </c>
      <c r="I63" s="243">
        <v>90.257124300000001</v>
      </c>
      <c r="J63" s="243">
        <v>122.1987098</v>
      </c>
      <c r="K63" s="243">
        <v>100</v>
      </c>
      <c r="L63" s="141">
        <v>45.808625117200165</v>
      </c>
      <c r="M63" s="141">
        <v>110.79457801870163</v>
      </c>
      <c r="N63" s="141">
        <v>81.833924567344326</v>
      </c>
    </row>
    <row r="64" spans="2:14" x14ac:dyDescent="0.25">
      <c r="B64" s="142">
        <v>26</v>
      </c>
      <c r="C64" s="138" t="s">
        <v>567</v>
      </c>
      <c r="D64" s="140" t="s">
        <v>97</v>
      </c>
      <c r="E64" s="278">
        <v>44475</v>
      </c>
      <c r="F64" s="278">
        <v>44917</v>
      </c>
      <c r="G64" s="140" t="s">
        <v>85</v>
      </c>
      <c r="H64" s="243">
        <v>16.9232309</v>
      </c>
      <c r="I64" s="243">
        <v>1.6024</v>
      </c>
      <c r="J64" s="243">
        <v>2.1355</v>
      </c>
      <c r="K64" s="243">
        <v>2.9143254999999999</v>
      </c>
      <c r="L64" s="141">
        <v>17.220857631860355</v>
      </c>
      <c r="M64" s="141">
        <v>181.87253494757863</v>
      </c>
      <c r="N64" s="141">
        <v>136.47040505736362</v>
      </c>
    </row>
    <row r="65" spans="2:14" x14ac:dyDescent="0.25">
      <c r="B65" s="142">
        <v>27</v>
      </c>
      <c r="C65" s="138" t="s">
        <v>564</v>
      </c>
      <c r="D65" s="140" t="s">
        <v>97</v>
      </c>
      <c r="E65" s="278">
        <v>44671</v>
      </c>
      <c r="F65" s="278">
        <v>44901</v>
      </c>
      <c r="G65" s="140" t="s">
        <v>84</v>
      </c>
      <c r="H65" s="243">
        <v>13.362390100000001</v>
      </c>
      <c r="I65" s="243">
        <v>0.1084975</v>
      </c>
      <c r="J65" s="243">
        <v>0.155025</v>
      </c>
      <c r="K65" s="243">
        <v>9.4673900000000005E-2</v>
      </c>
      <c r="L65" s="141">
        <v>0.70851022378099859</v>
      </c>
      <c r="M65" s="141">
        <v>87.259061268692832</v>
      </c>
      <c r="N65" s="141">
        <v>61.07008547008548</v>
      </c>
    </row>
    <row r="66" spans="2:14" x14ac:dyDescent="0.25">
      <c r="B66" s="142">
        <v>28</v>
      </c>
      <c r="C66" s="138" t="s">
        <v>559</v>
      </c>
      <c r="D66" s="140" t="s">
        <v>97</v>
      </c>
      <c r="E66" s="278">
        <v>43812</v>
      </c>
      <c r="F66" s="278">
        <v>44883</v>
      </c>
      <c r="G66" s="140" t="s">
        <v>85</v>
      </c>
      <c r="H66" s="243">
        <v>109.0497062</v>
      </c>
      <c r="I66" s="243">
        <v>17.9253933</v>
      </c>
      <c r="J66" s="243">
        <v>23.9021911</v>
      </c>
      <c r="K66" s="243">
        <v>17.1600115</v>
      </c>
      <c r="L66" s="141">
        <v>15.735953903927161</v>
      </c>
      <c r="M66" s="141">
        <v>95.730181273065853</v>
      </c>
      <c r="N66" s="141">
        <v>71.792629504999653</v>
      </c>
    </row>
    <row r="67" spans="2:14" ht="15" customHeight="1" x14ac:dyDescent="0.25">
      <c r="B67" s="429" t="s">
        <v>569</v>
      </c>
      <c r="C67" s="430"/>
      <c r="D67" s="430"/>
      <c r="E67" s="430"/>
      <c r="F67" s="430"/>
      <c r="G67" s="431"/>
      <c r="H67" s="228">
        <v>30104.850808199997</v>
      </c>
      <c r="I67" s="228">
        <v>4406.9670099999994</v>
      </c>
      <c r="J67" s="228">
        <v>6299.3592803500005</v>
      </c>
      <c r="K67" s="228">
        <v>7059.9824843000006</v>
      </c>
      <c r="L67" s="244">
        <v>23.451311980516422</v>
      </c>
      <c r="M67" s="244">
        <v>160.2004841034651</v>
      </c>
      <c r="N67" s="244">
        <v>112.07461219623814</v>
      </c>
    </row>
    <row r="68" spans="2:14" ht="15" customHeight="1" x14ac:dyDescent="0.25">
      <c r="B68" s="432" t="s">
        <v>570</v>
      </c>
      <c r="C68" s="433"/>
      <c r="D68" s="433"/>
      <c r="E68" s="433"/>
      <c r="F68" s="433"/>
      <c r="G68" s="434"/>
      <c r="H68" s="228">
        <v>830842.84635596746</v>
      </c>
      <c r="I68" s="228">
        <v>143701.57854535093</v>
      </c>
      <c r="J68" s="228">
        <v>225304.43040227136</v>
      </c>
      <c r="K68" s="228">
        <v>252602.50706572484</v>
      </c>
      <c r="L68" s="244">
        <v>30.403163266510148</v>
      </c>
      <c r="M68" s="244">
        <v>175.782694680703</v>
      </c>
      <c r="N68" s="336" t="s">
        <v>766</v>
      </c>
    </row>
    <row r="69" spans="2:14" ht="13.5" customHeight="1" x14ac:dyDescent="0.25">
      <c r="B69" s="328" t="s">
        <v>447</v>
      </c>
      <c r="C69" s="330"/>
      <c r="D69" s="330"/>
      <c r="E69" s="330"/>
      <c r="F69" s="330"/>
      <c r="G69" s="330"/>
      <c r="H69" s="330"/>
      <c r="I69" s="330"/>
      <c r="J69" s="330"/>
      <c r="K69" s="330"/>
      <c r="L69" s="330"/>
      <c r="M69" s="330"/>
    </row>
    <row r="70" spans="2:14" ht="13.5" customHeight="1" x14ac:dyDescent="0.25">
      <c r="B70" s="328" t="s">
        <v>767</v>
      </c>
      <c r="C70" s="305"/>
      <c r="D70" s="305"/>
      <c r="E70" s="305"/>
      <c r="F70" s="305"/>
      <c r="G70" s="305"/>
      <c r="H70" s="305"/>
      <c r="I70" s="305"/>
      <c r="J70" s="305"/>
      <c r="K70" s="305"/>
      <c r="L70" s="305"/>
      <c r="M70" s="305"/>
    </row>
    <row r="71" spans="2:14" ht="12.75" customHeight="1" x14ac:dyDescent="0.25">
      <c r="B71" s="428" t="s">
        <v>571</v>
      </c>
      <c r="C71" s="428"/>
      <c r="D71" s="428"/>
      <c r="E71" s="428"/>
      <c r="F71" s="428"/>
      <c r="G71" s="428"/>
      <c r="H71" s="428"/>
      <c r="I71" s="428"/>
      <c r="J71" s="428"/>
      <c r="K71" s="428"/>
      <c r="L71" s="428"/>
      <c r="M71" s="428"/>
    </row>
    <row r="72" spans="2:14" ht="26.25" customHeight="1" x14ac:dyDescent="0.25">
      <c r="B72" s="428" t="s">
        <v>768</v>
      </c>
      <c r="C72" s="428"/>
      <c r="D72" s="428"/>
      <c r="E72" s="428"/>
      <c r="F72" s="428"/>
      <c r="G72" s="428"/>
      <c r="H72" s="428"/>
      <c r="I72" s="428"/>
      <c r="J72" s="428"/>
      <c r="K72" s="428"/>
      <c r="L72" s="428"/>
      <c r="M72" s="428"/>
    </row>
    <row r="73" spans="2:14" ht="13.5" customHeight="1" x14ac:dyDescent="0.25">
      <c r="B73" s="328" t="s">
        <v>769</v>
      </c>
      <c r="C73" s="331"/>
      <c r="D73" s="331"/>
      <c r="E73" s="332"/>
      <c r="F73" s="332"/>
      <c r="G73" s="331"/>
      <c r="H73" s="331"/>
      <c r="I73" s="331"/>
      <c r="J73" s="331"/>
      <c r="K73" s="331"/>
      <c r="L73" s="331"/>
      <c r="M73" s="331"/>
    </row>
    <row r="74" spans="2:14" ht="14.25" customHeight="1" x14ac:dyDescent="0.25">
      <c r="B74" s="328" t="s">
        <v>479</v>
      </c>
    </row>
    <row r="78" spans="2:14" ht="42" customHeight="1" x14ac:dyDescent="0.25"/>
  </sheetData>
  <mergeCells count="17">
    <mergeCell ref="L4:N4"/>
    <mergeCell ref="B6:N6"/>
    <mergeCell ref="G4:G5"/>
    <mergeCell ref="B72:M72"/>
    <mergeCell ref="B71:M71"/>
    <mergeCell ref="O2:P3"/>
    <mergeCell ref="B67:G67"/>
    <mergeCell ref="B68:G68"/>
    <mergeCell ref="H4:K4"/>
    <mergeCell ref="B4:B5"/>
    <mergeCell ref="C4:C5"/>
    <mergeCell ref="D4:D5"/>
    <mergeCell ref="E4:E5"/>
    <mergeCell ref="B38:N38"/>
    <mergeCell ref="F4:F5"/>
    <mergeCell ref="B2:N2"/>
    <mergeCell ref="B3:N3"/>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x14ac:dyDescent="0.25"/>
  <cols>
    <col min="1" max="1" width="2.7109375" customWidth="1"/>
    <col min="9" max="9" width="1.85546875" style="51"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x14ac:dyDescent="0.25">
      <c r="B2" s="415"/>
      <c r="C2" s="415"/>
      <c r="D2" s="415"/>
      <c r="E2" s="415"/>
      <c r="F2" s="415"/>
      <c r="G2" s="415"/>
      <c r="H2" s="415"/>
      <c r="K2" s="442" t="s">
        <v>448</v>
      </c>
      <c r="L2" s="442"/>
      <c r="N2" s="400" t="s">
        <v>377</v>
      </c>
      <c r="O2" s="400"/>
    </row>
    <row r="3" spans="2:15" ht="9" customHeight="1" x14ac:dyDescent="0.25">
      <c r="K3" s="40"/>
      <c r="L3" s="1"/>
      <c r="N3" s="400"/>
      <c r="O3" s="400"/>
    </row>
    <row r="4" spans="2:15" ht="15" customHeight="1" x14ac:dyDescent="0.25">
      <c r="K4" s="333" t="s">
        <v>451</v>
      </c>
      <c r="L4" s="334" t="s">
        <v>452</v>
      </c>
      <c r="N4" s="400"/>
      <c r="O4" s="400"/>
    </row>
    <row r="5" spans="2:15" x14ac:dyDescent="0.25">
      <c r="K5" s="18" t="s">
        <v>449</v>
      </c>
      <c r="L5" s="42">
        <v>611</v>
      </c>
    </row>
    <row r="6" spans="2:15" x14ac:dyDescent="0.25">
      <c r="K6" s="18" t="s">
        <v>450</v>
      </c>
      <c r="L6" s="42">
        <v>225</v>
      </c>
    </row>
    <row r="7" spans="2:15" x14ac:dyDescent="0.25">
      <c r="K7" s="82" t="s">
        <v>31</v>
      </c>
      <c r="L7" s="126">
        <v>382</v>
      </c>
    </row>
    <row r="8" spans="2:15" x14ac:dyDescent="0.25">
      <c r="K8" s="18" t="s">
        <v>770</v>
      </c>
      <c r="L8" s="42"/>
      <c r="M8" t="s">
        <v>328</v>
      </c>
    </row>
    <row r="9" spans="2:15" x14ac:dyDescent="0.25">
      <c r="K9" s="18"/>
      <c r="L9" s="42"/>
    </row>
    <row r="10" spans="2:15" x14ac:dyDescent="0.25">
      <c r="K10" s="18"/>
      <c r="L10" s="42"/>
    </row>
    <row r="11" spans="2:15" x14ac:dyDescent="0.25">
      <c r="K11" s="18"/>
      <c r="L11" s="42"/>
    </row>
    <row r="12" spans="2:15" x14ac:dyDescent="0.25">
      <c r="K12" s="279"/>
      <c r="L12" s="279"/>
    </row>
    <row r="13" spans="2:15" ht="27.6" customHeight="1" x14ac:dyDescent="0.25">
      <c r="K13" s="441"/>
      <c r="L13" s="441"/>
    </row>
    <row r="15" spans="2:15" ht="30.6" customHeight="1" x14ac:dyDescent="0.25">
      <c r="K15" s="173"/>
      <c r="L15" s="174"/>
      <c r="M15" s="174"/>
      <c r="N15" s="174"/>
    </row>
    <row r="16" spans="2:15" x14ac:dyDescent="0.25">
      <c r="K16" s="173"/>
      <c r="L16" s="171"/>
      <c r="M16" s="174"/>
      <c r="N16" s="174"/>
    </row>
    <row r="17" spans="11:14" ht="27" x14ac:dyDescent="0.25">
      <c r="K17" s="173"/>
      <c r="L17" s="184"/>
      <c r="M17" s="182" t="s">
        <v>21</v>
      </c>
      <c r="N17" s="174"/>
    </row>
    <row r="18" spans="11:14" ht="15.75" x14ac:dyDescent="0.25">
      <c r="K18" s="173"/>
      <c r="L18" s="185" t="s">
        <v>10</v>
      </c>
      <c r="M18" s="180">
        <v>37</v>
      </c>
      <c r="N18" s="174"/>
    </row>
    <row r="19" spans="11:14" ht="15.75" x14ac:dyDescent="0.25">
      <c r="K19" s="173"/>
      <c r="L19" s="185" t="s">
        <v>11</v>
      </c>
      <c r="M19" s="180">
        <v>706</v>
      </c>
      <c r="N19" s="174"/>
    </row>
    <row r="20" spans="11:14" ht="15.75" x14ac:dyDescent="0.25">
      <c r="K20" s="173"/>
      <c r="L20" s="185" t="s">
        <v>12</v>
      </c>
      <c r="M20" s="180">
        <v>1157</v>
      </c>
      <c r="N20" s="174"/>
    </row>
    <row r="21" spans="11:14" ht="15.75" x14ac:dyDescent="0.25">
      <c r="K21" s="173"/>
      <c r="L21" s="185" t="s">
        <v>278</v>
      </c>
      <c r="M21" s="180">
        <v>1985</v>
      </c>
      <c r="N21" s="174"/>
    </row>
    <row r="22" spans="11:14" ht="15.75" x14ac:dyDescent="0.25">
      <c r="K22" s="173"/>
      <c r="L22" s="185" t="s">
        <v>331</v>
      </c>
      <c r="M22" s="180">
        <v>538</v>
      </c>
      <c r="N22" s="174"/>
    </row>
    <row r="23" spans="11:14" ht="15.75" x14ac:dyDescent="0.25">
      <c r="K23" s="173"/>
      <c r="L23" s="185" t="s">
        <v>327</v>
      </c>
      <c r="M23" s="180">
        <v>141</v>
      </c>
      <c r="N23" s="174"/>
    </row>
    <row r="24" spans="11:14" ht="15.75" x14ac:dyDescent="0.25">
      <c r="K24" s="173"/>
      <c r="L24" s="185" t="s">
        <v>397</v>
      </c>
      <c r="M24" s="180">
        <v>186</v>
      </c>
      <c r="N24" s="174"/>
    </row>
    <row r="25" spans="11:14" ht="15.75" x14ac:dyDescent="0.25">
      <c r="K25" s="173"/>
      <c r="L25" s="185" t="s">
        <v>404</v>
      </c>
      <c r="M25" s="180">
        <v>192</v>
      </c>
      <c r="N25" s="174"/>
    </row>
    <row r="26" spans="11:14" ht="15.75" x14ac:dyDescent="0.25">
      <c r="K26" s="173"/>
      <c r="L26" s="185" t="s">
        <v>21</v>
      </c>
      <c r="M26" s="180">
        <v>4942</v>
      </c>
      <c r="N26" s="174"/>
    </row>
    <row r="27" spans="11:14" ht="15.75" x14ac:dyDescent="0.25">
      <c r="K27" s="173"/>
      <c r="L27" s="185"/>
      <c r="M27" s="180"/>
      <c r="N27" s="174"/>
    </row>
    <row r="28" spans="11:14" x14ac:dyDescent="0.25">
      <c r="K28" s="173"/>
      <c r="L28" s="174"/>
      <c r="M28" s="174"/>
      <c r="N28" s="174"/>
    </row>
    <row r="29" spans="11:14" ht="27" x14ac:dyDescent="0.25">
      <c r="K29" s="173"/>
      <c r="L29" s="174"/>
      <c r="M29" s="182" t="s">
        <v>21</v>
      </c>
      <c r="N29" s="174"/>
    </row>
    <row r="30" spans="11:14" ht="15.75" x14ac:dyDescent="0.25">
      <c r="K30" s="173"/>
      <c r="L30" s="185" t="s">
        <v>10</v>
      </c>
      <c r="M30" s="174">
        <f t="shared" ref="M30" si="0">M18</f>
        <v>37</v>
      </c>
      <c r="N30" s="174"/>
    </row>
    <row r="31" spans="11:14" ht="15.75" x14ac:dyDescent="0.25">
      <c r="K31" s="173"/>
      <c r="L31" s="185" t="s">
        <v>11</v>
      </c>
      <c r="M31" s="174">
        <f t="shared" ref="M31:M37" si="1">M30+M19</f>
        <v>743</v>
      </c>
      <c r="N31" s="174"/>
    </row>
    <row r="32" spans="11:14" ht="15.75" x14ac:dyDescent="0.25">
      <c r="K32" s="173"/>
      <c r="L32" s="185" t="s">
        <v>12</v>
      </c>
      <c r="M32" s="174">
        <f t="shared" si="1"/>
        <v>1900</v>
      </c>
      <c r="N32" s="174"/>
    </row>
    <row r="33" spans="11:14" ht="15.75" x14ac:dyDescent="0.25">
      <c r="K33" s="173"/>
      <c r="L33" s="185" t="s">
        <v>278</v>
      </c>
      <c r="M33" s="174">
        <f t="shared" si="1"/>
        <v>3885</v>
      </c>
      <c r="N33" s="174"/>
    </row>
    <row r="34" spans="11:14" ht="15.75" x14ac:dyDescent="0.25">
      <c r="K34" s="173"/>
      <c r="L34" s="185" t="s">
        <v>331</v>
      </c>
      <c r="M34" s="174">
        <f t="shared" si="1"/>
        <v>4423</v>
      </c>
      <c r="N34" s="174"/>
    </row>
    <row r="35" spans="11:14" ht="15.75" x14ac:dyDescent="0.25">
      <c r="K35" s="173"/>
      <c r="L35" s="185" t="s">
        <v>409</v>
      </c>
      <c r="M35" s="174">
        <f t="shared" si="1"/>
        <v>4564</v>
      </c>
      <c r="N35" s="174"/>
    </row>
    <row r="36" spans="11:14" ht="15.75" x14ac:dyDescent="0.25">
      <c r="K36" s="173"/>
      <c r="L36" s="185" t="s">
        <v>402</v>
      </c>
      <c r="M36" s="174">
        <f t="shared" si="1"/>
        <v>4750</v>
      </c>
      <c r="N36" s="174"/>
    </row>
    <row r="37" spans="11:14" ht="15.75" x14ac:dyDescent="0.25">
      <c r="K37" s="173"/>
      <c r="L37" s="185" t="s">
        <v>407</v>
      </c>
      <c r="M37" s="174">
        <f t="shared" si="1"/>
        <v>4942</v>
      </c>
      <c r="N37" s="174"/>
    </row>
    <row r="38" spans="11:14" x14ac:dyDescent="0.25">
      <c r="K38" s="173"/>
      <c r="L38" s="174"/>
      <c r="M38" s="174"/>
      <c r="N38" s="174"/>
    </row>
    <row r="39" spans="11:14" x14ac:dyDescent="0.25">
      <c r="K39" s="173"/>
      <c r="L39" s="174"/>
      <c r="M39" s="174"/>
      <c r="N39" s="174"/>
    </row>
    <row r="40" spans="11:14" x14ac:dyDescent="0.25">
      <c r="K40" s="173"/>
      <c r="L40" s="174"/>
      <c r="M40" s="174"/>
      <c r="N40" s="174"/>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0" max="10" width="5" customWidth="1"/>
    <col min="11" max="11" width="0.28515625" customWidth="1"/>
    <col min="12" max="12" width="1.28515625" customWidth="1"/>
    <col min="13" max="13" width="1.85546875" style="51"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5"/>
      <c r="B2" s="397"/>
      <c r="C2" s="397"/>
      <c r="D2" s="397"/>
      <c r="E2" s="397"/>
      <c r="F2" s="397"/>
      <c r="G2" s="397"/>
      <c r="H2" s="397"/>
      <c r="I2" s="397"/>
      <c r="J2" s="397"/>
      <c r="O2" s="443" t="s">
        <v>572</v>
      </c>
      <c r="P2" s="443"/>
      <c r="R2" s="400" t="s">
        <v>377</v>
      </c>
      <c r="S2" s="400"/>
    </row>
    <row r="3" spans="1:19" x14ac:dyDescent="0.25">
      <c r="O3" s="317"/>
      <c r="P3" s="317"/>
      <c r="R3" s="400"/>
      <c r="S3" s="400"/>
    </row>
    <row r="4" spans="1:19" ht="21.75" customHeight="1" x14ac:dyDescent="0.25">
      <c r="O4" s="318" t="s">
        <v>771</v>
      </c>
      <c r="P4" s="319" t="s">
        <v>17</v>
      </c>
    </row>
    <row r="5" spans="1:19" x14ac:dyDescent="0.25">
      <c r="O5" s="320" t="s">
        <v>71</v>
      </c>
      <c r="P5" s="105">
        <v>431</v>
      </c>
    </row>
    <row r="6" spans="1:19" x14ac:dyDescent="0.25">
      <c r="O6" s="320" t="s">
        <v>72</v>
      </c>
      <c r="P6" s="105">
        <v>190</v>
      </c>
    </row>
    <row r="7" spans="1:19" x14ac:dyDescent="0.25">
      <c r="O7" s="320" t="s">
        <v>73</v>
      </c>
      <c r="P7" s="105">
        <v>102</v>
      </c>
    </row>
    <row r="8" spans="1:19" x14ac:dyDescent="0.25">
      <c r="O8" s="320" t="s">
        <v>74</v>
      </c>
      <c r="P8" s="105">
        <v>28</v>
      </c>
    </row>
    <row r="9" spans="1:19" x14ac:dyDescent="0.25">
      <c r="O9" s="320" t="s">
        <v>75</v>
      </c>
      <c r="P9" s="105">
        <v>34</v>
      </c>
    </row>
    <row r="10" spans="1:19" x14ac:dyDescent="0.25">
      <c r="O10" s="320" t="s">
        <v>76</v>
      </c>
      <c r="P10" s="105">
        <v>8</v>
      </c>
    </row>
    <row r="11" spans="1:19" ht="17.45" customHeight="1" x14ac:dyDescent="0.25">
      <c r="O11" s="321" t="s">
        <v>573</v>
      </c>
      <c r="P11" s="321"/>
    </row>
    <row r="12" spans="1:19" ht="15.75" customHeight="1" x14ac:dyDescent="0.25">
      <c r="O12" s="320" t="s">
        <v>77</v>
      </c>
      <c r="P12" s="105">
        <v>306</v>
      </c>
    </row>
    <row r="13" spans="1:19" ht="14.25" customHeight="1" x14ac:dyDescent="0.25">
      <c r="O13" s="320" t="s">
        <v>78</v>
      </c>
      <c r="P13" s="105">
        <v>55</v>
      </c>
    </row>
    <row r="14" spans="1:19" ht="12.75" customHeight="1" x14ac:dyDescent="0.25">
      <c r="O14" s="320" t="s">
        <v>79</v>
      </c>
      <c r="P14" s="105">
        <v>43</v>
      </c>
    </row>
    <row r="15" spans="1:19" ht="15.75" customHeight="1" x14ac:dyDescent="0.25">
      <c r="O15" s="320" t="s">
        <v>80</v>
      </c>
      <c r="P15" s="105">
        <v>210</v>
      </c>
    </row>
    <row r="16" spans="1:19" ht="15.75" customHeight="1" x14ac:dyDescent="0.25">
      <c r="B16" s="227"/>
      <c r="O16" s="322" t="s">
        <v>81</v>
      </c>
      <c r="P16" s="323">
        <v>179</v>
      </c>
    </row>
    <row r="17" spans="1:19" ht="15.75" x14ac:dyDescent="0.25">
      <c r="A17" s="55"/>
      <c r="K17" s="55"/>
      <c r="L17" s="55"/>
      <c r="O17" s="444"/>
      <c r="P17" s="444"/>
    </row>
    <row r="19" spans="1:19" x14ac:dyDescent="0.25">
      <c r="O19" s="83"/>
      <c r="P19" s="83"/>
      <c r="Q19" s="84"/>
      <c r="R19" s="84"/>
      <c r="S19" s="84"/>
    </row>
    <row r="20" spans="1:19" x14ac:dyDescent="0.25">
      <c r="O20" s="198" t="s">
        <v>70</v>
      </c>
      <c r="P20" s="198" t="s">
        <v>17</v>
      </c>
      <c r="Q20" s="192" t="s">
        <v>340</v>
      </c>
      <c r="R20" s="174"/>
      <c r="S20" s="84"/>
    </row>
    <row r="21" spans="1:19" x14ac:dyDescent="0.25">
      <c r="O21" s="199" t="s">
        <v>390</v>
      </c>
      <c r="P21" s="200">
        <f t="shared" ref="P21:P26" si="0">P5</f>
        <v>431</v>
      </c>
      <c r="Q21" s="201">
        <f>P21/P27</f>
        <v>0.54350567465321564</v>
      </c>
      <c r="R21" s="174"/>
      <c r="S21" s="84"/>
    </row>
    <row r="22" spans="1:19" x14ac:dyDescent="0.25">
      <c r="O22" s="199" t="s">
        <v>391</v>
      </c>
      <c r="P22" s="200">
        <f t="shared" si="0"/>
        <v>190</v>
      </c>
      <c r="Q22" s="201">
        <f>P22/P27</f>
        <v>0.23959646910466584</v>
      </c>
      <c r="R22" s="174"/>
      <c r="S22" s="84"/>
    </row>
    <row r="23" spans="1:19" x14ac:dyDescent="0.25">
      <c r="O23" s="199" t="s">
        <v>392</v>
      </c>
      <c r="P23" s="200">
        <f t="shared" si="0"/>
        <v>102</v>
      </c>
      <c r="Q23" s="201">
        <f>P23/P27</f>
        <v>0.12862547288776796</v>
      </c>
      <c r="R23" s="174"/>
      <c r="S23" s="84"/>
    </row>
    <row r="24" spans="1:19" x14ac:dyDescent="0.25">
      <c r="O24" s="199" t="s">
        <v>393</v>
      </c>
      <c r="P24" s="200">
        <f t="shared" si="0"/>
        <v>28</v>
      </c>
      <c r="Q24" s="201">
        <f>P24/P27</f>
        <v>3.530895334174023E-2</v>
      </c>
      <c r="R24" s="174"/>
      <c r="S24" s="84"/>
    </row>
    <row r="25" spans="1:19" x14ac:dyDescent="0.25">
      <c r="O25" s="199" t="s">
        <v>394</v>
      </c>
      <c r="P25" s="200">
        <f t="shared" si="0"/>
        <v>34</v>
      </c>
      <c r="Q25" s="201">
        <f>P25/P27</f>
        <v>4.2875157629255992E-2</v>
      </c>
      <c r="R25" s="174"/>
      <c r="S25" s="84"/>
    </row>
    <row r="26" spans="1:19" x14ac:dyDescent="0.25">
      <c r="O26" s="199" t="s">
        <v>395</v>
      </c>
      <c r="P26" s="200">
        <f t="shared" si="0"/>
        <v>8</v>
      </c>
      <c r="Q26" s="201">
        <f>P26/P27</f>
        <v>1.0088272383354351E-2</v>
      </c>
      <c r="R26" s="174"/>
      <c r="S26" s="84"/>
    </row>
    <row r="27" spans="1:19" x14ac:dyDescent="0.25">
      <c r="O27" s="195" t="s">
        <v>21</v>
      </c>
      <c r="P27" s="195">
        <f>SUM(P21:P26)</f>
        <v>793</v>
      </c>
      <c r="Q27" s="195"/>
      <c r="R27" s="174"/>
      <c r="S27" s="84"/>
    </row>
    <row r="28" spans="1:19" x14ac:dyDescent="0.25">
      <c r="O28" s="173"/>
      <c r="P28" s="173"/>
      <c r="Q28" s="174"/>
      <c r="R28" s="174"/>
      <c r="S28" s="84"/>
    </row>
    <row r="29" spans="1:19" x14ac:dyDescent="0.25">
      <c r="O29" s="83"/>
      <c r="P29" s="83"/>
      <c r="Q29" s="84"/>
      <c r="R29" s="84"/>
      <c r="S29" s="84"/>
    </row>
    <row r="30" spans="1:19" x14ac:dyDescent="0.25">
      <c r="O30" s="83"/>
      <c r="P30" s="83"/>
      <c r="Q30" s="84"/>
      <c r="R30" s="84"/>
      <c r="S30" s="84"/>
    </row>
    <row r="31" spans="1:19" x14ac:dyDescent="0.25">
      <c r="O31" s="83"/>
      <c r="P31" s="83"/>
      <c r="Q31" s="84"/>
      <c r="R31" s="84"/>
      <c r="S31" s="84"/>
    </row>
    <row r="32" spans="1:19" x14ac:dyDescent="0.25">
      <c r="O32" s="83"/>
      <c r="P32" s="83"/>
      <c r="Q32" s="84"/>
      <c r="R32" s="84"/>
      <c r="S32" s="8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E-Newsletter Oct - Dec 2022</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2023-02-28T09:30:35Z</dcterms:modified>
</cp:coreProperties>
</file>