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Pooja Singla\Downloads\"/>
    </mc:Choice>
  </mc:AlternateContent>
  <xr:revisionPtr revIDLastSave="0" documentId="13_ncr:1_{AF91B96A-725D-4569-9D43-F8BAD27C40BD}" xr6:coauthVersionLast="47" xr6:coauthVersionMax="47" xr10:uidLastSave="{00000000-0000-0000-0000-000000000000}"/>
  <bookViews>
    <workbookView xWindow="-120" yWindow="-120" windowWidth="29040" windowHeight="15720" xr2:uid="{00000000-000D-0000-FFFF-FFFF00000000}"/>
  </bookViews>
  <sheets>
    <sheet name="E-Newsletter Oct - Dec 2023" sheetId="43" r:id="rId1"/>
    <sheet name="Table of Contents" sheetId="44" r:id="rId2"/>
    <sheet name="Table 1" sheetId="49" r:id="rId3"/>
    <sheet name="Table 2" sheetId="3" r:id="rId4"/>
    <sheet name="Table 3" sheetId="4" r:id="rId5"/>
    <sheet name="Table 4" sheetId="5" r:id="rId6"/>
    <sheet name="Table 5" sheetId="9" r:id="rId7"/>
    <sheet name="Table 6" sheetId="53" r:id="rId8"/>
    <sheet name="Table 7" sheetId="7" r:id="rId9"/>
    <sheet name="Table 8" sheetId="50" r:id="rId10"/>
    <sheet name="Table 9" sheetId="59" r:id="rId11"/>
    <sheet name="Table 10" sheetId="11" r:id="rId12"/>
    <sheet name="Table 11" sheetId="8" r:id="rId13"/>
    <sheet name="Table 12" sheetId="51" r:id="rId14"/>
    <sheet name="Table 13" sheetId="13" r:id="rId15"/>
    <sheet name="Table 14" sheetId="6" r:id="rId16"/>
    <sheet name="Table 15" sheetId="14" r:id="rId17"/>
    <sheet name="Table 16" sheetId="42" r:id="rId18"/>
    <sheet name="Table 17" sheetId="60" r:id="rId19"/>
    <sheet name="Table 18" sheetId="15" r:id="rId20"/>
    <sheet name="Table 19" sheetId="16" r:id="rId21"/>
    <sheet name="Table 20" sheetId="17" r:id="rId22"/>
    <sheet name="Table 21" sheetId="18" r:id="rId23"/>
    <sheet name="Table 22" sheetId="19" r:id="rId24"/>
    <sheet name="Table 23" sheetId="20" r:id="rId25"/>
    <sheet name="Table 24" sheetId="21" r:id="rId26"/>
    <sheet name="Table 25" sheetId="22" r:id="rId27"/>
    <sheet name="Table 26" sheetId="54" r:id="rId28"/>
    <sheet name="Table 27" sheetId="23" r:id="rId29"/>
    <sheet name="Table 28" sheetId="24" r:id="rId30"/>
    <sheet name="Table 29" sheetId="25" r:id="rId31"/>
    <sheet name="Table 30" sheetId="26" r:id="rId32"/>
    <sheet name="Table 31" sheetId="58" r:id="rId33"/>
    <sheet name="Table 32" sheetId="28" r:id="rId34"/>
    <sheet name="Table 33" sheetId="29" r:id="rId35"/>
    <sheet name="Table 34" sheetId="30" r:id="rId36"/>
    <sheet name="Table 35" sheetId="31" r:id="rId37"/>
    <sheet name="Table 36" sheetId="32" r:id="rId38"/>
    <sheet name="Table 37" sheetId="33" r:id="rId39"/>
    <sheet name="Table 38" sheetId="34" r:id="rId40"/>
    <sheet name="Table 39" sheetId="35" r:id="rId41"/>
    <sheet name="Table 40" sheetId="36" r:id="rId42"/>
    <sheet name="Table 41" sheetId="37" r:id="rId4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R7" i="8" l="1"/>
  <c r="M30" i="53" l="1"/>
  <c r="M31" i="53" s="1"/>
  <c r="M32" i="53" s="1"/>
  <c r="M33" i="53" s="1"/>
  <c r="M34" i="53" s="1"/>
  <c r="M35" i="53" s="1"/>
  <c r="M36" i="53" s="1"/>
  <c r="M37" i="53" s="1"/>
  <c r="Q34" i="4" l="1"/>
  <c r="Q35" i="4" s="1"/>
  <c r="Q36" i="4" s="1"/>
  <c r="Q37" i="4" s="1"/>
  <c r="Q38" i="4" s="1"/>
  <c r="Q39" i="4" s="1"/>
  <c r="Q40" i="4" s="1"/>
  <c r="Q41" i="4" s="1"/>
  <c r="R34" i="4"/>
  <c r="R35" i="4" s="1"/>
  <c r="R36" i="4" s="1"/>
  <c r="R37" i="4" s="1"/>
  <c r="R38" i="4" s="1"/>
  <c r="R39" i="4" s="1"/>
  <c r="R40" i="4" s="1"/>
  <c r="R41" i="4" s="1"/>
  <c r="S34" i="4"/>
  <c r="S35" i="4" s="1"/>
  <c r="S36" i="4" s="1"/>
  <c r="S37" i="4" s="1"/>
  <c r="S38" i="4" s="1"/>
  <c r="S39" i="4" s="1"/>
  <c r="S40" i="4" s="1"/>
  <c r="S41" i="4" s="1"/>
  <c r="P34" i="4"/>
  <c r="P35" i="4" s="1"/>
  <c r="Q6" i="51"/>
  <c r="Q7" i="51"/>
  <c r="Q8" i="51"/>
  <c r="Q9" i="51"/>
  <c r="N14" i="51"/>
  <c r="N15" i="51"/>
  <c r="N16" i="51"/>
  <c r="N17" i="51"/>
  <c r="S52" i="3"/>
  <c r="S51" i="3"/>
  <c r="S53" i="3"/>
  <c r="S50" i="3"/>
  <c r="S49" i="3"/>
  <c r="S48" i="3"/>
  <c r="S47" i="3"/>
  <c r="S46" i="3"/>
  <c r="Z22" i="3"/>
  <c r="Z23" i="3"/>
  <c r="Z24" i="3"/>
  <c r="Z25" i="3"/>
  <c r="Z26" i="3"/>
  <c r="Z21" i="3"/>
  <c r="Z16" i="3"/>
  <c r="R53" i="3"/>
  <c r="R52" i="3"/>
  <c r="R51" i="3"/>
  <c r="R50" i="3"/>
  <c r="R49" i="3"/>
  <c r="R48" i="3"/>
  <c r="R47" i="3"/>
  <c r="R46" i="3"/>
  <c r="Z27" i="3"/>
  <c r="N18" i="51" l="1"/>
  <c r="P36" i="4"/>
  <c r="P37" i="4" s="1"/>
  <c r="P38" i="4" s="1"/>
  <c r="P39" i="4" s="1"/>
  <c r="P40" i="4" s="1"/>
  <c r="P41" i="4" s="1"/>
  <c r="U24" i="49" l="1"/>
  <c r="R19" i="32" l="1"/>
  <c r="D21" i="5" l="1"/>
  <c r="S40" i="3" l="1"/>
  <c r="M18" i="6" l="1"/>
  <c r="N21" i="16"/>
  <c r="N20" i="16"/>
  <c r="N19" i="16"/>
  <c r="D19" i="5"/>
  <c r="D20" i="5"/>
  <c r="D22" i="5"/>
  <c r="F19" i="5"/>
  <c r="E19" i="5"/>
  <c r="P26" i="7"/>
  <c r="P25" i="7"/>
  <c r="P24" i="7"/>
  <c r="P23" i="7"/>
  <c r="P22" i="7"/>
  <c r="P21" i="7"/>
  <c r="M19" i="6"/>
  <c r="M20" i="6"/>
  <c r="M21" i="6"/>
  <c r="F22" i="5"/>
  <c r="F21" i="5"/>
  <c r="F20" i="5"/>
  <c r="E22" i="5"/>
  <c r="E21" i="5"/>
  <c r="E20" i="5"/>
  <c r="U39" i="3"/>
  <c r="U38" i="3"/>
  <c r="U37" i="3"/>
  <c r="U36" i="3"/>
  <c r="U35" i="3"/>
  <c r="U34" i="3"/>
  <c r="U33" i="3"/>
  <c r="U32" i="3"/>
  <c r="T39" i="3"/>
  <c r="T38" i="3"/>
  <c r="T36" i="3"/>
  <c r="T34" i="3"/>
  <c r="T32" i="3"/>
  <c r="R32" i="3"/>
  <c r="R39" i="3"/>
  <c r="R38" i="3"/>
  <c r="R37" i="3"/>
  <c r="R36" i="3"/>
  <c r="R35" i="3"/>
  <c r="R34" i="3"/>
  <c r="R33" i="3"/>
  <c r="N24" i="16"/>
  <c r="N23" i="16"/>
  <c r="N22" i="16"/>
  <c r="M22" i="6" l="1"/>
  <c r="N22" i="6" s="1"/>
  <c r="T40" i="3"/>
  <c r="T49" i="3" s="1"/>
  <c r="U40" i="3"/>
  <c r="U53" i="3" s="1"/>
  <c r="R40" i="3"/>
  <c r="N18" i="6"/>
  <c r="N19" i="6"/>
  <c r="N21" i="6"/>
  <c r="E23" i="5"/>
  <c r="E29" i="5" s="1"/>
  <c r="D23" i="5"/>
  <c r="D29" i="5" s="1"/>
  <c r="F23" i="5"/>
  <c r="F30" i="5" s="1"/>
  <c r="P27" i="7"/>
  <c r="N20" i="6" l="1"/>
  <c r="E30" i="5"/>
  <c r="E28" i="5"/>
  <c r="E27" i="5"/>
  <c r="U46" i="3"/>
  <c r="U48" i="3"/>
  <c r="U50" i="3"/>
  <c r="U52" i="3"/>
  <c r="U47" i="3"/>
  <c r="U49" i="3"/>
  <c r="U51" i="3"/>
  <c r="T53" i="3"/>
  <c r="T50" i="3"/>
  <c r="T52" i="3"/>
  <c r="T47" i="3"/>
  <c r="T46" i="3"/>
  <c r="T51" i="3"/>
  <c r="T48" i="3"/>
  <c r="D28" i="5"/>
  <c r="D27" i="5"/>
  <c r="F27" i="5"/>
  <c r="D30" i="5"/>
  <c r="F29" i="5"/>
  <c r="F28" i="5"/>
  <c r="Q26" i="7"/>
  <c r="Q25" i="7"/>
  <c r="Q24" i="7"/>
  <c r="Q21" i="7"/>
  <c r="Q23" i="7"/>
  <c r="Q22" i="7"/>
</calcChain>
</file>

<file path=xl/sharedStrings.xml><?xml version="1.0" encoding="utf-8"?>
<sst xmlns="http://schemas.openxmlformats.org/spreadsheetml/2006/main" count="1910" uniqueCount="945">
  <si>
    <t>Table 1: Corporate Insolvency Resolution Process</t>
  </si>
  <si>
    <t>(Number)</t>
  </si>
  <si>
    <t xml:space="preserve">Year / Quarter </t>
  </si>
  <si>
    <t>CIRPs at the beginning of the Period</t>
  </si>
  <si>
    <t>Admitted</t>
  </si>
  <si>
    <t>CIRPs at the end of the Period</t>
  </si>
  <si>
    <t>Appeal/Review/ Settled</t>
  </si>
  <si>
    <t>Withdrawal under Section 12A</t>
  </si>
  <si>
    <t>Approval of Resolution Plan</t>
  </si>
  <si>
    <t>Commencement of Liquidation</t>
  </si>
  <si>
    <t>2016 - 17</t>
  </si>
  <si>
    <t>2017 - 18</t>
  </si>
  <si>
    <t>2018 - 19</t>
  </si>
  <si>
    <t xml:space="preserve">Total </t>
  </si>
  <si>
    <t>NA</t>
  </si>
  <si>
    <t>Sector</t>
  </si>
  <si>
    <t>No. of CIRPs</t>
  </si>
  <si>
    <t xml:space="preserve">Closed </t>
  </si>
  <si>
    <t>Ongoing</t>
  </si>
  <si>
    <t>Withdrawal under Section 12 A</t>
  </si>
  <si>
    <t>Total</t>
  </si>
  <si>
    <t>Manufacturing</t>
  </si>
  <si>
    <t>Food, Beverages &amp; Tobacco Products</t>
  </si>
  <si>
    <t xml:space="preserve">Chemicals &amp; Chemical Products </t>
  </si>
  <si>
    <t xml:space="preserve">Electrical Machinery &amp; Apparatus </t>
  </si>
  <si>
    <t>Fabricated Metal Products</t>
  </si>
  <si>
    <t>Machinery &amp; Equipment</t>
  </si>
  <si>
    <t>Textiles, Leather &amp; Apparel Products</t>
  </si>
  <si>
    <t>Wood, Rubber, Plastic &amp; Paper Products</t>
  </si>
  <si>
    <t>Basic Metals</t>
  </si>
  <si>
    <t>Others</t>
  </si>
  <si>
    <t>Real Estate, Renting &amp; Business Activities</t>
  </si>
  <si>
    <t>Real Estate Activities</t>
  </si>
  <si>
    <t>Computer and related activities</t>
  </si>
  <si>
    <t>Research and Development</t>
  </si>
  <si>
    <t>Other Business Activities</t>
  </si>
  <si>
    <t>Construction</t>
  </si>
  <si>
    <t>Wholesale &amp; Retail Trade</t>
  </si>
  <si>
    <t>Hotels &amp; Restaurants</t>
  </si>
  <si>
    <t>Electricity &amp; Others</t>
  </si>
  <si>
    <t>Transport, Storage &amp; Communications</t>
  </si>
  <si>
    <t>Note: The distribution is based on the CIN of CDs and as per National Industrial Classification (NIC 2004).</t>
  </si>
  <si>
    <t>Table 3: Initiation of Corporate Insolvency Resolution Process</t>
  </si>
  <si>
    <t>No. of CIRPs Initiated by</t>
  </si>
  <si>
    <t>Operational Creditors</t>
  </si>
  <si>
    <t>Financial Creditors</t>
  </si>
  <si>
    <t>Corporate Debtors</t>
  </si>
  <si>
    <t>Outcome</t>
  </si>
  <si>
    <t>Description</t>
  </si>
  <si>
    <t>CIRPs initiated by</t>
  </si>
  <si>
    <t>Status of CIRPs</t>
  </si>
  <si>
    <t>Closure by Appeal/Review/Settled</t>
  </si>
  <si>
    <t>Closure by Withdrawal u/s 12A</t>
  </si>
  <si>
    <t xml:space="preserve">Closure by Approval of Resolution Plan </t>
  </si>
  <si>
    <t>Closure by Commencement of Liquidation</t>
  </si>
  <si>
    <t xml:space="preserve">Ongoing </t>
  </si>
  <si>
    <t>CIRPs yielding Resolution Plans</t>
  </si>
  <si>
    <t>Average time taken for Closure of CIRP</t>
  </si>
  <si>
    <t>CIRPs yielding Liquidations</t>
  </si>
  <si>
    <t>Liquidation Value as % of Claims</t>
  </si>
  <si>
    <t>Closed on Appeal / Review / Settled</t>
  </si>
  <si>
    <t>Closed by Withdrawal under section 12A</t>
  </si>
  <si>
    <t xml:space="preserve">Closed by Resolution </t>
  </si>
  <si>
    <t>Closed by Liquidation</t>
  </si>
  <si>
    <t>Ongoing CIRP</t>
  </si>
  <si>
    <t>&gt; 270 days</t>
  </si>
  <si>
    <t>&gt; 180 days ≤ 270 days</t>
  </si>
  <si>
    <t>&gt; 90 days ≤ 180 days</t>
  </si>
  <si>
    <t>≤ 90 days</t>
  </si>
  <si>
    <t>Amount of Claims Admitted* (₹ crore)</t>
  </si>
  <si>
    <t>≤ 01</t>
  </si>
  <si>
    <t>&gt; 01 ≤ 10</t>
  </si>
  <si>
    <t>&gt; 10 ≤ 50</t>
  </si>
  <si>
    <t>&gt; 50 ≤ 100</t>
  </si>
  <si>
    <t>&gt; 100 ≤ 1000</t>
  </si>
  <si>
    <t>&gt; 1000</t>
  </si>
  <si>
    <t xml:space="preserve"> Full settlement with the applicant</t>
  </si>
  <si>
    <t xml:space="preserve"> Full settlement with other creditors</t>
  </si>
  <si>
    <t xml:space="preserve"> Agreement to settle in future</t>
  </si>
  <si>
    <t xml:space="preserve"> Other settlements with creditors</t>
  </si>
  <si>
    <t xml:space="preserve"> Others</t>
  </si>
  <si>
    <t>FC</t>
  </si>
  <si>
    <t>OC</t>
  </si>
  <si>
    <t>CD</t>
  </si>
  <si>
    <t>(Amount in ₹ crore)</t>
  </si>
  <si>
    <t>Sl. No.</t>
  </si>
  <si>
    <t>Name of CD</t>
  </si>
  <si>
    <t xml:space="preserve">Defunct  
(Yes/No)
</t>
  </si>
  <si>
    <t>Date of Commencement of CIRP</t>
  </si>
  <si>
    <t>Date of Approval of Resolution Plan</t>
  </si>
  <si>
    <t>CIRP initiated by</t>
  </si>
  <si>
    <t>Liquidation Value</t>
  </si>
  <si>
    <t>Yes</t>
  </si>
  <si>
    <t>No</t>
  </si>
  <si>
    <t>Status of Liquidation</t>
  </si>
  <si>
    <t>Number</t>
  </si>
  <si>
    <t>Initiated</t>
  </si>
  <si>
    <t>Closed by Dissolution</t>
  </si>
  <si>
    <t>Closed by Going Concern Sale</t>
  </si>
  <si>
    <t>Closed by Compromise / Arrangement</t>
  </si>
  <si>
    <t>&gt; One year ≤ Two years</t>
  </si>
  <si>
    <t>&gt; 270 days ≤ 1 year</t>
  </si>
  <si>
    <t xml:space="preserve">&gt; 180 days ≤ 270 days </t>
  </si>
  <si>
    <t xml:space="preserve">&gt; 90 days ≤ 180 days </t>
  </si>
  <si>
    <t xml:space="preserve">≤ 90 days </t>
  </si>
  <si>
    <r>
      <t xml:space="preserve">(Amount in </t>
    </r>
    <r>
      <rPr>
        <i/>
        <sz val="10"/>
        <color theme="1"/>
        <rFont val="Times New Roman"/>
        <family val="1"/>
      </rPr>
      <t>₹</t>
    </r>
    <r>
      <rPr>
        <i/>
        <sz val="10"/>
        <color rgb="FF000000"/>
        <rFont val="Times New Roman"/>
        <family val="1"/>
      </rPr>
      <t xml:space="preserve"> crore)</t>
    </r>
  </si>
  <si>
    <t>Date of Order of Liquidation</t>
  </si>
  <si>
    <t>Amount of Admitted Claims</t>
  </si>
  <si>
    <t>Sale Proceeds</t>
  </si>
  <si>
    <t>Amount Distributed to Stakeholders</t>
  </si>
  <si>
    <t>Circumstance</t>
  </si>
  <si>
    <t xml:space="preserve">Number of Liquidations </t>
  </si>
  <si>
    <t>Where Final Reports Submitted</t>
  </si>
  <si>
    <r>
      <t xml:space="preserve">(Amount in </t>
    </r>
    <r>
      <rPr>
        <i/>
        <sz val="10"/>
        <color theme="1"/>
        <rFont val="Times New Roman"/>
        <family val="1"/>
      </rPr>
      <t xml:space="preserve">₹ </t>
    </r>
    <r>
      <rPr>
        <i/>
        <sz val="10"/>
        <color rgb="FF000000"/>
        <rFont val="Times New Roman"/>
        <family val="1"/>
      </rPr>
      <t>crore)</t>
    </r>
  </si>
  <si>
    <t>Stakeholders under Section</t>
  </si>
  <si>
    <t>Number of Claimants</t>
  </si>
  <si>
    <t>Amount of claims Admitted</t>
  </si>
  <si>
    <t>Amount Distributed</t>
  </si>
  <si>
    <t>53 (1) (a)</t>
  </si>
  <si>
    <t>53 (1) (b)</t>
  </si>
  <si>
    <t>53 (1) (c)</t>
  </si>
  <si>
    <t>53 (1) (d)</t>
  </si>
  <si>
    <t>53 (1) (e)</t>
  </si>
  <si>
    <t>53 (1) (f)</t>
  </si>
  <si>
    <t>53 (1) (g)</t>
  </si>
  <si>
    <t>53 (1) (h)</t>
  </si>
  <si>
    <t>Total (A)</t>
  </si>
  <si>
    <t>Not Applicable</t>
  </si>
  <si>
    <t>Total (B)</t>
  </si>
  <si>
    <t>Grand Total (A+B)</t>
  </si>
  <si>
    <t>Realisation by all Claimants as a percentage of Liquidation Value</t>
  </si>
  <si>
    <t>Amount Realised</t>
  </si>
  <si>
    <t>Period</t>
  </si>
  <si>
    <t>Liquidations at the beginning</t>
  </si>
  <si>
    <t>Liquidations Commenced</t>
  </si>
  <si>
    <t xml:space="preserve">Liquidation closed by </t>
  </si>
  <si>
    <t>Liquidations at the end of period</t>
  </si>
  <si>
    <t>Withdrawal</t>
  </si>
  <si>
    <t>Final Reports Submitted</t>
  </si>
  <si>
    <t xml:space="preserve">Status </t>
  </si>
  <si>
    <t>No. of Liquidations</t>
  </si>
  <si>
    <t>Closed by withdrawal</t>
  </si>
  <si>
    <t>Final Report Submitted</t>
  </si>
  <si>
    <t>&gt; Two years</t>
  </si>
  <si>
    <t xml:space="preserve">Reason for Voluntary Liquidation </t>
  </si>
  <si>
    <t>No. of Corporate Persons</t>
  </si>
  <si>
    <t>Not carrying business operations</t>
  </si>
  <si>
    <t>Commercially unviable</t>
  </si>
  <si>
    <t>Promoters unable to manage affairs</t>
  </si>
  <si>
    <t>Purpose for which company was formed accomplished / Contract Termination</t>
  </si>
  <si>
    <t>Miscellaneous</t>
  </si>
  <si>
    <t>Details of</t>
  </si>
  <si>
    <t>Assets</t>
  </si>
  <si>
    <t>Outstanding debt</t>
  </si>
  <si>
    <t>Amount paid to creditors</t>
  </si>
  <si>
    <t>Surplus</t>
  </si>
  <si>
    <t>Ongoing Liquidations</t>
  </si>
  <si>
    <t>Name of Corporate Person</t>
  </si>
  <si>
    <t>Date of Commencement</t>
  </si>
  <si>
    <t>Date of Dissolution</t>
  </si>
  <si>
    <t>Realisation of Assets</t>
  </si>
  <si>
    <t>Amount due to Creditors</t>
  </si>
  <si>
    <t>Amount paid to Creditors</t>
  </si>
  <si>
    <t>Liquidation Expenses</t>
  </si>
  <si>
    <t xml:space="preserve">Average time </t>
  </si>
  <si>
    <t>No. of Processes covered</t>
  </si>
  <si>
    <t>Time (In days)</t>
  </si>
  <si>
    <t>Including excluded time</t>
  </si>
  <si>
    <t>Excluding excluded time</t>
  </si>
  <si>
    <t>CIRPs</t>
  </si>
  <si>
    <t>From ICD to approval of resolution plans by AA</t>
  </si>
  <si>
    <t>From ICD to order for Liquidation by AA</t>
  </si>
  <si>
    <t>Liquidations</t>
  </si>
  <si>
    <t>From LCD to submission of final report under Liquidation</t>
  </si>
  <si>
    <t>From LCD to submission of final report under Voluntary Liquidation</t>
  </si>
  <si>
    <t>From LCD to order for dissolution under Liquidation</t>
  </si>
  <si>
    <t>From LCD to order for dissolution under Voluntary Liquidation</t>
  </si>
  <si>
    <r>
      <t xml:space="preserve">(Amount in </t>
    </r>
    <r>
      <rPr>
        <i/>
        <sz val="10"/>
        <color theme="1"/>
        <rFont val="Times New Roman"/>
        <family val="1"/>
      </rPr>
      <t>₹</t>
    </r>
    <r>
      <rPr>
        <i/>
        <sz val="10"/>
        <color rgb="FF000000"/>
        <rFont val="Times New Roman"/>
        <family val="1"/>
      </rPr>
      <t xml:space="preserve"> lakh)</t>
    </r>
  </si>
  <si>
    <t xml:space="preserve">Name of Account </t>
  </si>
  <si>
    <t>Opening Balance</t>
  </si>
  <si>
    <t>Deposit during the period</t>
  </si>
  <si>
    <t>Withdrawn during the period</t>
  </si>
  <si>
    <t>Balance at the end of the period</t>
  </si>
  <si>
    <t xml:space="preserve">Corporate Liquidation Account </t>
  </si>
  <si>
    <t xml:space="preserve">Corporate Voluntary Liquidation Account </t>
  </si>
  <si>
    <t>Applications filed by</t>
  </si>
  <si>
    <t>Adjudicating Authority</t>
  </si>
  <si>
    <t>Debtor
(u/s 94)</t>
  </si>
  <si>
    <t>By Creditor
(u/s 95)</t>
  </si>
  <si>
    <t>Debt Amount</t>
  </si>
  <si>
    <t>NCLT</t>
  </si>
  <si>
    <t>DRT</t>
  </si>
  <si>
    <t>City / Region</t>
  </si>
  <si>
    <t>Registered IPs</t>
  </si>
  <si>
    <t>ICSI IIP</t>
  </si>
  <si>
    <t>IPA ICAI</t>
  </si>
  <si>
    <t>New Delhi</t>
  </si>
  <si>
    <t>Rest of Northern Region</t>
  </si>
  <si>
    <t>Mumbai</t>
  </si>
  <si>
    <t>Rest of Western Region</t>
  </si>
  <si>
    <t>Chennai</t>
  </si>
  <si>
    <t>Rest of Southern Region</t>
  </si>
  <si>
    <t xml:space="preserve">Kolkata </t>
  </si>
  <si>
    <t>Rest of Eastern Region</t>
  </si>
  <si>
    <t>Year / Quarter</t>
  </si>
  <si>
    <t>Registered at the beginning of the period</t>
  </si>
  <si>
    <t>Registered during the period</t>
  </si>
  <si>
    <t>Cancelled during the period on account of</t>
  </si>
  <si>
    <t>Registered at the end of the period</t>
  </si>
  <si>
    <t>Disciplinary Process</t>
  </si>
  <si>
    <t>Death</t>
  </si>
  <si>
    <t>2016 - 17 (Jan - Mar)</t>
  </si>
  <si>
    <t>Eligibility</t>
  </si>
  <si>
    <t>No. of IPs</t>
  </si>
  <si>
    <t>Male</t>
  </si>
  <si>
    <t>Female</t>
  </si>
  <si>
    <t>Member of ICAI</t>
  </si>
  <si>
    <t>Member of ICSI</t>
  </si>
  <si>
    <t>Member of ICMAI</t>
  </si>
  <si>
    <t>Member of Bar Council</t>
  </si>
  <si>
    <t>Managerial Experience</t>
  </si>
  <si>
    <t>Age Group (in years)</t>
  </si>
  <si>
    <t>IPs having AFA</t>
  </si>
  <si>
    <t>&gt; 40 ≤ 50</t>
  </si>
  <si>
    <t>&gt; 50 ≤ 60</t>
  </si>
  <si>
    <t>&gt; 60 ≤ 70</t>
  </si>
  <si>
    <t>&gt; 70 ≤ 80</t>
  </si>
  <si>
    <t>&gt; 80 ≤ 90</t>
  </si>
  <si>
    <t>&gt; 90</t>
  </si>
  <si>
    <t>Where RP is different from the IRP</t>
  </si>
  <si>
    <t>Where RPs have been appointed</t>
  </si>
  <si>
    <t>Quarter</t>
  </si>
  <si>
    <t>No. of IPEs</t>
  </si>
  <si>
    <t>Recognised</t>
  </si>
  <si>
    <t>Derecognised</t>
  </si>
  <si>
    <t>At the end of the Period</t>
  </si>
  <si>
    <t>Number of</t>
  </si>
  <si>
    <t>Pre-registration Courses conducted</t>
  </si>
  <si>
    <t>CPE Programmes conducted</t>
  </si>
  <si>
    <t>Training Workshops for Ips</t>
  </si>
  <si>
    <t>Other Workshops/ Webinars/ Roundtables/ seminars</t>
  </si>
  <si>
    <t>Disciplinary Orders Issued</t>
  </si>
  <si>
    <t>Complaints forwarded by IBBI disposed</t>
  </si>
  <si>
    <t>2019 - 20</t>
  </si>
  <si>
    <t>Number of CPE Hours earned by members of</t>
  </si>
  <si>
    <t>(Number, except as stated)</t>
  </si>
  <si>
    <t xml:space="preserve">At the end of Year / Month </t>
  </si>
  <si>
    <t>Creditors having agreement with NeSL</t>
  </si>
  <si>
    <t>Creditors who have submitted information</t>
  </si>
  <si>
    <t xml:space="preserve">Debtors whose information is submitted by </t>
  </si>
  <si>
    <t>Loan records 
on-boarded by</t>
  </si>
  <si>
    <t xml:space="preserve">Amount of underlying debt 
(₹ crore)	</t>
  </si>
  <si>
    <t>User registrations (debtors)</t>
  </si>
  <si>
    <t>Loan records authenticated by debtors</t>
  </si>
  <si>
    <t xml:space="preserve">No. of Defaults authenticated by debtors </t>
  </si>
  <si>
    <t>FCs</t>
  </si>
  <si>
    <t>OCs</t>
  </si>
  <si>
    <t>No. of Debtors</t>
  </si>
  <si>
    <t>Jun, 2020</t>
  </si>
  <si>
    <t>Sep, 2020</t>
  </si>
  <si>
    <t>Dec, 2020</t>
  </si>
  <si>
    <t>Mar, 2021</t>
  </si>
  <si>
    <t>Registered Valuer Organisation</t>
  </si>
  <si>
    <t>Asset Class</t>
  </si>
  <si>
    <t>Land &amp; Building</t>
  </si>
  <si>
    <t>Plant &amp; Machinery</t>
  </si>
  <si>
    <t>Securities or Financial Assets</t>
  </si>
  <si>
    <t>RVO Estate Managers and Appraisers Foundation</t>
  </si>
  <si>
    <t>IOV Registered Valuers Foundation</t>
  </si>
  <si>
    <t>ICSI Registered Valuers Organisation</t>
  </si>
  <si>
    <t>ICMAI Registered Valuers Organisation</t>
  </si>
  <si>
    <t>ICAI Registered Valuers Organisation</t>
  </si>
  <si>
    <t>PVAI Valuation Professional Organisation</t>
  </si>
  <si>
    <t>CVSRTA Registered Valuers Association</t>
  </si>
  <si>
    <t xml:space="preserve">Association of Certified Valuators and Analysts </t>
  </si>
  <si>
    <t xml:space="preserve">CEV Integral Appraisers Foundation </t>
  </si>
  <si>
    <t xml:space="preserve">Divya Jyoti Foundation </t>
  </si>
  <si>
    <t>Nandadeep Valuers Foundation</t>
  </si>
  <si>
    <t>All India Institute of Valuers Foundation</t>
  </si>
  <si>
    <t>International Business Valuers Association</t>
  </si>
  <si>
    <t>All India Valuers Association</t>
  </si>
  <si>
    <t>Entities Registered</t>
  </si>
  <si>
    <t>Registration in the Asset Class</t>
  </si>
  <si>
    <t>IIV India registered Valuers Foundation</t>
  </si>
  <si>
    <t>CEV Integral Appraisers Foundation</t>
  </si>
  <si>
    <t>Divya Jyoti Foundation</t>
  </si>
  <si>
    <t xml:space="preserve">        (Number)</t>
  </si>
  <si>
    <t>2017 - 2018</t>
  </si>
  <si>
    <t>2018 - 2019</t>
  </si>
  <si>
    <t xml:space="preserve">≤ 30 </t>
  </si>
  <si>
    <t>&gt; 30 ≤ 40</t>
  </si>
  <si>
    <t xml:space="preserve">&gt; 80 </t>
  </si>
  <si>
    <t>Apr - Jun, 2021</t>
  </si>
  <si>
    <t xml:space="preserve"> </t>
  </si>
  <si>
    <t>Jun, 2021</t>
  </si>
  <si>
    <t>2019 - 2020</t>
  </si>
  <si>
    <t>2020 - 21</t>
  </si>
  <si>
    <t>Appeal/Review/ Settled/Wtihdrawn</t>
  </si>
  <si>
    <t>Real Estate</t>
  </si>
  <si>
    <t>Retail Trade</t>
  </si>
  <si>
    <t>Hotels</t>
  </si>
  <si>
    <t>Electricity</t>
  </si>
  <si>
    <t>Transport</t>
  </si>
  <si>
    <t>Number of CIRPs</t>
  </si>
  <si>
    <t>%</t>
  </si>
  <si>
    <t>Electrosteel Steels</t>
  </si>
  <si>
    <t xml:space="preserve">Bhushan Steel </t>
  </si>
  <si>
    <t xml:space="preserve">Monnet Ispat &amp; Energy </t>
  </si>
  <si>
    <t xml:space="preserve">Essar Steel India </t>
  </si>
  <si>
    <t xml:space="preserve">Alok Industries </t>
  </si>
  <si>
    <t xml:space="preserve">Jyoti Structures </t>
  </si>
  <si>
    <t xml:space="preserve">Bhushan Power &amp; Steel </t>
  </si>
  <si>
    <t xml:space="preserve">Amtek Auto </t>
  </si>
  <si>
    <t xml:space="preserve">No. of Records </t>
  </si>
  <si>
    <t>No. of Loan records on-boarded</t>
  </si>
  <si>
    <t>No. of debtors registered</t>
  </si>
  <si>
    <t>No. of records authenticated</t>
  </si>
  <si>
    <t>Appeal/Review/Settled</t>
  </si>
  <si>
    <t>Withdrawal u/s 12A</t>
  </si>
  <si>
    <t xml:space="preserve">Approval of Resolution Plan </t>
  </si>
  <si>
    <t>Table No.</t>
  </si>
  <si>
    <t>Table of Contents</t>
  </si>
  <si>
    <t>Figure No.</t>
  </si>
  <si>
    <t>Corporate Insolvency Resolution Process</t>
  </si>
  <si>
    <t>1, 2</t>
  </si>
  <si>
    <t>3, 4, 5, 6</t>
  </si>
  <si>
    <t>Initiation of Corporate Insolvency Resolution Process</t>
  </si>
  <si>
    <t>Reasons for Liquidations</t>
  </si>
  <si>
    <t>Claims in Liquidation Process</t>
  </si>
  <si>
    <t>Reasons for Voluntary Liquidations</t>
  </si>
  <si>
    <t>Realisations under Voluntary Liquidation</t>
  </si>
  <si>
    <t>Average time for approval of Resolution Plans/Orders for Liquidation</t>
  </si>
  <si>
    <t xml:space="preserve">Insolvency Resolution of Personal Guarantors </t>
  </si>
  <si>
    <t xml:space="preserve">Registration and Cancellation of Registrations of IPs </t>
  </si>
  <si>
    <t>Details of information with NeSL</t>
  </si>
  <si>
    <t>Go to Table of Contents</t>
  </si>
  <si>
    <t>CPE hours earned by the IPs</t>
  </si>
  <si>
    <r>
      <rPr>
        <b/>
        <u/>
        <sz val="10"/>
        <rFont val="Times New Roman"/>
        <family val="1"/>
      </rPr>
      <t>Disclaimer:</t>
    </r>
    <r>
      <rPr>
        <sz val="10"/>
        <rFont val="Times New Roman"/>
        <family val="1"/>
      </rPr>
      <t xml:space="preserve"> This E-Newsletter is meant for the sole purpose of creating awareness and must not be used as a guide for taking or recommending any action or decision, commercial or otherwise. The reader must do his/ her own research or seek professional advice if he/she intends to take any action or decision in any matter covered in this E-Newsletter. 
</t>
    </r>
  </si>
  <si>
    <t>CoC decided to liquidate the CD during CIRP (u/s 33(2))</t>
  </si>
  <si>
    <t>AA did not receive any resolution plan for approval (u/s 33(1)(a))</t>
  </si>
  <si>
    <t>CD contravened provisions of resolution plan (u/s 33(3))</t>
  </si>
  <si>
    <t>AA rejected the resolution plan for non-compliance with the requirements (u/s 33(1)(b))</t>
  </si>
  <si>
    <t>Value 
(₹ crore)</t>
  </si>
  <si>
    <t>CoC decided to liquidate the CD during CIRP 
(u/s 33(2))</t>
  </si>
  <si>
    <t>AA did not receive any resolution plan for approval 
(u/s 33(1)(a))</t>
  </si>
  <si>
    <t>AA rejected the resolution plan for non-compliance with the requirements 
(u/s 33(1)(b))</t>
  </si>
  <si>
    <t>CD contravened provisions of resolution plan 
(u/s 33(3))</t>
  </si>
  <si>
    <t>≤ ₹ 1 crore</t>
  </si>
  <si>
    <t>&gt; ₹ 1 crore ≤ ₹ 10 crore</t>
  </si>
  <si>
    <t>&gt; ₹ 10 crore  ≤ ₹ 50 crore</t>
  </si>
  <si>
    <t>&gt; ₹ 50 crore ≤ ₹ 100 crore</t>
  </si>
  <si>
    <t>&gt; ₹ 100 crore  ≤ ₹ 1000 crore</t>
  </si>
  <si>
    <t>&gt; ₹ 1000 crore</t>
  </si>
  <si>
    <t>Activities by IPAs</t>
  </si>
  <si>
    <t>Jul - Sep, 2021</t>
  </si>
  <si>
    <t>≤ 30</t>
  </si>
  <si>
    <t>Sep, 2021</t>
  </si>
  <si>
    <t>2020 - 2021</t>
  </si>
  <si>
    <t>As on Sep 21</t>
  </si>
  <si>
    <t>Closure by</t>
  </si>
  <si>
    <t>Oct-Dec, 2021</t>
  </si>
  <si>
    <t>Dec,2021</t>
  </si>
  <si>
    <t>As on Dec 21</t>
  </si>
  <si>
    <t>GIP Qualified</t>
  </si>
  <si>
    <t>As on June 21</t>
  </si>
  <si>
    <t>NA: Not Available </t>
  </si>
  <si>
    <r>
      <t xml:space="preserve">Value of records authenticated
</t>
    </r>
    <r>
      <rPr>
        <b/>
        <i/>
        <sz val="10"/>
        <color theme="0"/>
        <rFont val="Times New Roman"/>
        <family val="1"/>
      </rPr>
      <t>(Amt. in ₹ lakh crore)</t>
    </r>
  </si>
  <si>
    <t>Go To Table of Contents</t>
  </si>
  <si>
    <t>Date of Order of Dissolution/Closure</t>
  </si>
  <si>
    <t>Age Group 
(in years)</t>
  </si>
  <si>
    <t>2021 - 22</t>
  </si>
  <si>
    <t>Sl. No</t>
  </si>
  <si>
    <t>Nature of transactions</t>
  </si>
  <si>
    <t>Applications Filed</t>
  </si>
  <si>
    <t>Applications Disposed</t>
  </si>
  <si>
    <t>Number of transactions</t>
  </si>
  <si>
    <t>Amount involved</t>
  </si>
  <si>
    <t>Amount clawed back</t>
  </si>
  <si>
    <t>Preferential</t>
  </si>
  <si>
    <t>Undervalued</t>
  </si>
  <si>
    <t>Fraudulent</t>
  </si>
  <si>
    <t>Extortionate</t>
  </si>
  <si>
    <t>-</t>
  </si>
  <si>
    <t>Combination</t>
  </si>
  <si>
    <t>The data are provisional. These are getting revised on continuous basis as further information is received.</t>
  </si>
  <si>
    <t xml:space="preserve"> -</t>
  </si>
  <si>
    <t>2021 - 2022</t>
  </si>
  <si>
    <t>Details of Avoidance Applications and Disposal</t>
  </si>
  <si>
    <t>Failing to Meet Eligibility Norms</t>
  </si>
  <si>
    <t>CIRPs Yielding Resolution Plans</t>
  </si>
  <si>
    <t>CIRPs Yielded Resolutions: State of CD at the commencement of CIRP</t>
  </si>
  <si>
    <t>9, 10</t>
  </si>
  <si>
    <t>Status of filed applications for initiation of insolvency resolution process of personal guarantors</t>
  </si>
  <si>
    <t>Note: This excludes four cases wherein applications filed by RBI were admitted u/s 227 of the Code.</t>
  </si>
  <si>
    <t>Realisation by creditors as % of Liquidation Value</t>
  </si>
  <si>
    <t>Realisation by creditors as % of their Claims</t>
  </si>
  <si>
    <t xml:space="preserve">Total Admitted Claims </t>
  </si>
  <si>
    <t>Total Realisable Value</t>
  </si>
  <si>
    <t xml:space="preserve">Notes:
</t>
  </si>
  <si>
    <t>Table 6: CIRPs Yielded Resolutions: State of CD at the commencement of CIRP</t>
  </si>
  <si>
    <t>No. of resolved cases</t>
  </si>
  <si>
    <t>Earlier with BIFR/defunct</t>
  </si>
  <si>
    <t>Particulars</t>
  </si>
  <si>
    <t>No. of cases</t>
  </si>
  <si>
    <t>Final Report submitted</t>
  </si>
  <si>
    <t>Details of Closed Liquidations</t>
  </si>
  <si>
    <t>As on March, 2022</t>
  </si>
  <si>
    <t>Before appointment of RP</t>
  </si>
  <si>
    <t>No. of applications filed</t>
  </si>
  <si>
    <t>No. of Applications withdrawn</t>
  </si>
  <si>
    <t>No. of Applications dismissed/ rejected</t>
  </si>
  <si>
    <t>After appointment of RP</t>
  </si>
  <si>
    <t>No. of cases Admitted</t>
  </si>
  <si>
    <t># Registration with validity of six months. These registrations expired by June 30, 2017.</t>
  </si>
  <si>
    <t>Assessors and Registered Valuers foundation</t>
  </si>
  <si>
    <t>IIV India Registered Valuers Foundation</t>
  </si>
  <si>
    <t>Table 5: CIRPs yielding Resolution Plans</t>
  </si>
  <si>
    <t>Amount (in ₹ crore)</t>
  </si>
  <si>
    <t xml:space="preserve">Realisable value as % of </t>
  </si>
  <si>
    <t>Admitted Claims</t>
  </si>
  <si>
    <t>Notes:</t>
  </si>
  <si>
    <t>Fair Value</t>
  </si>
  <si>
    <t>CDs</t>
  </si>
  <si>
    <t>Reason for Withdrawal</t>
  </si>
  <si>
    <t>Total (Individual)</t>
  </si>
  <si>
    <t>Total (IPE as IP)</t>
  </si>
  <si>
    <t>Grant Total</t>
  </si>
  <si>
    <t xml:space="preserve">2016 - 17 (Nov - Dec) # </t>
  </si>
  <si>
    <t>Total*</t>
  </si>
  <si>
    <t>Average CPE hours</t>
  </si>
  <si>
    <t>per registered IP</t>
  </si>
  <si>
    <t xml:space="preserve"> RVO Estate Managers and Appraisers Foundation</t>
  </si>
  <si>
    <t>Amount of Claims Admitted (₹ crore)</t>
  </si>
  <si>
    <t>Paid-up capital*</t>
  </si>
  <si>
    <t>0' means an amount below two decimals; '-' means no value</t>
  </si>
  <si>
    <t>$ indicates sale as going concern</t>
  </si>
  <si>
    <t>No. of cases where RPs have been appointed*</t>
  </si>
  <si>
    <t>* This includes the admitted cases and cases which are withdrawn or dismissed or rajected after appointment of RP.</t>
  </si>
  <si>
    <t>IIIP ICAI</t>
  </si>
  <si>
    <t>All India Institute of Valuers Foundation*</t>
  </si>
  <si>
    <t xml:space="preserve">Note: NA signifies that the RVO is not recognised for that asset class.
*The RVO has merged with IOV Registered Valuers Foundation and the transfer of membership of members is under process. </t>
  </si>
  <si>
    <r>
      <rPr>
        <b/>
        <sz val="10"/>
        <color theme="1"/>
        <rFont val="Times New Roman"/>
        <family val="1"/>
      </rPr>
      <t xml:space="preserve">In case of query, please contact: 
</t>
    </r>
    <r>
      <rPr>
        <sz val="10"/>
        <color theme="1"/>
        <rFont val="Times New Roman"/>
        <family val="1"/>
      </rPr>
      <t xml:space="preserve">
Research Division
Insolvency and Bankruptcy Board of India
7th Floor, Mayur Bhawan, Shankar Market, Connaught Circus, New Delhi -110001.
Email: research@ibbi.gov.in </t>
    </r>
  </si>
  <si>
    <t>2022 - 23</t>
  </si>
  <si>
    <t>Apr - Jun, 2023</t>
  </si>
  <si>
    <t>FiSPs</t>
  </si>
  <si>
    <t xml:space="preserve">0 means an amount below two decimals </t>
  </si>
  <si>
    <t>No. of Cases</t>
  </si>
  <si>
    <t>Realisable Value</t>
  </si>
  <si>
    <t>Realisable Value as % of Admitted Claims</t>
  </si>
  <si>
    <t>Realisable Value as % of Liquidation Value</t>
  </si>
  <si>
    <t>Resolution plans approved</t>
  </si>
  <si>
    <t>CIRP cases (Admitted Claims &gt; ₹ 1,000 crore)</t>
  </si>
  <si>
    <r>
      <t xml:space="preserve">(Amount in </t>
    </r>
    <r>
      <rPr>
        <i/>
        <sz val="10"/>
        <color theme="1"/>
        <rFont val="Times New Roman"/>
        <family val="1"/>
      </rPr>
      <t>₹</t>
    </r>
    <r>
      <rPr>
        <i/>
        <sz val="10"/>
        <color rgb="FF000000"/>
        <rFont val="Times New Roman"/>
        <family val="1"/>
      </rPr>
      <t xml:space="preserve"> lakh crore)</t>
    </r>
  </si>
  <si>
    <t xml:space="preserve">*In the matter of Jaypee Infra, possession of 758 acres out of total 858 acres of land was given back to the CD. The 858 acres of land was earlier valued at ₹ 5500 crore.
</t>
  </si>
  <si>
    <t>***</t>
  </si>
  <si>
    <t>As on March, 2023</t>
  </si>
  <si>
    <t>2022 - 2023</t>
  </si>
  <si>
    <t>Jul - Sep, 2023</t>
  </si>
  <si>
    <t>Srei Equipment Finance Limited</t>
  </si>
  <si>
    <t>Srei Infrastructure Finance Limited</t>
  </si>
  <si>
    <t># Data awaited</t>
  </si>
  <si>
    <t>Jul - Sep 2023</t>
  </si>
  <si>
    <t xml:space="preserve">This E-Newsletter includes the tables, charts, and underlying data from the Quarterly Newsletter of Insolvency and Bankrupty Board of India, October - December, 2023, Vol. 29. When using the data, please refer to the Insolvency and Banruptcy News, October - December, 2023, Vol. 29. </t>
  </si>
  <si>
    <t>Sectoral Distribution of CIRPs as on December 31, 2023</t>
  </si>
  <si>
    <t>Outcome of CIRPs, initiated Stakeholder-wise, as on December 31, 2023</t>
  </si>
  <si>
    <t>Closure of CIRP by Withdrawal till December 31, 2023</t>
  </si>
  <si>
    <t>Status of Liquidation Processes as on December 31, 2023</t>
  </si>
  <si>
    <t>CIRPs Ending with Orders for Liquidation till December 31, 2023</t>
  </si>
  <si>
    <t>Status of ongoing CIRPs as on December 31, 2023</t>
  </si>
  <si>
    <t>Details of Large Cases as on December 31, 2023</t>
  </si>
  <si>
    <t>Commencement of Voluntary Liquidations till December 31, 2023</t>
  </si>
  <si>
    <t>Status of Voluntary Liquidations as on December 31, 2023</t>
  </si>
  <si>
    <t>Corporate Liquidation Accounts as on December 31, 2023</t>
  </si>
  <si>
    <t>Registered IPs and AFAs as on December 31, 2023</t>
  </si>
  <si>
    <t>Distribution of IPs as per their Eligibility as on December 31, 2023</t>
  </si>
  <si>
    <t>Age Profile of IPs as on December 31, 2023</t>
  </si>
  <si>
    <t>Replacement of IRP with RP as on December 31, 2023</t>
  </si>
  <si>
    <t>IPEs as on December 31, 2023</t>
  </si>
  <si>
    <t>Registered Valuers as on December 31, 2023</t>
  </si>
  <si>
    <t>Registered Valuers (Entities) as on December 31, 2023</t>
  </si>
  <si>
    <t>Registration of RVs till December 31, 2023</t>
  </si>
  <si>
    <t>Region Wise Registered Valuers as on December 31, 2023</t>
  </si>
  <si>
    <t>Age profile of RVs as on December 31, 2023</t>
  </si>
  <si>
    <t>Oct - Dec, 2023</t>
  </si>
  <si>
    <t>Notes: These CIRPs are in respect of 7032 CDs.
This excludes 1 CD which has moved directly from Board for Industrial and Financial Reconstruction (BIFR) to resolution.
Source: Compilation from website of the NCLT and filing by IPs.</t>
  </si>
  <si>
    <t>Table 2: Sectoral Distribution of CIRPs as on December 31, 2023</t>
  </si>
  <si>
    <t>April - Jun, 2023</t>
  </si>
  <si>
    <t>Table 4: Outcome of CIRPs initiated Stakeholder-wise, as on December 31, 2023</t>
  </si>
  <si>
    <t>NRC Limited</t>
  </si>
  <si>
    <t>Skipper Textiles Private Limited</t>
  </si>
  <si>
    <t>Udaipur Entertainment World Private Limited</t>
  </si>
  <si>
    <t xml:space="preserve">KNK Construction Private Limited </t>
  </si>
  <si>
    <t>Ispat Profiles India Limited</t>
  </si>
  <si>
    <t>Weewinn Tex Processorr (India) Private Limited</t>
  </si>
  <si>
    <t>Khyati Foods Private Limited</t>
  </si>
  <si>
    <t>Leo Primecomp Private Limited</t>
  </si>
  <si>
    <t>J S B Entrade Private Limited</t>
  </si>
  <si>
    <t>Chinttpurni Engineering Work Private Limited</t>
  </si>
  <si>
    <t>Shreebhav Polyweaves Private Limited</t>
  </si>
  <si>
    <t>Part A: Reported for Prior Period (Till September, 2023)</t>
  </si>
  <si>
    <t>Part B: For October  – December, 2023</t>
  </si>
  <si>
    <t>Eastern Sugar &amp; Industries Limited</t>
  </si>
  <si>
    <t>Limtex (India) Ltd.</t>
  </si>
  <si>
    <t>Minerva Enterprises Pvt Ltd</t>
  </si>
  <si>
    <t>Gsa Retail Limited</t>
  </si>
  <si>
    <t>Ornate Spaces Private Limited</t>
  </si>
  <si>
    <t>Modella Textile Industries Ltd.</t>
  </si>
  <si>
    <t>Viceroy Hotels Limited</t>
  </si>
  <si>
    <t>Educomp Solutions Limited</t>
  </si>
  <si>
    <t>Topworth Steels And Power Private Limited</t>
  </si>
  <si>
    <t>Amw Autocomponent Limited</t>
  </si>
  <si>
    <t>Kriarj Entertainment Private Limited</t>
  </si>
  <si>
    <t>Hindustan Tankers Private Limited</t>
  </si>
  <si>
    <t>Ujaas Energy Limited</t>
  </si>
  <si>
    <t>Srikanth International Private Limited</t>
  </si>
  <si>
    <t>S D Pharmacy P Ltd</t>
  </si>
  <si>
    <t>Uday Estates Private Limited</t>
  </si>
  <si>
    <t>Mittal Corp Limited</t>
  </si>
  <si>
    <t>Shiv Sai Metal Products Private Limited</t>
  </si>
  <si>
    <t>Gurukrupa Apperals Private Limited</t>
  </si>
  <si>
    <t>Cicil Biochem Private Limited</t>
  </si>
  <si>
    <t>C &amp; C Towers Limited</t>
  </si>
  <si>
    <t>Birla Tyres Limited</t>
  </si>
  <si>
    <t>Rushabh Precision Bearings Limited</t>
  </si>
  <si>
    <t>Sn Engineering Services Private Limited</t>
  </si>
  <si>
    <t>Dar Media Private Limited</t>
  </si>
  <si>
    <t>I P Construction Private Limited</t>
  </si>
  <si>
    <t>Shri Ambica International Food Company Private Limited</t>
  </si>
  <si>
    <t>Decent Laminate Private Limited</t>
  </si>
  <si>
    <t>Turtle Books Private Limited</t>
  </si>
  <si>
    <t>Pythhos Technology Private Limited</t>
  </si>
  <si>
    <t>Unicast Autotech Private Limited</t>
  </si>
  <si>
    <t>Sadhna Communications Private Limited</t>
  </si>
  <si>
    <t>Kay Pan Fragrance Pvt. Ltd.</t>
  </si>
  <si>
    <t>Kunal Structural Developers &amp; Industries Private Limited</t>
  </si>
  <si>
    <t>Thermo Products Private Limited</t>
  </si>
  <si>
    <t>Melstar Information Technologies Limited</t>
  </si>
  <si>
    <t>Mercator Petroleum Limited</t>
  </si>
  <si>
    <t>Television Home Shopping Network Limited</t>
  </si>
  <si>
    <t>Rajnigandha Suppliers Private Limited</t>
  </si>
  <si>
    <t>Msm Steels Private Limited</t>
  </si>
  <si>
    <t>Rukmini Iron Pvt. Ltd.</t>
  </si>
  <si>
    <t>Sri Varadaraja Food Exports Private Limited</t>
  </si>
  <si>
    <t>Rosvar Steels Private Limited</t>
  </si>
  <si>
    <t>Ansal Lotus Melange Projects Private Limited</t>
  </si>
  <si>
    <t>New Empire Textile Processor Private Limited</t>
  </si>
  <si>
    <t>Siddheshwar Industries Private Limited</t>
  </si>
  <si>
    <t xml:space="preserve">Baghauli Sugar And' Distillery Limited </t>
  </si>
  <si>
    <t>Shivaji Cane Processors Limited</t>
  </si>
  <si>
    <t>E Complex Private Limited</t>
  </si>
  <si>
    <t>Jailaxmi Sugar Products (Nitali) Private Limited</t>
  </si>
  <si>
    <t xml:space="preserve">Maxgrow India Limited </t>
  </si>
  <si>
    <t>B &amp; C Energy Infra Limited</t>
  </si>
  <si>
    <t>Skylead Chemicals Ltd</t>
  </si>
  <si>
    <t>Ykm Entertainment &amp; Hotels Private Limited</t>
  </si>
  <si>
    <t>Indus Business Systems Limited</t>
  </si>
  <si>
    <t>Sri Adhikari Brothers Television Network Limited</t>
  </si>
  <si>
    <t>Mantovani Di Dharti Private Limited</t>
  </si>
  <si>
    <t>Mhg Land Stocklist Pvt. Ltd.</t>
  </si>
  <si>
    <t>Srius Business Solutions Private Limited</t>
  </si>
  <si>
    <t>Bodhtree Consulting Limited</t>
  </si>
  <si>
    <t>Balaji Stake Rice Industries Limited</t>
  </si>
  <si>
    <t>Suasth Health Care Foundation</t>
  </si>
  <si>
    <t>Reliance Communications Infrastructure Limited</t>
  </si>
  <si>
    <t>Mcnally Bharat Engineering Co Limited</t>
  </si>
  <si>
    <t>Eccol Gaming Solutions Private Limited</t>
  </si>
  <si>
    <t>Western Hill Foods Limited</t>
  </si>
  <si>
    <t>Attribute Shares and Securities Private Limited</t>
  </si>
  <si>
    <t>Shankheshwar Properties Private Limited</t>
  </si>
  <si>
    <t>Sagar E-Shop Private Limited</t>
  </si>
  <si>
    <t xml:space="preserve">Genesis Resorts Private Limited </t>
  </si>
  <si>
    <t>K.D.K Enterprises Private Limited</t>
  </si>
  <si>
    <t xml:space="preserve">Panache Aluminium Extrusions Private Limited </t>
  </si>
  <si>
    <t>Acil Limited</t>
  </si>
  <si>
    <t>Vivo Healthcare Private Limited</t>
  </si>
  <si>
    <t>Supriya Pharmaceuticals Limited</t>
  </si>
  <si>
    <t>Kosons Forest Products Pvt. Ltd.</t>
  </si>
  <si>
    <t>Gvk Power (Goindwal Sahib) Limited</t>
  </si>
  <si>
    <t>Navdurga Advisory Private Limited</t>
  </si>
  <si>
    <t>Mallur Siddeswara Spinning Mills Private Limited</t>
  </si>
  <si>
    <t>Total (October  – December, 2023)</t>
  </si>
  <si>
    <t>Total (Till December, 2023)</t>
  </si>
  <si>
    <t>86.58*</t>
  </si>
  <si>
    <t>2. CIRPs in 35 matters which yielded resolution plans and were reported earlier in this table have since moved into liquidation. The CIRPs have restarted in 23 cases and CIRPs in 4 matters, where liquidation orders were passed earlier, have yielded resolution plans.</t>
  </si>
  <si>
    <t>3. During the quarter, there are 27 CIRPs where the realisable value was less than the liquidation value of the CD. While realisable value is significantly influenced by the value of asset of the CD while entering the resolution process and time taken for resolution, it is also the outcome of a market determined price discovery process and commercial wisdom of the CoC.</t>
  </si>
  <si>
    <t xml:space="preserve">* Based on 783 cases where fair value has been estimated </t>
  </si>
  <si>
    <t xml:space="preserve">1. In 891 resolved CDs, 216 applications in respect of avoidance transactions to the tune of ₹ 1.22 lakh crore have been pending before AA. </t>
  </si>
  <si>
    <t xml:space="preserve">NA: Not available
</t>
  </si>
  <si>
    <t>Note: Data awaited in 14 cases</t>
  </si>
  <si>
    <t>Table 7: Closure of CIRPs by Withdrawal till December 31, 2023</t>
  </si>
  <si>
    <t>Data awaited in 13 CIRPs</t>
  </si>
  <si>
    <t>Table 8: Status of Liquidation Processes as on December 31, 2023</t>
  </si>
  <si>
    <t>Shree Radhe Industries Limited</t>
  </si>
  <si>
    <t xml:space="preserve">          -   </t>
  </si>
  <si>
    <t>H Sakhiya Fashions Private Limited</t>
  </si>
  <si>
    <t>Sabre Helmets Private Limited</t>
  </si>
  <si>
    <t>Tork Fastners (India) Private Limited#</t>
  </si>
  <si>
    <t xml:space="preserve">KSK Energy Ventures Limited </t>
  </si>
  <si>
    <t xml:space="preserve">H. Sharda Texfab Pvt. Ltd. </t>
  </si>
  <si>
    <t>Mew Suspensions Private Limited</t>
  </si>
  <si>
    <t>Enfield Solar Energy Limited</t>
  </si>
  <si>
    <t>Ajaz Nanda Designs Private Limited</t>
  </si>
  <si>
    <t>Shree Santosh Cotton Spin Private Limited</t>
  </si>
  <si>
    <t>Acaricide India Private Limited</t>
  </si>
  <si>
    <t xml:space="preserve">LCS City Makers Private Limited </t>
  </si>
  <si>
    <t>Axiom Estates Advisory Services Private Limited</t>
  </si>
  <si>
    <t>Shree Vinayak Foods and Fabrics Private Limited</t>
  </si>
  <si>
    <t>Jambu Knits Private Limited</t>
  </si>
  <si>
    <t>Vintron Communication Private Limited#</t>
  </si>
  <si>
    <t>SPS Ispat and Power Limited#</t>
  </si>
  <si>
    <t xml:space="preserve">Drupa Suppliers Private Limited </t>
  </si>
  <si>
    <t>R.B. Rice Mill Private Limited</t>
  </si>
  <si>
    <t>Aikya Infrastructure Private Limited</t>
  </si>
  <si>
    <t>ORYX Energy Services Private Limited</t>
  </si>
  <si>
    <t xml:space="preserve">Pro Eyetech Electrotekniks Pvt. Ltd. </t>
  </si>
  <si>
    <t>Anil Lifesciences Limited</t>
  </si>
  <si>
    <t>Global Syntex (Bhilawara) Limited</t>
  </si>
  <si>
    <t>Danke Electricals Limited</t>
  </si>
  <si>
    <t>Berial Engineers Pvt Ltd</t>
  </si>
  <si>
    <t>Powercon Projects &amp; Associates Limited#</t>
  </si>
  <si>
    <t>Neeru Cotton Private Limited</t>
  </si>
  <si>
    <t>Thrive Solar Energy Private Limited#</t>
  </si>
  <si>
    <t>Shiv Kripa Ispat Private Limited</t>
  </si>
  <si>
    <t>Hiranandani Palace Gardens Private Limited#</t>
  </si>
  <si>
    <t>Indus Mobile Distribution Private Limited</t>
  </si>
  <si>
    <t xml:space="preserve">FLPL Logistics Pvt. Ltd. </t>
  </si>
  <si>
    <t>RJVJ Traders Private Limited</t>
  </si>
  <si>
    <t>Vidhya Pharmachem Private Limited</t>
  </si>
  <si>
    <t>Vedika Steels Private Limited#</t>
  </si>
  <si>
    <t>Phoenix Erectors Private Limited#</t>
  </si>
  <si>
    <t>Turbo Metals Private Limited</t>
  </si>
  <si>
    <t>Nvento Foods Technologies Private Limited</t>
  </si>
  <si>
    <t>Southern Fuel Limited</t>
  </si>
  <si>
    <t>Union Chains and Jewellers Private Limited</t>
  </si>
  <si>
    <t xml:space="preserve">Nigo Best Packs Pvt. Ltd. </t>
  </si>
  <si>
    <t>Simhapuri Energy Limited</t>
  </si>
  <si>
    <t>Texas Textiles and Industries Limited</t>
  </si>
  <si>
    <t>Teltroy Vinimay Private Limited@</t>
  </si>
  <si>
    <t>Vashistha Mercantile and Trading Private Limited</t>
  </si>
  <si>
    <t xml:space="preserve">Energex Systems India Private Limited </t>
  </si>
  <si>
    <t>Saga Automotive (India) Pvt. Ltd. #</t>
  </si>
  <si>
    <t>SSB Retail India Private Limited#</t>
  </si>
  <si>
    <t>Spads Textiles Limited</t>
  </si>
  <si>
    <t xml:space="preserve">Pro Young International Private Limited </t>
  </si>
  <si>
    <t xml:space="preserve"> Arudaavis Labs Private Limited</t>
  </si>
  <si>
    <t>Alankrit Mercantile Private Limited</t>
  </si>
  <si>
    <t>Shri Vardhman Rice Mills Private Limited</t>
  </si>
  <si>
    <t>Pan India Utilities Distribution Company Limited</t>
  </si>
  <si>
    <t>Inland Facilities Management Private Limited</t>
  </si>
  <si>
    <t>Food Express Industrial Catering Services Private Limited</t>
  </si>
  <si>
    <t>South Indian Mint and Aromatic Products Limited</t>
  </si>
  <si>
    <t>SRK Food Products Private Limited</t>
  </si>
  <si>
    <t>Sachika Trading Private Limited@</t>
  </si>
  <si>
    <t>Varun Sacks Private Limited</t>
  </si>
  <si>
    <t>Divine Vidyut Ltd.</t>
  </si>
  <si>
    <t>Global Gallarie Motors Private Limited</t>
  </si>
  <si>
    <t>Datsun Fashion Limited</t>
  </si>
  <si>
    <t>Delhi Diamonds Private Limited</t>
  </si>
  <si>
    <t xml:space="preserve">Metkore Alloys &amp; Industries Ltd. </t>
  </si>
  <si>
    <t>Microsun Solar tech Private Limited</t>
  </si>
  <si>
    <t>Prismack Biotechnics Limited</t>
  </si>
  <si>
    <t>Athena Chhatisgarh Power Limited</t>
  </si>
  <si>
    <t>Sohrab Textile Mills Limited</t>
  </si>
  <si>
    <t>Aakash Lifestyle Private Limited@</t>
  </si>
  <si>
    <t xml:space="preserve">M.S.M. Energy Ltd. </t>
  </si>
  <si>
    <t xml:space="preserve">Riddhi Siddhi Cotton Ginning and Pessing Private Limited </t>
  </si>
  <si>
    <t>Bluewheel Infrastructures Private Limited</t>
  </si>
  <si>
    <t>Pacific Multi-Commodity Limited #</t>
  </si>
  <si>
    <t>Swe Fashions Private Limited</t>
  </si>
  <si>
    <t>Royaloak Steels Limited#</t>
  </si>
  <si>
    <t>Nag Leathers Private Limited</t>
  </si>
  <si>
    <t>World Consulting &amp; Research Corporation Private Limited</t>
  </si>
  <si>
    <t>Pet Metal Pvt. Ltd. #</t>
  </si>
  <si>
    <t>NPAT Furniture Private Limited</t>
  </si>
  <si>
    <t xml:space="preserve">Sanjay Insecticides Pvt. Ltd. </t>
  </si>
  <si>
    <t>Part A: Reported for Prior Period (Till September 30, 2023)</t>
  </si>
  <si>
    <t xml:space="preserve">Adhils Builders and Developers Private Limited </t>
  </si>
  <si>
    <t>TSN Ecotech International Private Limited</t>
  </si>
  <si>
    <t>Venerate Trading Private Limited</t>
  </si>
  <si>
    <t>Gayatri Sea Foods and Feeds Private Limited</t>
  </si>
  <si>
    <t>Ramkar Steel Re-Rolling Private Limited</t>
  </si>
  <si>
    <t>Orieon Kuries and Loans Private Limited</t>
  </si>
  <si>
    <t>Sri Chandra Moulishvar Spinning Mills Private Limited</t>
  </si>
  <si>
    <t>Sanmati Distributors Private Limited@</t>
  </si>
  <si>
    <t>Patnazi Power Limited</t>
  </si>
  <si>
    <t>Rythem Overseas Trade Ltd.</t>
  </si>
  <si>
    <t>Kumar Aquatech Agencies Pvt. Ltd.</t>
  </si>
  <si>
    <t>Jacobs Infrastructure Private Limited</t>
  </si>
  <si>
    <t>Matiz Metals Private Limited</t>
  </si>
  <si>
    <t>IDT Clothing Private Limited</t>
  </si>
  <si>
    <t>Shoes On Loose Private Limited@</t>
  </si>
  <si>
    <t>Concur Marketing Private Limited</t>
  </si>
  <si>
    <t>Shree Hanuman Texfab Pvt. Ltd.</t>
  </si>
  <si>
    <t>Bawree Fashions Private Limited</t>
  </si>
  <si>
    <t xml:space="preserve">Taipack Limited </t>
  </si>
  <si>
    <t>Exclusive Engineers Pvt Ltd@</t>
  </si>
  <si>
    <t>CG Power Solutions Limited@</t>
  </si>
  <si>
    <t>Inspan Infotech Limited</t>
  </si>
  <si>
    <t>Harshavardhan Cotton And Synthetics Private Limited</t>
  </si>
  <si>
    <t>Advance Multisystem Broadband Communications Limited@</t>
  </si>
  <si>
    <t>Supreme Finefab Pvt Ltd</t>
  </si>
  <si>
    <t>Panchkoti Traders Private Limited@</t>
  </si>
  <si>
    <t>Suman Agritech Limited</t>
  </si>
  <si>
    <t>Sarswati Sales Private Limited</t>
  </si>
  <si>
    <t>S K P Steel Industries Private Limited</t>
  </si>
  <si>
    <t>Njoy Blues LLP@</t>
  </si>
  <si>
    <t>Minerva Executive Apartments Private Limited#</t>
  </si>
  <si>
    <t>Khairwala International Limited</t>
  </si>
  <si>
    <t>Sacos Indigo Private Limited</t>
  </si>
  <si>
    <t>Gallium Industries Limited</t>
  </si>
  <si>
    <t>Value Solar Energy Private Limited@</t>
  </si>
  <si>
    <t>Shiv Cotgin Private Limited</t>
  </si>
  <si>
    <t>Star Mineral Resources Private Limited</t>
  </si>
  <si>
    <t>Enfield Apparels Limited#</t>
  </si>
  <si>
    <t>Wayne-Burt Aerospace Private Limited</t>
  </si>
  <si>
    <t>Simtel Trading Corporation Private Limited</t>
  </si>
  <si>
    <t>Proline Infra-Trading Private Limited</t>
  </si>
  <si>
    <t xml:space="preserve">Vascular Therapeutics (India) Pvt. Ltd. </t>
  </si>
  <si>
    <t>Usher Agro Limited</t>
  </si>
  <si>
    <t xml:space="preserve">Polychroic Petrochemicals Private Limited </t>
  </si>
  <si>
    <t>SPM Auto Private Limited</t>
  </si>
  <si>
    <t>Part B: For October – December, 2023</t>
  </si>
  <si>
    <t>Total (October – December, 2023)</t>
  </si>
  <si>
    <t>Ogene Systems India Limited @</t>
  </si>
  <si>
    <t>Venkateswara Capital Management Ltd#</t>
  </si>
  <si>
    <t>Note: '-' means no value; @Direct dissolution; Claims pertain to CIRP period</t>
  </si>
  <si>
    <t># Data under reconciliation; NA means Not Applicable</t>
  </si>
  <si>
    <t>No. of cases ended with orders of liquidation</t>
  </si>
  <si>
    <t>Note: Data of 32 CIRPs awaited.</t>
  </si>
  <si>
    <t>6754.87#</t>
  </si>
  <si>
    <t>7377.15#</t>
  </si>
  <si>
    <t>52933.33**</t>
  </si>
  <si>
    <t>830 Liquidations where Final Report Submitted</t>
  </si>
  <si>
    <t>Ongoing 1219 Liquidations*</t>
  </si>
  <si>
    <t xml:space="preserve"># Inclusive of unclaimed proceeds of ₹7.27 crore under liquidation.
* Data for other ongoing liquidations is not available.
**Out of 1546 ongoing cases, liquidation value of only 1486 CDs is available. Liquidation value of 1118 CDs taken during liquidation process is ₹45,737.12 crore and liquidation value of rest of the 368 CDs captured during CIRP is ₹7,196.21 crore.
@ Cost related data is under verification.
</t>
  </si>
  <si>
    <t>627.57@</t>
  </si>
  <si>
    <t>Till Sep, 2023</t>
  </si>
  <si>
    <t>Till Dec, 2023</t>
  </si>
  <si>
    <t>5226.61*</t>
  </si>
  <si>
    <t>6319.27*</t>
  </si>
  <si>
    <t>2017 – 18</t>
  </si>
  <si>
    <t>2018 – 19</t>
  </si>
  <si>
    <t>2019 – 20</t>
  </si>
  <si>
    <t>2020 – 21</t>
  </si>
  <si>
    <t>2021 – 22</t>
  </si>
  <si>
    <t>2022 – 23</t>
  </si>
  <si>
    <t>Apr – Jun, 2023</t>
  </si>
  <si>
    <t>Jul – Sep, 2023</t>
  </si>
  <si>
    <t>Oct – Dec, 2023</t>
  </si>
  <si>
    <t>8709**</t>
  </si>
  <si>
    <t>2888#</t>
  </si>
  <si>
    <t>Liquidations for which Final Reports submitted</t>
  </si>
  <si>
    <t xml:space="preserve">Notes:
* Paid up capital is not available in case of eight companies as they are limited by guarantee companies where there exist no shareholders and paid-up capital.
** Assets of 15 cases are not available.
# Assets of 385 cases are available.
</t>
  </si>
  <si>
    <t>Masonite Doors Private Limited</t>
  </si>
  <si>
    <t xml:space="preserve">Indorama Software Solutions Limited </t>
  </si>
  <si>
    <t>Stamford Inn Restaurants and Hotels Private Limited</t>
  </si>
  <si>
    <t>Syndbank Services Limited</t>
  </si>
  <si>
    <t>Prasheel Investments Private Limited</t>
  </si>
  <si>
    <t>Neelkamal Estates Private Limited</t>
  </si>
  <si>
    <t>Hash Education Private Limited</t>
  </si>
  <si>
    <t>Indflux7 Technology Consulting Private Limited</t>
  </si>
  <si>
    <t>WEGL Services India Private Limited</t>
  </si>
  <si>
    <t>NBCC Environment Engineering Limited</t>
  </si>
  <si>
    <t>Shilpa Plantation Private Limited</t>
  </si>
  <si>
    <t>Elemention Health &amp; Sport Private Limited</t>
  </si>
  <si>
    <t>Vertex India Venture Advisory Private Limited</t>
  </si>
  <si>
    <t>Part A: For Prior Period (Till September 30, 2023)</t>
  </si>
  <si>
    <t>Fine Ceracote Surfaces Private Limited</t>
  </si>
  <si>
    <t>IL&amp;FS Capital Advisors Limited</t>
  </si>
  <si>
    <t>Primus Investment Advisors Private Limited</t>
  </si>
  <si>
    <t>Mercuria Trading (India) Private Limited</t>
  </si>
  <si>
    <t>Api Heat Transfer India Private Limited</t>
  </si>
  <si>
    <t>Three Info Systems Private Limited</t>
  </si>
  <si>
    <t>Brics Commodities Private Limited</t>
  </si>
  <si>
    <t>Onyx Hospitality India Private Limited</t>
  </si>
  <si>
    <t>Sumangal Industrial Equipment Private Limited</t>
  </si>
  <si>
    <t>Sanjeevan Heart Centre Limited</t>
  </si>
  <si>
    <t>Bhavini Properties &amp; Holdings Limited#</t>
  </si>
  <si>
    <t>Dastoor Medichem Pvt Ltd</t>
  </si>
  <si>
    <t>Ammeraal Beltech (India) Private Limited</t>
  </si>
  <si>
    <t xml:space="preserve">Big Loyalty India Private Limited </t>
  </si>
  <si>
    <t>SGS Enterprises India Private Limited</t>
  </si>
  <si>
    <t>Deltron Limited</t>
  </si>
  <si>
    <t>PAMBA Engineering and Construction Company Private Limited</t>
  </si>
  <si>
    <t>Bellatrix Logistics India Private Limited</t>
  </si>
  <si>
    <t>Education Development Center India</t>
  </si>
  <si>
    <t>Samrat Video Vision Private Limited</t>
  </si>
  <si>
    <t>CPDC Gemini Star (India) Private Limited</t>
  </si>
  <si>
    <t>Homebell Software India Private Limited</t>
  </si>
  <si>
    <t>Varankit Exports Private Limited</t>
  </si>
  <si>
    <t>Malabar Organics Ltd</t>
  </si>
  <si>
    <t>NJ Global Finance (IFSC) Private Limited</t>
  </si>
  <si>
    <t>Sahiyar Fincap Private Limited</t>
  </si>
  <si>
    <t>Grimme India Private Limited</t>
  </si>
  <si>
    <t>Aerosite Energy Private Limited</t>
  </si>
  <si>
    <t>Divya Jyoti Investments Private Limited</t>
  </si>
  <si>
    <t>Pasta Lifestyle Solutions Private Limited</t>
  </si>
  <si>
    <t>Gangotri Management Private Limited</t>
  </si>
  <si>
    <t>Discovery Info Labs Private Limited</t>
  </si>
  <si>
    <t>Uber Techlabs Private Limited#</t>
  </si>
  <si>
    <t>Millenium Broadcast Company Private Limited</t>
  </si>
  <si>
    <t>Enlightenment 99 Software Consultants Private Limited</t>
  </si>
  <si>
    <t>Ashutosh Cotton And Oil Mill Private Limited</t>
  </si>
  <si>
    <t>Integrated Data Bases India Limited</t>
  </si>
  <si>
    <t>Sevenstrata It Services Private Limited</t>
  </si>
  <si>
    <t>Bon Source Technology (India) Private Limited</t>
  </si>
  <si>
    <t>Trimas Global Sourcing Operations and Supply India Private Limited</t>
  </si>
  <si>
    <t>Reshika Estates Pvt Ltd</t>
  </si>
  <si>
    <t>1to1 Help Circadian India Private Limited</t>
  </si>
  <si>
    <t>MRB Builders Private Limited</t>
  </si>
  <si>
    <t>HPT Consulting Private Limited</t>
  </si>
  <si>
    <t>One Acre Fund Private Limited</t>
  </si>
  <si>
    <t>Gallus India Private Limited</t>
  </si>
  <si>
    <t>Nvantage India Private Limited</t>
  </si>
  <si>
    <t>Adi Strategies India Private Limited</t>
  </si>
  <si>
    <t>Seaarland Management Services (India) Private Limited</t>
  </si>
  <si>
    <t>Allenwest Ampcontrol India Private Limited</t>
  </si>
  <si>
    <t>Orbit Fabrics Private Limited</t>
  </si>
  <si>
    <t>Zerogons Softwares India Private Limited</t>
  </si>
  <si>
    <t>Grande Games India Private Limited</t>
  </si>
  <si>
    <t>A S V Gears Private Limited</t>
  </si>
  <si>
    <t>Trichy Energy Limited</t>
  </si>
  <si>
    <t>Cummins Research and Technology India Private Limited</t>
  </si>
  <si>
    <t>CCFID Finance Private Limited</t>
  </si>
  <si>
    <t>Manpasand Marketing Pvt Ltd</t>
  </si>
  <si>
    <t>Nature Care Health Services Private Limited</t>
  </si>
  <si>
    <t>Anjali Horticulture Private Limited</t>
  </si>
  <si>
    <t>Jagan Nath India Private Limited</t>
  </si>
  <si>
    <t>Bhavishya Alliance Child Nutrition Initiatives</t>
  </si>
  <si>
    <t>Foodlink It India Private Limited</t>
  </si>
  <si>
    <t>Shree Fasteners Private Limited</t>
  </si>
  <si>
    <t>April, 2023 to December, 2023</t>
  </si>
  <si>
    <t xml:space="preserve">2022 - 23 </t>
  </si>
  <si>
    <t>Debt Amount*</t>
  </si>
  <si>
    <t>*Debt data not available in 490 cases.</t>
  </si>
  <si>
    <t xml:space="preserve">- </t>
  </si>
  <si>
    <t xml:space="preserve">  # Excluding 1042 AFAs which are expired / not renewed.
 NA: Not Applicable.
</t>
  </si>
  <si>
    <t>Zone</t>
  </si>
  <si>
    <t>Areas Covered</t>
  </si>
  <si>
    <t>Union Territory of Delhi</t>
  </si>
  <si>
    <t>Ahmedabad</t>
  </si>
  <si>
    <t>State of Gujarat</t>
  </si>
  <si>
    <t>Union Territory of Dadra and Nagar Haveli</t>
  </si>
  <si>
    <t>Union Territory of Daman and Diu</t>
  </si>
  <si>
    <t>Allahabad</t>
  </si>
  <si>
    <t>State of Uttar Pradesh</t>
  </si>
  <si>
    <t>State of Uttarakhand</t>
  </si>
  <si>
    <t>Amravati</t>
  </si>
  <si>
    <t>State of Andhra Pradesh</t>
  </si>
  <si>
    <t>Bengaluru</t>
  </si>
  <si>
    <t>State of Karnataka</t>
  </si>
  <si>
    <t>Chandigarh</t>
  </si>
  <si>
    <t>State of Himachal Pradesh</t>
  </si>
  <si>
    <t>State of Punjab</t>
  </si>
  <si>
    <t>State of Haryana</t>
  </si>
  <si>
    <t>Union Territory of Chandigarh</t>
  </si>
  <si>
    <t>Union Territory of Jammu and Kashmir</t>
  </si>
  <si>
    <t>Union Territory of Ladakh</t>
  </si>
  <si>
    <t>Cuttack</t>
  </si>
  <si>
    <t>State of Chhattisgarh</t>
  </si>
  <si>
    <t>State of Odisha</t>
  </si>
  <si>
    <t>State of Tamil Nadu</t>
  </si>
  <si>
    <t>Union Territory of Puducherry</t>
  </si>
  <si>
    <t>Guwahati</t>
  </si>
  <si>
    <t>State of Arunachal Pradesh</t>
  </si>
  <si>
    <t>State of Assam</t>
  </si>
  <si>
    <t>State of Manipur</t>
  </si>
  <si>
    <t>State of Mizoram</t>
  </si>
  <si>
    <t>State of Meghalaya</t>
  </si>
  <si>
    <t>State of Nagaland</t>
  </si>
  <si>
    <t>State of Sikkim</t>
  </si>
  <si>
    <t>State of Tripura</t>
  </si>
  <si>
    <t>Hyderabad</t>
  </si>
  <si>
    <t>State of Telangana</t>
  </si>
  <si>
    <t>Indore</t>
  </si>
  <si>
    <t>State of Madhya Pradesh</t>
  </si>
  <si>
    <t>Jaipur</t>
  </si>
  <si>
    <t>State of Rajasthan</t>
  </si>
  <si>
    <t>Kochi</t>
  </si>
  <si>
    <t>State of Kerala</t>
  </si>
  <si>
    <t>Union Territory of Lakshadweep</t>
  </si>
  <si>
    <t>Kolkata</t>
  </si>
  <si>
    <t>State of Bihar</t>
  </si>
  <si>
    <t>State of Jharkhand</t>
  </si>
  <si>
    <t>State of West Bengal</t>
  </si>
  <si>
    <t>Union Territory of Andaman and Nicobar Islands</t>
  </si>
  <si>
    <t>State of Goa</t>
  </si>
  <si>
    <t>State of Maharashtra</t>
  </si>
  <si>
    <t>Total IPs (Individual)</t>
  </si>
  <si>
    <t>IPEs registered to carry on the activities of an IP</t>
  </si>
  <si>
    <t xml:space="preserve">Total IPs </t>
  </si>
  <si>
    <t>Note: Registration of 4 RVs have since been cancelled.</t>
  </si>
  <si>
    <t>Oct-Dec, 2023</t>
  </si>
  <si>
    <t>Total as on Dec 31, 2023</t>
  </si>
  <si>
    <t>Ongoing processes</t>
  </si>
  <si>
    <t>2376*</t>
  </si>
  <si>
    <t>*This excludes 34 cases where liquidation order has been set aside by NCLT / NCLAT / HC / SC.</t>
  </si>
  <si>
    <t>Resolution Applicant</t>
  </si>
  <si>
    <t>Amount Admitted</t>
  </si>
  <si>
    <t>Amount Realized</t>
  </si>
  <si>
    <t>Realisation as % of Liquidation value</t>
  </si>
  <si>
    <t>Name of FiSP</t>
  </si>
  <si>
    <t>Claims of Financial Creditors Dealt Under Resolution</t>
  </si>
  <si>
    <t>Dewan Housing Finance Corporation Ltd</t>
  </si>
  <si>
    <t>Piramal Capital &amp; Housing Finance Limited</t>
  </si>
  <si>
    <t>National Asset Reconstruction Company Limited</t>
  </si>
  <si>
    <t>Sl.</t>
  </si>
  <si>
    <t>Realization as
% of admitted claims</t>
  </si>
  <si>
    <t>Table 9: Mode of Closure of Liquidation Processes</t>
  </si>
  <si>
    <t>Table 41: Age profile of RVs as on December 31, 2023</t>
  </si>
  <si>
    <t>Table 40: Region Wise Registered Valuers as on December 31, 2023</t>
  </si>
  <si>
    <t>Table 39: Registration of RVs till December 31, 2023</t>
  </si>
  <si>
    <t>Table 38: Registered Valuers (Entities) as on December 31, 2023</t>
  </si>
  <si>
    <t>Table 37: Registered Valuers as on December 31, 2023</t>
  </si>
  <si>
    <t>Table 36: Details of information with NeSL</t>
  </si>
  <si>
    <t>Table 35: CPE hours earned by the IPs</t>
  </si>
  <si>
    <t>Table 34: Activities by IPAs</t>
  </si>
  <si>
    <t>Table 33: IPEs as on December 31, 2023</t>
  </si>
  <si>
    <t>Table 32: Replacement of IRP with RP as on December 31, 2023</t>
  </si>
  <si>
    <t>Table 31: Zone-wise IPs in the Panel</t>
  </si>
  <si>
    <t>Table 30: Age profile of IPs as on December 31, 2023</t>
  </si>
  <si>
    <t>Table 29: Distribution of IPs as per their eligibility as on December 31, 2023</t>
  </si>
  <si>
    <t xml:space="preserve">Table 28: Registration and Cancellation of Registrations of IPs </t>
  </si>
  <si>
    <t>Table 27: Registered IPs and AFAs as on December 31, 2023</t>
  </si>
  <si>
    <t>Table 26: Status of filed applications for initiation of insolvency resolution process of Personal Guarantors</t>
  </si>
  <si>
    <t xml:space="preserve">Table 25: Insolvency Resolution of Personal Guarantors </t>
  </si>
  <si>
    <t>Table 24: Corporate Liquidation Accounts as on December 31, 2023</t>
  </si>
  <si>
    <t>Table 23: Average Time for approval of Resolution Plans / Orders For Liquidation</t>
  </si>
  <si>
    <t>Table 22: Realisations under Voluntary Liquidation</t>
  </si>
  <si>
    <t>Table 21: Details of 1743 Voluntary Liquidations (Excluding 20 Withdrawals)</t>
  </si>
  <si>
    <t>Table 20: Reasons For Voluntary Liquidations</t>
  </si>
  <si>
    <t>Table 19: Status of Voluntary Liquidations as on December 31, 2023</t>
  </si>
  <si>
    <t>Table 18: Commencement of Voluntary Liquidations till December 31, 2023</t>
  </si>
  <si>
    <t>Table 17: Details of resolution plans approved for FiSPs</t>
  </si>
  <si>
    <t>Table 16: Details of Avoidance Applications and Disposal</t>
  </si>
  <si>
    <t>Table 15: Details of Large Cases as on December 31, 2023</t>
  </si>
  <si>
    <t>Table 14: Status of ongoing CIRPs as on December 31, 2023</t>
  </si>
  <si>
    <t>Table 13: Claims in Liquidation Process</t>
  </si>
  <si>
    <t>Table 12: Reasons for Liquidations</t>
  </si>
  <si>
    <t>Table 11: CIRPs ending with Orders for Liquidation till December 31, 2023</t>
  </si>
  <si>
    <t>Table 10: Details of Closed Liquidations</t>
  </si>
  <si>
    <t>Mode of Closure of Liquidation Processes</t>
  </si>
  <si>
    <t>Details of resolution plans approved for FiSPs</t>
  </si>
  <si>
    <t>Details of 1743 Voluntary Liquidations (Excluding 20 Withdrawals)</t>
  </si>
  <si>
    <t>Zone-wise IPs in the Panel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</si>
</sst>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0;[Red]0.00"/>
    <numFmt numFmtId="165" formatCode="[$-14009]dd/mm/yy;@"/>
    <numFmt numFmtId="166" formatCode="dd\-mm\-yy"/>
    <numFmt numFmtId="167" formatCode="0.0"/>
  </numFmts>
  <fonts count="57" x14ac:knownFonts="1">
    <font>
      <sz val="11"/>
      <color theme="1"/>
      <name val="Calibri"/>
      <family val="2"/>
      <scheme val="minor"/>
    </font>
    <font>
      <sz val="11"/>
      <color theme="1"/>
      <name val="Times New Roman"/>
      <family val="1"/>
    </font>
    <font>
      <b/>
      <sz val="12"/>
      <color theme="1"/>
      <name val="Times New Roman"/>
      <family val="1"/>
    </font>
    <font>
      <sz val="10"/>
      <color theme="1"/>
      <name val="Times New Roman"/>
      <family val="1"/>
    </font>
    <font>
      <i/>
      <sz val="10"/>
      <color theme="1"/>
      <name val="Times New Roman"/>
      <family val="1"/>
    </font>
    <font>
      <b/>
      <sz val="10"/>
      <name val="Times New Roman"/>
      <family val="1"/>
    </font>
    <font>
      <b/>
      <i/>
      <sz val="10"/>
      <name val="Times New Roman"/>
      <family val="1"/>
    </font>
    <font>
      <sz val="10"/>
      <color rgb="FF000000"/>
      <name val="Times New Roman"/>
      <family val="1"/>
    </font>
    <font>
      <sz val="10"/>
      <name val="Times New Roman"/>
      <family val="1"/>
    </font>
    <font>
      <b/>
      <sz val="12"/>
      <color rgb="FF000000"/>
      <name val="Times New Roman"/>
      <family val="1"/>
    </font>
    <font>
      <b/>
      <sz val="10"/>
      <color rgb="FF000000"/>
      <name val="Times New Roman"/>
      <family val="1"/>
    </font>
    <font>
      <b/>
      <sz val="10"/>
      <color theme="1"/>
      <name val="Times New Roman"/>
      <family val="1"/>
    </font>
    <font>
      <b/>
      <sz val="11"/>
      <color theme="1"/>
      <name val="Times New Roman"/>
      <family val="1"/>
    </font>
    <font>
      <b/>
      <sz val="11"/>
      <color rgb="FF000000"/>
      <name val="Times New Roman"/>
      <family val="1"/>
    </font>
    <font>
      <i/>
      <sz val="10"/>
      <color rgb="FF000000"/>
      <name val="Times New Roman"/>
      <family val="1"/>
    </font>
    <font>
      <sz val="12"/>
      <color theme="1"/>
      <name val="Calibri"/>
      <family val="2"/>
    </font>
    <font>
      <b/>
      <sz val="8"/>
      <color theme="1"/>
      <name val="Times New Roman"/>
      <family val="1"/>
    </font>
    <font>
      <i/>
      <sz val="11"/>
      <color theme="1"/>
      <name val="Times New Roman"/>
      <family val="1"/>
    </font>
    <font>
      <b/>
      <sz val="9"/>
      <color theme="1"/>
      <name val="Times New Roman"/>
      <family val="1"/>
    </font>
    <font>
      <sz val="9"/>
      <color theme="1"/>
      <name val="Times New Roman"/>
      <family val="1"/>
    </font>
    <font>
      <sz val="9"/>
      <color rgb="FF000000"/>
      <name val="Times New Roman"/>
      <family val="1"/>
    </font>
    <font>
      <sz val="8"/>
      <color rgb="FF000000"/>
      <name val="Times New Roman"/>
      <family val="1"/>
    </font>
    <font>
      <b/>
      <sz val="8"/>
      <color rgb="FF000000"/>
      <name val="Times New Roman"/>
      <family val="1"/>
    </font>
    <font>
      <sz val="11"/>
      <color theme="1"/>
      <name val="Calibri"/>
      <family val="2"/>
      <scheme val="minor"/>
    </font>
    <font>
      <sz val="11"/>
      <color rgb="FFFF0000"/>
      <name val="Calibri"/>
      <family val="2"/>
      <scheme val="minor"/>
    </font>
    <font>
      <u/>
      <sz val="11"/>
      <color theme="10"/>
      <name val="Calibri"/>
      <family val="2"/>
      <scheme val="minor"/>
    </font>
    <font>
      <sz val="16"/>
      <color theme="1"/>
      <name val="Times New Roman"/>
      <family val="1"/>
    </font>
    <font>
      <b/>
      <sz val="16"/>
      <color rgb="FF00B050"/>
      <name val="Times New Roman"/>
      <family val="1"/>
    </font>
    <font>
      <b/>
      <sz val="14"/>
      <color rgb="FF0070C0"/>
      <name val="Times New Roman"/>
      <family val="1"/>
    </font>
    <font>
      <b/>
      <sz val="12"/>
      <color rgb="FF00B050"/>
      <name val="Times New Roman"/>
      <family val="1"/>
    </font>
    <font>
      <b/>
      <sz val="11"/>
      <name val="Times New Roman"/>
      <family val="1"/>
    </font>
    <font>
      <sz val="11"/>
      <name val="Times New Roman"/>
      <family val="1"/>
    </font>
    <font>
      <b/>
      <sz val="11"/>
      <color theme="0"/>
      <name val="Times New Roman"/>
      <family val="1"/>
    </font>
    <font>
      <sz val="10"/>
      <name val="Arial"/>
      <family val="2"/>
    </font>
    <font>
      <b/>
      <u/>
      <sz val="10"/>
      <name val="Times New Roman"/>
      <family val="1"/>
    </font>
    <font>
      <u/>
      <sz val="11"/>
      <color theme="10"/>
      <name val="Calibri"/>
      <family val="2"/>
    </font>
    <font>
      <b/>
      <sz val="12"/>
      <color theme="0"/>
      <name val="Times New Roman"/>
      <family val="1"/>
    </font>
    <font>
      <u/>
      <sz val="11"/>
      <color theme="9" tint="-0.499984740745262"/>
      <name val="Times New Roman"/>
      <family val="1"/>
    </font>
    <font>
      <sz val="10"/>
      <color rgb="FF222222"/>
      <name val="Times New Roman"/>
      <family val="1"/>
    </font>
    <font>
      <sz val="9"/>
      <name val="Times New Roman"/>
      <family val="1"/>
    </font>
    <font>
      <sz val="11"/>
      <color theme="4"/>
      <name val="Times New Roman"/>
      <family val="1"/>
    </font>
    <font>
      <sz val="8"/>
      <name val="Calibri"/>
      <family val="2"/>
      <scheme val="minor"/>
    </font>
    <font>
      <sz val="11"/>
      <name val="Calibri"/>
      <family val="2"/>
      <scheme val="minor"/>
    </font>
    <font>
      <i/>
      <sz val="11"/>
      <color theme="1"/>
      <name val="Calibri"/>
      <family val="2"/>
      <scheme val="minor"/>
    </font>
    <font>
      <sz val="11"/>
      <color theme="0"/>
      <name val="Calibri"/>
      <family val="2"/>
      <scheme val="minor"/>
    </font>
    <font>
      <b/>
      <sz val="10"/>
      <color theme="0"/>
      <name val="Times New Roman"/>
      <family val="1"/>
    </font>
    <font>
      <sz val="12"/>
      <color theme="0"/>
      <name val="Times New Roman"/>
      <family val="1"/>
    </font>
    <font>
      <sz val="11"/>
      <color theme="0"/>
      <name val="Times New Roman"/>
      <family val="1"/>
    </font>
    <font>
      <b/>
      <i/>
      <sz val="10"/>
      <color theme="0"/>
      <name val="Times New Roman"/>
      <family val="1"/>
    </font>
    <font>
      <sz val="10"/>
      <color theme="0"/>
      <name val="Times New Roman"/>
      <family val="1"/>
    </font>
    <font>
      <sz val="8"/>
      <color theme="0"/>
      <name val="Times New Roman"/>
      <family val="1"/>
    </font>
    <font>
      <i/>
      <sz val="11"/>
      <name val="Times New Roman"/>
      <family val="1"/>
    </font>
    <font>
      <sz val="10"/>
      <color theme="1"/>
      <name val="Calibri"/>
      <family val="2"/>
      <scheme val="minor"/>
    </font>
    <font>
      <sz val="12"/>
      <color theme="1"/>
      <name val="Times New Roman"/>
      <family val="1"/>
    </font>
    <font>
      <sz val="12"/>
      <color rgb="FF000000"/>
      <name val="Times New Roman"/>
      <family val="1"/>
    </font>
    <font>
      <sz val="9"/>
      <color theme="1"/>
      <name val="Calibri"/>
      <family val="2"/>
      <scheme val="minor"/>
    </font>
    <font>
      <sz val="12"/>
      <name val="Times New Roman"/>
      <family val="1"/>
    </font>
  </fonts>
  <fills count="1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ECE6DB"/>
        <bgColor rgb="FF000000"/>
      </patternFill>
    </fill>
    <fill>
      <patternFill patternType="solid">
        <fgColor rgb="FFECE6DB"/>
        <bgColor indexed="64"/>
      </patternFill>
    </fill>
    <fill>
      <patternFill patternType="solid">
        <fgColor theme="6" tint="0.79998168889431442"/>
        <bgColor indexed="64"/>
      </patternFill>
    </fill>
    <fill>
      <patternFill patternType="solid">
        <fgColor rgb="FFFFFFFF"/>
        <bgColor indexed="64"/>
      </patternFill>
    </fill>
    <fill>
      <patternFill patternType="solid">
        <fgColor rgb="FFFDFDFD"/>
        <bgColor indexed="64"/>
      </patternFill>
    </fill>
    <fill>
      <patternFill patternType="solid">
        <fgColor rgb="FFC00000"/>
        <bgColor indexed="64"/>
      </patternFill>
    </fill>
    <fill>
      <patternFill patternType="solid">
        <fgColor theme="5" tint="0.59999389629810485"/>
        <bgColor indexed="64"/>
      </patternFill>
    </fill>
  </fills>
  <borders count="38">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rgb="FFFFFFFF"/>
      </left>
      <right style="thin">
        <color rgb="FFFFFFFF"/>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indexed="64"/>
      </bottom>
      <diagonal/>
    </border>
    <border>
      <left/>
      <right style="thin">
        <color theme="0"/>
      </right>
      <top style="thin">
        <color theme="0"/>
      </top>
      <bottom/>
      <diagonal/>
    </border>
    <border>
      <left style="thin">
        <color theme="0"/>
      </left>
      <right/>
      <top style="thin">
        <color theme="0"/>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right style="thin">
        <color theme="0"/>
      </right>
      <top/>
      <bottom style="thin">
        <color indexed="64"/>
      </bottom>
      <diagonal/>
    </border>
  </borders>
  <cellStyleXfs count="6">
    <xf numFmtId="0" fontId="0" fillId="0" borderId="0"/>
    <xf numFmtId="9" fontId="23" fillId="0" borderId="0" applyFont="0" applyFill="0" applyBorder="0" applyAlignment="0" applyProtection="0"/>
    <xf numFmtId="0" fontId="25" fillId="0" borderId="0" applyNumberFormat="0" applyFill="0" applyBorder="0" applyAlignment="0" applyProtection="0"/>
    <xf numFmtId="0" fontId="33" fillId="0" borderId="0"/>
    <xf numFmtId="0" fontId="35" fillId="0" borderId="0" applyNumberFormat="0" applyFill="0" applyBorder="0" applyAlignment="0" applyProtection="0">
      <alignment vertical="top"/>
      <protection locked="0"/>
    </xf>
    <xf numFmtId="43" fontId="23" fillId="0" borderId="0" applyFont="0" applyFill="0" applyBorder="0" applyAlignment="0" applyProtection="0"/>
  </cellStyleXfs>
  <cellXfs count="546">
    <xf numFmtId="0" fontId="0" fillId="0" borderId="0" xfId="0"/>
    <xf numFmtId="0" fontId="1" fillId="0" borderId="0" xfId="0" applyFont="1"/>
    <xf numFmtId="0" fontId="3" fillId="0" borderId="0" xfId="0" applyFont="1"/>
    <xf numFmtId="0" fontId="4" fillId="0" borderId="0" xfId="0" applyFont="1" applyAlignment="1">
      <alignment horizontal="right" vertical="center"/>
    </xf>
    <xf numFmtId="0" fontId="3" fillId="3" borderId="0" xfId="0" applyFont="1" applyFill="1" applyAlignment="1">
      <alignment horizontal="right" vertical="center" wrapText="1"/>
    </xf>
    <xf numFmtId="0" fontId="7" fillId="3" borderId="0" xfId="0" applyFont="1" applyFill="1" applyAlignment="1">
      <alignment horizontal="right" vertical="center" wrapText="1"/>
    </xf>
    <xf numFmtId="0" fontId="6" fillId="5" borderId="2" xfId="0" applyFont="1" applyFill="1" applyBorder="1" applyAlignment="1">
      <alignment horizontal="center" vertical="top" wrapText="1"/>
    </xf>
    <xf numFmtId="0" fontId="7" fillId="0" borderId="0" xfId="0" applyFont="1" applyAlignment="1">
      <alignment horizontal="center" vertical="center" wrapText="1"/>
    </xf>
    <xf numFmtId="0" fontId="6" fillId="5" borderId="2" xfId="0" applyFont="1" applyFill="1" applyBorder="1" applyAlignment="1">
      <alignment horizontal="center" vertical="top"/>
    </xf>
    <xf numFmtId="0" fontId="11" fillId="0" borderId="0" xfId="0" applyFont="1" applyAlignment="1">
      <alignment horizontal="left" vertical="top" wrapText="1"/>
    </xf>
    <xf numFmtId="0" fontId="3" fillId="0" borderId="0" xfId="0" applyFont="1" applyAlignment="1">
      <alignment horizontal="center" vertical="center" wrapText="1"/>
    </xf>
    <xf numFmtId="0" fontId="5" fillId="5" borderId="0" xfId="0" applyFont="1" applyFill="1" applyAlignment="1">
      <alignment horizontal="center" vertical="center" wrapText="1"/>
    </xf>
    <xf numFmtId="0" fontId="3" fillId="0" borderId="0" xfId="0" applyFont="1" applyAlignment="1">
      <alignment vertical="center"/>
    </xf>
    <xf numFmtId="0" fontId="12" fillId="0" borderId="0" xfId="0" applyFont="1" applyAlignment="1">
      <alignment vertical="center"/>
    </xf>
    <xf numFmtId="0" fontId="3" fillId="0" borderId="7" xfId="0" applyFont="1" applyBorder="1" applyAlignment="1">
      <alignment horizontal="left" vertical="center" wrapText="1"/>
    </xf>
    <xf numFmtId="0" fontId="11" fillId="5" borderId="3" xfId="0" applyFont="1" applyFill="1" applyBorder="1" applyAlignment="1">
      <alignment horizontal="center" vertical="top" wrapText="1"/>
    </xf>
    <xf numFmtId="0" fontId="5" fillId="5" borderId="13" xfId="0" applyFont="1" applyFill="1" applyBorder="1" applyAlignment="1">
      <alignment horizontal="center" vertical="top" wrapText="1"/>
    </xf>
    <xf numFmtId="0" fontId="5" fillId="5" borderId="17" xfId="0" applyFont="1" applyFill="1" applyBorder="1" applyAlignment="1">
      <alignment horizontal="center" vertical="top" wrapText="1"/>
    </xf>
    <xf numFmtId="0" fontId="7" fillId="0" borderId="0" xfId="0" applyFont="1" applyAlignment="1">
      <alignment vertical="top" wrapText="1"/>
    </xf>
    <xf numFmtId="0" fontId="0" fillId="0" borderId="0" xfId="0" applyAlignment="1">
      <alignment vertical="top"/>
    </xf>
    <xf numFmtId="0" fontId="10" fillId="5" borderId="3" xfId="0" applyFont="1" applyFill="1" applyBorder="1" applyAlignment="1">
      <alignment horizontal="center" vertical="top" wrapText="1"/>
    </xf>
    <xf numFmtId="0" fontId="10" fillId="0" borderId="0" xfId="0" applyFont="1" applyAlignment="1">
      <alignment horizontal="left" vertical="center"/>
    </xf>
    <xf numFmtId="0" fontId="10" fillId="0" borderId="0" xfId="0" applyFont="1" applyAlignment="1">
      <alignment horizontal="left" vertical="top"/>
    </xf>
    <xf numFmtId="0" fontId="11" fillId="5" borderId="2" xfId="0" applyFont="1" applyFill="1" applyBorder="1" applyAlignment="1">
      <alignment horizontal="center" vertical="top" wrapText="1"/>
    </xf>
    <xf numFmtId="0" fontId="3" fillId="0" borderId="0" xfId="0" applyFont="1" applyAlignment="1">
      <alignment vertical="top"/>
    </xf>
    <xf numFmtId="0" fontId="11" fillId="0" borderId="0" xfId="0" applyFont="1" applyAlignment="1">
      <alignment horizontal="justify" vertical="top"/>
    </xf>
    <xf numFmtId="0" fontId="11" fillId="5" borderId="2" xfId="0" applyFont="1" applyFill="1" applyBorder="1" applyAlignment="1">
      <alignment horizontal="center" vertical="center" wrapText="1"/>
    </xf>
    <xf numFmtId="0" fontId="10" fillId="0" borderId="0" xfId="0" applyFont="1" applyAlignment="1">
      <alignment horizontal="justify" vertical="center"/>
    </xf>
    <xf numFmtId="0" fontId="3" fillId="0" borderId="0" xfId="0" applyFont="1" applyAlignment="1">
      <alignment horizontal="center" vertical="top" wrapText="1"/>
    </xf>
    <xf numFmtId="0" fontId="15" fillId="0" borderId="0" xfId="0" applyFont="1" applyAlignment="1">
      <alignment vertical="center"/>
    </xf>
    <xf numFmtId="0" fontId="16" fillId="5" borderId="3" xfId="0" applyFont="1" applyFill="1" applyBorder="1" applyAlignment="1">
      <alignment horizontal="center" vertical="top" wrapText="1"/>
    </xf>
    <xf numFmtId="0" fontId="3" fillId="3" borderId="0" xfId="0" applyFont="1" applyFill="1" applyAlignment="1">
      <alignment horizontal="left" vertical="top" wrapText="1"/>
    </xf>
    <xf numFmtId="0" fontId="11" fillId="0" borderId="0" xfId="0" applyFont="1" applyAlignment="1">
      <alignment vertical="center"/>
    </xf>
    <xf numFmtId="0" fontId="11" fillId="0" borderId="0" xfId="0" applyFont="1" applyAlignment="1">
      <alignment vertical="top"/>
    </xf>
    <xf numFmtId="0" fontId="9" fillId="0" borderId="0" xfId="0" applyFont="1" applyAlignment="1">
      <alignment vertical="top"/>
    </xf>
    <xf numFmtId="0" fontId="11" fillId="5" borderId="2" xfId="0" applyFont="1" applyFill="1" applyBorder="1" applyAlignment="1">
      <alignment horizontal="center" vertical="top"/>
    </xf>
    <xf numFmtId="0" fontId="12" fillId="0" borderId="0" xfId="0" applyFont="1" applyAlignment="1">
      <alignment horizontal="justify" vertical="center"/>
    </xf>
    <xf numFmtId="0" fontId="10" fillId="5" borderId="2" xfId="0" applyFont="1" applyFill="1" applyBorder="1" applyAlignment="1">
      <alignment horizontal="center" vertical="top" wrapText="1"/>
    </xf>
    <xf numFmtId="0" fontId="7" fillId="3" borderId="0" xfId="0" applyFont="1" applyFill="1" applyAlignment="1">
      <alignment horizontal="left" vertical="top" wrapText="1"/>
    </xf>
    <xf numFmtId="0" fontId="1" fillId="0" borderId="0" xfId="0" applyFont="1" applyAlignment="1">
      <alignment vertical="top"/>
    </xf>
    <xf numFmtId="0" fontId="7" fillId="0" borderId="0" xfId="0" applyFont="1" applyAlignment="1">
      <alignment horizontal="right" vertical="center" wrapText="1"/>
    </xf>
    <xf numFmtId="0" fontId="7" fillId="0" borderId="0" xfId="0" applyFont="1" applyAlignment="1">
      <alignment horizontal="justify" vertical="top" wrapText="1"/>
    </xf>
    <xf numFmtId="0" fontId="0" fillId="0" borderId="0" xfId="0" applyAlignment="1">
      <alignment horizontal="right"/>
    </xf>
    <xf numFmtId="0" fontId="7" fillId="0" borderId="0" xfId="0" applyFont="1"/>
    <xf numFmtId="0" fontId="7" fillId="0" borderId="0" xfId="0" applyFont="1" applyAlignment="1">
      <alignment horizontal="left" vertical="top" wrapText="1"/>
    </xf>
    <xf numFmtId="0" fontId="19" fillId="0" borderId="0" xfId="0" applyFont="1" applyAlignment="1">
      <alignment vertical="center" wrapText="1"/>
    </xf>
    <xf numFmtId="0" fontId="11" fillId="5" borderId="8" xfId="0" applyFont="1" applyFill="1" applyBorder="1" applyAlignment="1">
      <alignment vertical="top"/>
    </xf>
    <xf numFmtId="0" fontId="3" fillId="0" borderId="0" xfId="0" applyFont="1" applyAlignment="1">
      <alignment horizontal="justify" vertical="top"/>
    </xf>
    <xf numFmtId="0" fontId="7" fillId="0" borderId="0" xfId="0" applyFont="1" applyAlignment="1">
      <alignment horizontal="justify" vertical="top"/>
    </xf>
    <xf numFmtId="0" fontId="0" fillId="5" borderId="0" xfId="0" applyFill="1"/>
    <xf numFmtId="0" fontId="1" fillId="5" borderId="0" xfId="0" applyFont="1" applyFill="1"/>
    <xf numFmtId="0" fontId="2" fillId="0" borderId="0" xfId="0" applyFont="1" applyAlignment="1">
      <alignment horizontal="left"/>
    </xf>
    <xf numFmtId="0" fontId="2" fillId="0" borderId="0" xfId="0" applyFont="1" applyAlignment="1">
      <alignment horizontal="center"/>
    </xf>
    <xf numFmtId="0" fontId="2" fillId="0" borderId="0" xfId="0" applyFont="1"/>
    <xf numFmtId="0" fontId="3" fillId="0" borderId="0" xfId="0" applyFont="1" applyAlignment="1">
      <alignment vertical="top" wrapText="1"/>
    </xf>
    <xf numFmtId="0" fontId="3" fillId="0" borderId="0" xfId="0" applyFont="1" applyAlignment="1">
      <alignment vertical="center" wrapText="1"/>
    </xf>
    <xf numFmtId="0" fontId="7" fillId="0" borderId="0" xfId="0" applyFont="1" applyAlignment="1">
      <alignment horizontal="right" vertical="center"/>
    </xf>
    <xf numFmtId="0" fontId="3" fillId="0" borderId="0" xfId="0" applyFont="1" applyAlignment="1">
      <alignment horizontal="left" vertical="center" wrapText="1"/>
    </xf>
    <xf numFmtId="0" fontId="1" fillId="0" borderId="25" xfId="0" applyFont="1" applyBorder="1"/>
    <xf numFmtId="0" fontId="1" fillId="0" borderId="26" xfId="0" applyFont="1" applyBorder="1"/>
    <xf numFmtId="0" fontId="26" fillId="0" borderId="26" xfId="0" applyFont="1" applyBorder="1"/>
    <xf numFmtId="0" fontId="1" fillId="0" borderId="24" xfId="0" applyFont="1" applyBorder="1"/>
    <xf numFmtId="0" fontId="1" fillId="0" borderId="27" xfId="0" applyFont="1" applyBorder="1"/>
    <xf numFmtId="0" fontId="1" fillId="0" borderId="22" xfId="0" applyFont="1" applyBorder="1"/>
    <xf numFmtId="0" fontId="1" fillId="0" borderId="0" xfId="0" applyFont="1" applyAlignment="1">
      <alignment horizontal="center" vertical="center"/>
    </xf>
    <xf numFmtId="0" fontId="1" fillId="0" borderId="27" xfId="0" applyFont="1" applyBorder="1" applyAlignment="1">
      <alignment vertical="center"/>
    </xf>
    <xf numFmtId="0" fontId="1" fillId="0" borderId="22" xfId="0" applyFont="1" applyBorder="1" applyAlignment="1">
      <alignment vertical="center"/>
    </xf>
    <xf numFmtId="0" fontId="1" fillId="0" borderId="0" xfId="0" applyFont="1" applyAlignment="1">
      <alignment vertical="center"/>
    </xf>
    <xf numFmtId="0" fontId="0" fillId="0" borderId="27" xfId="0" applyBorder="1"/>
    <xf numFmtId="0" fontId="0" fillId="0" borderId="22" xfId="0" applyBorder="1"/>
    <xf numFmtId="0" fontId="1" fillId="0" borderId="23" xfId="0" applyFont="1" applyBorder="1"/>
    <xf numFmtId="0" fontId="1" fillId="0" borderId="28" xfId="0" applyFont="1" applyBorder="1"/>
    <xf numFmtId="0" fontId="1" fillId="0" borderId="21" xfId="0" applyFont="1" applyBorder="1"/>
    <xf numFmtId="0" fontId="1" fillId="5" borderId="0" xfId="0" applyFont="1" applyFill="1" applyAlignment="1">
      <alignment horizontal="center"/>
    </xf>
    <xf numFmtId="0" fontId="1" fillId="5" borderId="26" xfId="0" applyFont="1" applyFill="1" applyBorder="1"/>
    <xf numFmtId="0" fontId="30" fillId="5" borderId="2" xfId="0" applyFont="1" applyFill="1" applyBorder="1" applyAlignment="1">
      <alignment horizontal="center" vertical="center" wrapText="1"/>
    </xf>
    <xf numFmtId="0" fontId="31" fillId="5" borderId="2" xfId="0" applyFont="1" applyFill="1" applyBorder="1" applyAlignment="1">
      <alignment horizontal="center" vertical="top" wrapText="1"/>
    </xf>
    <xf numFmtId="0" fontId="1" fillId="0" borderId="0" xfId="0" applyFont="1" applyAlignment="1">
      <alignment vertical="center" wrapText="1"/>
    </xf>
    <xf numFmtId="0" fontId="7" fillId="0" borderId="0" xfId="0" applyFont="1" applyAlignment="1">
      <alignment vertical="center"/>
    </xf>
    <xf numFmtId="0" fontId="7" fillId="0" borderId="5" xfId="0" applyFont="1" applyBorder="1" applyAlignment="1">
      <alignment horizontal="center" vertical="center" wrapText="1"/>
    </xf>
    <xf numFmtId="0" fontId="7" fillId="0" borderId="5" xfId="0" applyFont="1" applyBorder="1" applyAlignment="1">
      <alignment vertical="top" wrapText="1"/>
    </xf>
    <xf numFmtId="0" fontId="24" fillId="0" borderId="0" xfId="0" applyFont="1" applyAlignment="1">
      <alignment vertical="top"/>
    </xf>
    <xf numFmtId="0" fontId="24" fillId="0" borderId="0" xfId="0" applyFont="1"/>
    <xf numFmtId="0" fontId="3" fillId="0" borderId="0" xfId="0" applyFont="1" applyAlignment="1">
      <alignment horizontal="justify" vertical="top" wrapText="1"/>
    </xf>
    <xf numFmtId="0" fontId="12" fillId="0" borderId="0" xfId="0" applyFont="1" applyAlignment="1">
      <alignment horizontal="center"/>
    </xf>
    <xf numFmtId="0" fontId="3" fillId="0" borderId="0" xfId="0" applyFont="1" applyAlignment="1">
      <alignment horizontal="right" vertical="center" wrapText="1"/>
    </xf>
    <xf numFmtId="0" fontId="5" fillId="5" borderId="8" xfId="0" applyFont="1" applyFill="1" applyBorder="1" applyAlignment="1">
      <alignment horizontal="right" vertical="top" wrapText="1"/>
    </xf>
    <xf numFmtId="0" fontId="12" fillId="0" borderId="0" xfId="0" applyFont="1"/>
    <xf numFmtId="0" fontId="20" fillId="0" borderId="0" xfId="0" applyFont="1" applyAlignment="1">
      <alignment horizontal="center" vertical="center"/>
    </xf>
    <xf numFmtId="0" fontId="7" fillId="0" borderId="0" xfId="0" applyFont="1" applyAlignment="1">
      <alignment vertical="center" wrapText="1"/>
    </xf>
    <xf numFmtId="0" fontId="0" fillId="0" borderId="0" xfId="0" applyAlignment="1">
      <alignment horizontal="center"/>
    </xf>
    <xf numFmtId="0" fontId="3" fillId="0" borderId="0" xfId="0" applyFont="1" applyAlignment="1">
      <alignment horizontal="right" vertical="center"/>
    </xf>
    <xf numFmtId="0" fontId="3" fillId="0" borderId="0" xfId="0" applyFont="1" applyAlignment="1">
      <alignment horizontal="justify" vertical="center" wrapText="1"/>
    </xf>
    <xf numFmtId="0" fontId="8" fillId="0" borderId="0" xfId="0" applyFont="1" applyAlignment="1">
      <alignment horizontal="justify" vertical="top"/>
    </xf>
    <xf numFmtId="0" fontId="3" fillId="5" borderId="2" xfId="0" applyFont="1" applyFill="1" applyBorder="1" applyAlignment="1">
      <alignment horizontal="center" vertical="top" wrapText="1"/>
    </xf>
    <xf numFmtId="0" fontId="11" fillId="5" borderId="8" xfId="0" applyFont="1" applyFill="1" applyBorder="1" applyAlignment="1">
      <alignment horizontal="left" vertical="center" wrapText="1"/>
    </xf>
    <xf numFmtId="0" fontId="11" fillId="5" borderId="8" xfId="0" applyFont="1" applyFill="1" applyBorder="1" applyAlignment="1">
      <alignment horizontal="right" vertical="center" wrapText="1"/>
    </xf>
    <xf numFmtId="0" fontId="11" fillId="5" borderId="8" xfId="0" applyFont="1" applyFill="1" applyBorder="1" applyAlignment="1">
      <alignment horizontal="right" vertical="top" wrapText="1"/>
    </xf>
    <xf numFmtId="0" fontId="11" fillId="0" borderId="0" xfId="0" applyFont="1" applyAlignment="1">
      <alignment vertical="top" wrapText="1"/>
    </xf>
    <xf numFmtId="0" fontId="10" fillId="0" borderId="0" xfId="0" applyFont="1" applyAlignment="1">
      <alignment vertical="top" wrapText="1"/>
    </xf>
    <xf numFmtId="0" fontId="3" fillId="0" borderId="0" xfId="0" applyFont="1" applyAlignment="1">
      <alignment horizontal="right" vertical="top" wrapText="1"/>
    </xf>
    <xf numFmtId="0" fontId="7" fillId="0" borderId="0" xfId="0" applyFont="1" applyAlignment="1">
      <alignment horizontal="right" vertical="top" wrapText="1"/>
    </xf>
    <xf numFmtId="2" fontId="0" fillId="0" borderId="0" xfId="0" applyNumberFormat="1"/>
    <xf numFmtId="0" fontId="1" fillId="0" borderId="0" xfId="0" applyFont="1" applyAlignment="1">
      <alignment horizontal="right" vertical="center" wrapText="1"/>
    </xf>
    <xf numFmtId="0" fontId="39" fillId="0" borderId="0" xfId="0" applyFont="1" applyAlignment="1">
      <alignment horizontal="right" vertical="center" wrapText="1"/>
    </xf>
    <xf numFmtId="0" fontId="5" fillId="5" borderId="2" xfId="0" applyFont="1" applyFill="1" applyBorder="1" applyAlignment="1">
      <alignment horizontal="right" vertical="top" wrapText="1"/>
    </xf>
    <xf numFmtId="164" fontId="5" fillId="5" borderId="2" xfId="0" applyNumberFormat="1" applyFont="1" applyFill="1" applyBorder="1" applyAlignment="1">
      <alignment horizontal="right" vertical="top" wrapText="1"/>
    </xf>
    <xf numFmtId="165" fontId="0" fillId="0" borderId="0" xfId="0" applyNumberFormat="1"/>
    <xf numFmtId="165" fontId="10" fillId="5" borderId="3" xfId="0" applyNumberFormat="1" applyFont="1" applyFill="1" applyBorder="1" applyAlignment="1">
      <alignment horizontal="center" vertical="top" wrapText="1"/>
    </xf>
    <xf numFmtId="165" fontId="0" fillId="0" borderId="0" xfId="0" applyNumberFormat="1" applyAlignment="1">
      <alignment horizontal="center"/>
    </xf>
    <xf numFmtId="0" fontId="40" fillId="0" borderId="0" xfId="0" applyFont="1" applyAlignment="1">
      <alignment horizontal="center"/>
    </xf>
    <xf numFmtId="0" fontId="40" fillId="5" borderId="26" xfId="0" applyFont="1" applyFill="1" applyBorder="1" applyAlignment="1">
      <alignment horizontal="center"/>
    </xf>
    <xf numFmtId="0" fontId="40" fillId="5" borderId="0" xfId="0" applyFont="1" applyFill="1" applyAlignment="1">
      <alignment horizontal="center"/>
    </xf>
    <xf numFmtId="0" fontId="40" fillId="0" borderId="28" xfId="0" applyFont="1" applyBorder="1" applyAlignment="1">
      <alignment horizontal="center"/>
    </xf>
    <xf numFmtId="0" fontId="3"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vertical="top" wrapText="1"/>
    </xf>
    <xf numFmtId="0" fontId="8" fillId="0" borderId="0" xfId="0" applyFont="1" applyAlignment="1">
      <alignment horizontal="right" vertical="center" wrapText="1"/>
    </xf>
    <xf numFmtId="0" fontId="3" fillId="0" borderId="5" xfId="0" applyFont="1" applyBorder="1" applyAlignment="1">
      <alignment horizontal="right" vertical="center" wrapText="1"/>
    </xf>
    <xf numFmtId="0" fontId="0" fillId="0" borderId="7" xfId="0" applyBorder="1"/>
    <xf numFmtId="0" fontId="7" fillId="0" borderId="7" xfId="0" applyFont="1" applyBorder="1" applyAlignment="1">
      <alignment horizontal="center" vertical="center" wrapText="1"/>
    </xf>
    <xf numFmtId="0" fontId="7" fillId="0" borderId="7" xfId="0" applyFont="1" applyBorder="1" applyAlignment="1">
      <alignment vertical="top" wrapText="1"/>
    </xf>
    <xf numFmtId="0" fontId="7" fillId="0" borderId="7" xfId="0" applyFont="1" applyBorder="1" applyAlignment="1">
      <alignment horizontal="right" vertical="center" wrapText="1"/>
    </xf>
    <xf numFmtId="0" fontId="0" fillId="0" borderId="5" xfId="0" applyBorder="1"/>
    <xf numFmtId="0" fontId="7" fillId="0" borderId="5" xfId="0" applyFont="1" applyBorder="1" applyAlignment="1">
      <alignment horizontal="right" vertical="center" wrapText="1"/>
    </xf>
    <xf numFmtId="0" fontId="20" fillId="0" borderId="0" xfId="0" applyFont="1" applyAlignment="1">
      <alignment vertical="center" wrapText="1"/>
    </xf>
    <xf numFmtId="0" fontId="21" fillId="0" borderId="0" xfId="0" applyFont="1" applyAlignment="1">
      <alignment horizontal="right" vertical="center" wrapText="1"/>
    </xf>
    <xf numFmtId="0" fontId="22" fillId="0" borderId="0" xfId="0" applyFont="1" applyAlignment="1">
      <alignment vertical="center"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0" fontId="0" fillId="0" borderId="0" xfId="0" applyAlignment="1">
      <alignment vertical="center" wrapText="1"/>
    </xf>
    <xf numFmtId="2" fontId="21" fillId="0" borderId="0" xfId="0" applyNumberFormat="1" applyFont="1" applyAlignment="1">
      <alignment horizontal="right" vertical="center" wrapText="1"/>
    </xf>
    <xf numFmtId="0" fontId="10" fillId="0" borderId="0" xfId="0" applyFont="1" applyAlignment="1">
      <alignment horizontal="center" vertical="center" wrapText="1"/>
    </xf>
    <xf numFmtId="0" fontId="30" fillId="5" borderId="0" xfId="0" applyFont="1" applyFill="1" applyAlignment="1">
      <alignment horizontal="center" vertical="center"/>
    </xf>
    <xf numFmtId="0" fontId="31" fillId="5" borderId="2" xfId="2" applyFont="1" applyFill="1" applyBorder="1" applyAlignment="1">
      <alignment horizontal="center" vertical="top" wrapText="1"/>
    </xf>
    <xf numFmtId="0" fontId="13" fillId="0" borderId="0" xfId="0" applyFont="1" applyAlignment="1">
      <alignment horizontal="left" vertical="center" wrapText="1"/>
    </xf>
    <xf numFmtId="0" fontId="8" fillId="0" borderId="0" xfId="0" applyFont="1" applyAlignment="1">
      <alignment horizontal="left" vertical="top"/>
    </xf>
    <xf numFmtId="0" fontId="3" fillId="0" borderId="0" xfId="0" applyFont="1" applyAlignment="1">
      <alignment horizontal="center" vertical="top"/>
    </xf>
    <xf numFmtId="0" fontId="3" fillId="0" borderId="0" xfId="0" applyFont="1" applyAlignment="1">
      <alignment horizontal="center"/>
    </xf>
    <xf numFmtId="2" fontId="8" fillId="0" borderId="0" xfId="0" applyNumberFormat="1" applyFont="1" applyAlignment="1">
      <alignment horizontal="right" vertical="top"/>
    </xf>
    <xf numFmtId="0" fontId="8" fillId="0" borderId="0" xfId="0" applyFont="1" applyAlignment="1">
      <alignment horizontal="center" vertical="top"/>
    </xf>
    <xf numFmtId="0" fontId="3" fillId="0" borderId="0" xfId="0" applyFont="1" applyAlignment="1">
      <alignment horizontal="right" vertical="top"/>
    </xf>
    <xf numFmtId="0" fontId="7" fillId="0" borderId="7" xfId="0" applyFont="1" applyBorder="1" applyAlignment="1">
      <alignment vertical="center" wrapText="1"/>
    </xf>
    <xf numFmtId="165" fontId="0" fillId="0" borderId="0" xfId="0" applyNumberFormat="1" applyAlignment="1">
      <alignment horizontal="right"/>
    </xf>
    <xf numFmtId="0" fontId="3" fillId="0" borderId="7" xfId="0" applyFont="1" applyBorder="1" applyAlignment="1">
      <alignment vertical="center" wrapText="1"/>
    </xf>
    <xf numFmtId="0" fontId="42" fillId="0" borderId="0" xfId="0" applyFont="1"/>
    <xf numFmtId="0" fontId="3" fillId="0" borderId="7" xfId="0" applyFont="1" applyBorder="1" applyAlignment="1">
      <alignment vertical="center"/>
    </xf>
    <xf numFmtId="0" fontId="3" fillId="0" borderId="7" xfId="0" applyFont="1" applyBorder="1" applyAlignment="1">
      <alignment horizontal="right" vertical="center"/>
    </xf>
    <xf numFmtId="0" fontId="3" fillId="0" borderId="5" xfId="0" applyFont="1" applyBorder="1" applyAlignment="1">
      <alignment horizontal="right" vertical="center"/>
    </xf>
    <xf numFmtId="0" fontId="5" fillId="0" borderId="6" xfId="0" applyFont="1" applyBorder="1" applyAlignment="1">
      <alignment vertical="top" wrapText="1"/>
    </xf>
    <xf numFmtId="0" fontId="5" fillId="0" borderId="6" xfId="0" applyFont="1" applyBorder="1" applyAlignment="1">
      <alignment horizontal="center" vertical="center" wrapText="1"/>
    </xf>
    <xf numFmtId="0" fontId="8" fillId="0" borderId="5" xfId="0" applyFont="1" applyBorder="1" applyAlignment="1">
      <alignment vertical="top" wrapText="1"/>
    </xf>
    <xf numFmtId="0" fontId="8" fillId="0" borderId="5" xfId="0" applyFont="1" applyBorder="1" applyAlignment="1">
      <alignment horizontal="right" vertical="center" wrapText="1"/>
    </xf>
    <xf numFmtId="0" fontId="20" fillId="0" borderId="7" xfId="0" applyFont="1" applyBorder="1" applyAlignment="1">
      <alignment horizontal="center" vertical="center"/>
    </xf>
    <xf numFmtId="0" fontId="7" fillId="0" borderId="7" xfId="0" applyFont="1" applyBorder="1" applyAlignment="1">
      <alignment vertical="center"/>
    </xf>
    <xf numFmtId="0" fontId="7" fillId="0" borderId="7" xfId="0" applyFont="1" applyBorder="1" applyAlignment="1">
      <alignment horizontal="right" vertical="center"/>
    </xf>
    <xf numFmtId="0" fontId="3" fillId="0" borderId="7" xfId="0" applyFont="1" applyBorder="1" applyAlignment="1">
      <alignment vertical="top" wrapText="1"/>
    </xf>
    <xf numFmtId="0" fontId="19" fillId="0" borderId="0" xfId="0" applyFont="1" applyAlignment="1">
      <alignment vertical="top" wrapText="1"/>
    </xf>
    <xf numFmtId="0" fontId="19" fillId="0" borderId="0" xfId="0" applyFont="1" applyAlignment="1">
      <alignment vertical="top"/>
    </xf>
    <xf numFmtId="0" fontId="17" fillId="0" borderId="0" xfId="0" applyFont="1"/>
    <xf numFmtId="0" fontId="43" fillId="0" borderId="0" xfId="0" applyFont="1" applyAlignment="1">
      <alignment horizontal="left" vertical="center"/>
    </xf>
    <xf numFmtId="0" fontId="1" fillId="0" borderId="0" xfId="0" applyFont="1" applyAlignment="1">
      <alignment horizontal="center" vertical="center" wrapText="1"/>
    </xf>
    <xf numFmtId="0" fontId="20" fillId="0" borderId="0" xfId="0" applyFont="1" applyAlignment="1">
      <alignment horizontal="left" vertical="top" wrapText="1"/>
    </xf>
    <xf numFmtId="0" fontId="3" fillId="0" borderId="6" xfId="0" applyFont="1" applyBorder="1" applyAlignment="1">
      <alignment horizontal="right" vertical="center"/>
    </xf>
    <xf numFmtId="0" fontId="44" fillId="0" borderId="0" xfId="0" applyFont="1" applyAlignment="1">
      <alignment vertical="top"/>
    </xf>
    <xf numFmtId="0" fontId="44" fillId="0" borderId="0" xfId="0" applyFont="1"/>
    <xf numFmtId="0" fontId="47" fillId="3" borderId="0" xfId="0" applyFont="1" applyFill="1"/>
    <xf numFmtId="0" fontId="47" fillId="0" borderId="0" xfId="0" applyFont="1"/>
    <xf numFmtId="0" fontId="44" fillId="3" borderId="0" xfId="0" applyFont="1" applyFill="1" applyAlignment="1">
      <alignment vertical="top"/>
    </xf>
    <xf numFmtId="0" fontId="44" fillId="3" borderId="0" xfId="0" applyFont="1" applyFill="1"/>
    <xf numFmtId="2" fontId="44" fillId="3" borderId="0" xfId="0" applyNumberFormat="1" applyFont="1" applyFill="1"/>
    <xf numFmtId="0" fontId="49" fillId="0" borderId="0" xfId="0" applyFont="1" applyAlignment="1">
      <alignment horizontal="right" vertical="center" wrapText="1"/>
    </xf>
    <xf numFmtId="0" fontId="45" fillId="3" borderId="8" xfId="0" applyFont="1" applyFill="1" applyBorder="1" applyAlignment="1">
      <alignment horizontal="center" vertical="center" wrapText="1"/>
    </xf>
    <xf numFmtId="0" fontId="48" fillId="3" borderId="2" xfId="0" applyFont="1" applyFill="1" applyBorder="1" applyAlignment="1">
      <alignment horizontal="center" vertical="top" wrapText="1"/>
    </xf>
    <xf numFmtId="0" fontId="45" fillId="3" borderId="0" xfId="0" applyFont="1" applyFill="1" applyAlignment="1">
      <alignment vertical="center" wrapText="1"/>
    </xf>
    <xf numFmtId="0" fontId="49" fillId="3" borderId="0" xfId="0" applyFont="1" applyFill="1" applyAlignment="1">
      <alignment horizontal="right" vertical="center" wrapText="1"/>
    </xf>
    <xf numFmtId="0" fontId="45" fillId="3" borderId="0" xfId="0" applyFont="1" applyFill="1" applyAlignment="1">
      <alignment horizontal="right" vertical="center" wrapText="1"/>
    </xf>
    <xf numFmtId="0" fontId="48" fillId="3" borderId="0" xfId="0" applyFont="1" applyFill="1" applyAlignment="1">
      <alignment horizontal="center" vertical="top" wrapText="1"/>
    </xf>
    <xf numFmtId="9" fontId="44" fillId="3" borderId="0" xfId="0" applyNumberFormat="1" applyFont="1" applyFill="1" applyAlignment="1">
      <alignment vertical="top"/>
    </xf>
    <xf numFmtId="0" fontId="45" fillId="3" borderId="0" xfId="0" applyFont="1" applyFill="1" applyAlignment="1">
      <alignment vertical="top" wrapText="1"/>
    </xf>
    <xf numFmtId="17" fontId="46" fillId="3" borderId="0" xfId="0" applyNumberFormat="1" applyFont="1" applyFill="1" applyAlignment="1">
      <alignment horizontal="left" vertical="center" wrapText="1"/>
    </xf>
    <xf numFmtId="0" fontId="45" fillId="0" borderId="12" xfId="0" applyFont="1" applyBorder="1" applyAlignment="1">
      <alignment horizontal="center" vertical="top" wrapText="1"/>
    </xf>
    <xf numFmtId="0" fontId="49" fillId="0" borderId="0" xfId="0" applyFont="1" applyAlignment="1">
      <alignment horizontal="left" vertical="center" wrapText="1"/>
    </xf>
    <xf numFmtId="9" fontId="49" fillId="0" borderId="0" xfId="0" applyNumberFormat="1" applyFont="1" applyAlignment="1">
      <alignment horizontal="right" vertical="center" wrapText="1"/>
    </xf>
    <xf numFmtId="10" fontId="49" fillId="0" borderId="0" xfId="0" applyNumberFormat="1" applyFont="1" applyAlignment="1">
      <alignment horizontal="right" vertical="center" wrapText="1"/>
    </xf>
    <xf numFmtId="0" fontId="45" fillId="3" borderId="13" xfId="0" applyFont="1" applyFill="1" applyBorder="1" applyAlignment="1">
      <alignment horizontal="center" vertical="center" wrapText="1"/>
    </xf>
    <xf numFmtId="0" fontId="45" fillId="3" borderId="0" xfId="0" applyFont="1" applyFill="1" applyAlignment="1">
      <alignment horizontal="center" vertical="center"/>
    </xf>
    <xf numFmtId="0" fontId="49" fillId="3" borderId="0" xfId="0" applyFont="1" applyFill="1" applyAlignment="1">
      <alignment vertical="center" wrapText="1"/>
    </xf>
    <xf numFmtId="10" fontId="47" fillId="3" borderId="0" xfId="1" applyNumberFormat="1" applyFont="1" applyFill="1"/>
    <xf numFmtId="0" fontId="49" fillId="3" borderId="0" xfId="0" applyFont="1" applyFill="1"/>
    <xf numFmtId="1" fontId="47" fillId="3" borderId="0" xfId="0" applyNumberFormat="1" applyFont="1" applyFill="1"/>
    <xf numFmtId="0" fontId="11" fillId="0" borderId="6" xfId="0" applyFont="1" applyBorder="1" applyAlignment="1">
      <alignment vertical="top" wrapText="1"/>
    </xf>
    <xf numFmtId="0" fontId="45" fillId="3" borderId="0" xfId="0" applyFont="1" applyFill="1" applyAlignment="1">
      <alignment horizontal="center" vertical="center" wrapText="1"/>
    </xf>
    <xf numFmtId="0" fontId="49" fillId="3" borderId="0" xfId="0" applyFont="1" applyFill="1" applyAlignment="1">
      <alignment horizontal="justify" vertical="center" wrapText="1"/>
    </xf>
    <xf numFmtId="0" fontId="49" fillId="3" borderId="0" xfId="0" applyFont="1" applyFill="1" applyAlignment="1">
      <alignment horizontal="right" vertical="top" wrapText="1"/>
    </xf>
    <xf numFmtId="9" fontId="49" fillId="3" borderId="0" xfId="1" applyFont="1" applyFill="1" applyBorder="1"/>
    <xf numFmtId="0" fontId="45" fillId="3" borderId="3" xfId="0" applyFont="1" applyFill="1" applyBorder="1" applyAlignment="1">
      <alignment vertical="top" wrapText="1"/>
    </xf>
    <xf numFmtId="0" fontId="47" fillId="3" borderId="0" xfId="0" applyFont="1" applyFill="1" applyAlignment="1">
      <alignment vertical="center" wrapText="1"/>
    </xf>
    <xf numFmtId="0" fontId="11" fillId="5" borderId="2" xfId="0" applyFont="1" applyFill="1" applyBorder="1" applyAlignment="1">
      <alignment horizontal="left" vertical="top" wrapText="1"/>
    </xf>
    <xf numFmtId="0" fontId="11" fillId="5" borderId="2" xfId="0" applyFont="1" applyFill="1" applyBorder="1" applyAlignment="1">
      <alignment horizontal="right" vertical="top" wrapText="1"/>
    </xf>
    <xf numFmtId="0" fontId="49" fillId="3" borderId="0" xfId="0" applyFont="1" applyFill="1" applyAlignment="1">
      <alignment vertical="center"/>
    </xf>
    <xf numFmtId="9" fontId="49" fillId="3" borderId="0" xfId="1" applyFont="1" applyFill="1" applyBorder="1" applyAlignment="1">
      <alignment horizontal="right" vertical="center"/>
    </xf>
    <xf numFmtId="0" fontId="45" fillId="3" borderId="0" xfId="0" applyFont="1" applyFill="1" applyAlignment="1">
      <alignment horizontal="center" vertical="top" wrapText="1"/>
    </xf>
    <xf numFmtId="0" fontId="45" fillId="3" borderId="3" xfId="0" applyFont="1" applyFill="1" applyBorder="1" applyAlignment="1">
      <alignment horizontal="center" vertical="top" wrapText="1"/>
    </xf>
    <xf numFmtId="0" fontId="50" fillId="3" borderId="0" xfId="0" applyFont="1" applyFill="1" applyAlignment="1">
      <alignment horizontal="right" vertical="center" wrapText="1"/>
    </xf>
    <xf numFmtId="0" fontId="49" fillId="3" borderId="0" xfId="0" applyFont="1" applyFill="1" applyAlignment="1">
      <alignment wrapText="1"/>
    </xf>
    <xf numFmtId="0" fontId="50" fillId="3" borderId="0" xfId="0" applyFont="1" applyFill="1" applyAlignment="1">
      <alignment vertical="center" wrapText="1"/>
    </xf>
    <xf numFmtId="2" fontId="50" fillId="3" borderId="0" xfId="0" applyNumberFormat="1" applyFont="1" applyFill="1" applyAlignment="1">
      <alignment horizontal="right" vertical="center" wrapText="1"/>
    </xf>
    <xf numFmtId="0" fontId="50" fillId="3" borderId="0" xfId="0" applyFont="1" applyFill="1" applyAlignment="1">
      <alignment horizontal="justify" vertical="center" wrapText="1"/>
    </xf>
    <xf numFmtId="0" fontId="39" fillId="0" borderId="0" xfId="0" applyFont="1" applyAlignment="1">
      <alignment vertical="center" wrapText="1"/>
    </xf>
    <xf numFmtId="0" fontId="10" fillId="0" borderId="5" xfId="0" applyFont="1" applyBorder="1" applyAlignment="1">
      <alignment vertical="top" wrapText="1"/>
    </xf>
    <xf numFmtId="0" fontId="3" fillId="0" borderId="5" xfId="0" applyFont="1" applyBorder="1" applyAlignment="1">
      <alignment horizontal="center" vertical="center"/>
    </xf>
    <xf numFmtId="0" fontId="7" fillId="0" borderId="5" xfId="0" applyFont="1" applyBorder="1" applyAlignment="1">
      <alignment horizontal="center" vertical="center"/>
    </xf>
    <xf numFmtId="0" fontId="3" fillId="0" borderId="5" xfId="0" applyFont="1" applyBorder="1" applyAlignment="1">
      <alignment horizontal="right" vertical="top" wrapText="1"/>
    </xf>
    <xf numFmtId="0" fontId="10" fillId="0" borderId="6" xfId="0" applyFont="1" applyBorder="1" applyAlignment="1">
      <alignment vertical="top" wrapText="1"/>
    </xf>
    <xf numFmtId="0" fontId="7" fillId="0" borderId="5" xfId="0" applyFont="1" applyBorder="1" applyAlignment="1">
      <alignment horizontal="right" vertical="top" wrapText="1"/>
    </xf>
    <xf numFmtId="0" fontId="3" fillId="0" borderId="5" xfId="0" applyFont="1" applyBorder="1" applyAlignment="1">
      <alignment horizontal="center" vertical="center" wrapText="1"/>
    </xf>
    <xf numFmtId="0" fontId="7" fillId="0" borderId="5" xfId="0" applyFont="1" applyBorder="1" applyAlignment="1">
      <alignment horizontal="right" vertical="center"/>
    </xf>
    <xf numFmtId="0" fontId="3" fillId="0" borderId="6" xfId="0" applyFont="1" applyBorder="1" applyAlignment="1">
      <alignment horizontal="right" vertical="center" wrapText="1"/>
    </xf>
    <xf numFmtId="0" fontId="7" fillId="0" borderId="6" xfId="0" applyFont="1" applyBorder="1" applyAlignment="1">
      <alignment horizontal="right" vertical="center"/>
    </xf>
    <xf numFmtId="0" fontId="19" fillId="0" borderId="0" xfId="0" applyFont="1"/>
    <xf numFmtId="2" fontId="11" fillId="5" borderId="1" xfId="0" applyNumberFormat="1" applyFont="1" applyFill="1" applyBorder="1" applyAlignment="1">
      <alignment vertical="center"/>
    </xf>
    <xf numFmtId="0" fontId="11" fillId="5" borderId="33" xfId="0" applyFont="1" applyFill="1" applyBorder="1" applyAlignment="1">
      <alignment horizontal="left" vertical="top" wrapText="1"/>
    </xf>
    <xf numFmtId="0" fontId="11" fillId="5" borderId="3" xfId="0" applyFont="1" applyFill="1" applyBorder="1" applyAlignment="1">
      <alignment horizontal="left" vertical="top" wrapText="1"/>
    </xf>
    <xf numFmtId="0" fontId="11" fillId="5" borderId="3" xfId="0" applyFont="1" applyFill="1" applyBorder="1" applyAlignment="1">
      <alignment horizontal="right" vertical="top" wrapText="1"/>
    </xf>
    <xf numFmtId="0" fontId="11" fillId="5" borderId="2" xfId="0" applyFont="1" applyFill="1" applyBorder="1" applyAlignment="1">
      <alignment horizontal="left" vertical="top"/>
    </xf>
    <xf numFmtId="0" fontId="11" fillId="5" borderId="2" xfId="0" applyFont="1" applyFill="1" applyBorder="1" applyAlignment="1">
      <alignment horizontal="right" vertical="top"/>
    </xf>
    <xf numFmtId="0" fontId="11" fillId="5" borderId="2" xfId="0" applyFont="1" applyFill="1" applyBorder="1" applyAlignment="1">
      <alignment horizontal="left" vertical="center" wrapText="1"/>
    </xf>
    <xf numFmtId="0" fontId="10" fillId="5" borderId="2" xfId="0" applyFont="1" applyFill="1" applyBorder="1" applyAlignment="1">
      <alignment horizontal="left" vertical="top" wrapText="1"/>
    </xf>
    <xf numFmtId="0" fontId="3" fillId="0" borderId="0" xfId="0" applyFont="1" applyAlignment="1">
      <alignment horizontal="right" vertical="center" wrapText="1" indent="1"/>
    </xf>
    <xf numFmtId="0" fontId="7" fillId="0" borderId="0" xfId="0" applyFont="1" applyAlignment="1">
      <alignment horizontal="right" vertical="center" wrapText="1" indent="1"/>
    </xf>
    <xf numFmtId="0" fontId="11" fillId="5" borderId="3" xfId="0" applyFont="1" applyFill="1" applyBorder="1" applyAlignment="1">
      <alignment horizontal="right" vertical="top" wrapText="1" indent="1"/>
    </xf>
    <xf numFmtId="0" fontId="3" fillId="0" borderId="7" xfId="0" applyFont="1" applyBorder="1" applyAlignment="1">
      <alignment horizontal="right" vertical="center" wrapText="1"/>
    </xf>
    <xf numFmtId="0" fontId="24" fillId="3" borderId="0" xfId="0" applyFont="1" applyFill="1"/>
    <xf numFmtId="0" fontId="24" fillId="3" borderId="0" xfId="0" applyFont="1" applyFill="1" applyAlignment="1">
      <alignment vertical="top"/>
    </xf>
    <xf numFmtId="2" fontId="3" fillId="0" borderId="0" xfId="0" applyNumberFormat="1" applyFont="1" applyAlignment="1">
      <alignment horizontal="right" vertical="top"/>
    </xf>
    <xf numFmtId="2" fontId="11" fillId="5" borderId="1" xfId="1" applyNumberFormat="1" applyFont="1" applyFill="1" applyBorder="1" applyAlignment="1">
      <alignment vertical="center"/>
    </xf>
    <xf numFmtId="2" fontId="3" fillId="0" borderId="0" xfId="0" applyNumberFormat="1" applyFont="1" applyAlignment="1">
      <alignment horizontal="right" vertical="center"/>
    </xf>
    <xf numFmtId="0" fontId="0" fillId="0" borderId="0" xfId="0" applyAlignment="1">
      <alignment wrapText="1"/>
    </xf>
    <xf numFmtId="2" fontId="7" fillId="0" borderId="0" xfId="0" applyNumberFormat="1" applyFont="1" applyAlignment="1">
      <alignment horizontal="right" vertical="center"/>
    </xf>
    <xf numFmtId="2" fontId="11" fillId="5" borderId="10" xfId="0" applyNumberFormat="1" applyFont="1" applyFill="1" applyBorder="1" applyAlignment="1">
      <alignment horizontal="right" vertical="center"/>
    </xf>
    <xf numFmtId="2" fontId="11" fillId="5" borderId="11" xfId="0" applyNumberFormat="1" applyFont="1" applyFill="1" applyBorder="1" applyAlignment="1">
      <alignment horizontal="right" vertical="center"/>
    </xf>
    <xf numFmtId="2" fontId="11" fillId="5" borderId="15" xfId="0" applyNumberFormat="1" applyFont="1" applyFill="1" applyBorder="1" applyAlignment="1">
      <alignment horizontal="right" vertical="center"/>
    </xf>
    <xf numFmtId="2" fontId="11" fillId="5" borderId="16" xfId="0" applyNumberFormat="1" applyFont="1" applyFill="1" applyBorder="1" applyAlignment="1">
      <alignment horizontal="right" vertical="center"/>
    </xf>
    <xf numFmtId="2" fontId="11" fillId="5" borderId="2" xfId="0" applyNumberFormat="1" applyFont="1" applyFill="1" applyBorder="1" applyAlignment="1">
      <alignment horizontal="right" vertical="top" wrapText="1"/>
    </xf>
    <xf numFmtId="43" fontId="7" fillId="0" borderId="0" xfId="5" applyFont="1" applyBorder="1" applyAlignment="1">
      <alignment horizontal="right" vertical="center" wrapText="1"/>
    </xf>
    <xf numFmtId="2" fontId="7" fillId="0" borderId="0" xfId="0" applyNumberFormat="1" applyFont="1" applyAlignment="1">
      <alignment horizontal="right" vertical="center" wrapText="1"/>
    </xf>
    <xf numFmtId="0" fontId="10" fillId="5" borderId="2" xfId="0" applyFont="1" applyFill="1" applyBorder="1" applyAlignment="1">
      <alignment horizontal="right" vertical="center" wrapText="1"/>
    </xf>
    <xf numFmtId="0" fontId="5" fillId="5" borderId="2" xfId="0" applyFont="1" applyFill="1" applyBorder="1" applyAlignment="1">
      <alignment horizontal="left" vertical="top" wrapText="1"/>
    </xf>
    <xf numFmtId="0" fontId="5" fillId="5" borderId="1" xfId="0" applyFont="1" applyFill="1" applyBorder="1" applyAlignment="1">
      <alignment horizontal="left" vertical="top" wrapText="1"/>
    </xf>
    <xf numFmtId="0" fontId="5" fillId="5" borderId="1" xfId="0" applyFont="1" applyFill="1" applyBorder="1" applyAlignment="1">
      <alignment horizontal="right" vertical="top" wrapText="1"/>
    </xf>
    <xf numFmtId="0" fontId="10" fillId="0" borderId="34" xfId="0" applyFont="1" applyBorder="1" applyAlignment="1">
      <alignment horizontal="left" vertical="top" wrapText="1"/>
    </xf>
    <xf numFmtId="0" fontId="11" fillId="0" borderId="6" xfId="0" applyFont="1" applyBorder="1" applyAlignment="1">
      <alignment horizontal="right" vertical="center" wrapText="1"/>
    </xf>
    <xf numFmtId="0" fontId="7" fillId="0" borderId="35" xfId="0" applyFont="1" applyBorder="1" applyAlignment="1">
      <alignment horizontal="left" vertical="top" wrapText="1"/>
    </xf>
    <xf numFmtId="0" fontId="7" fillId="0" borderId="17" xfId="0" applyFont="1" applyBorder="1" applyAlignment="1">
      <alignment horizontal="left" vertical="top" wrapText="1"/>
    </xf>
    <xf numFmtId="0" fontId="7" fillId="0" borderId="36" xfId="0" applyFont="1" applyBorder="1" applyAlignment="1">
      <alignment horizontal="left" vertical="top" wrapText="1"/>
    </xf>
    <xf numFmtId="0" fontId="3" fillId="0" borderId="0" xfId="0" applyFont="1" applyAlignment="1">
      <alignment horizontal="right" vertical="center" wrapText="1" indent="8"/>
    </xf>
    <xf numFmtId="0" fontId="11" fillId="0" borderId="6" xfId="0" applyFont="1" applyBorder="1" applyAlignment="1">
      <alignment horizontal="right" vertical="center" wrapText="1" indent="8"/>
    </xf>
    <xf numFmtId="0" fontId="8" fillId="0" borderId="0" xfId="0" applyFont="1" applyAlignment="1">
      <alignment horizontal="left" vertical="center" wrapText="1"/>
    </xf>
    <xf numFmtId="0" fontId="52" fillId="0" borderId="0" xfId="0" applyFont="1"/>
    <xf numFmtId="0" fontId="3" fillId="6" borderId="0" xfId="0" applyFont="1" applyFill="1"/>
    <xf numFmtId="0" fontId="3" fillId="0" borderId="0" xfId="0" applyFont="1" applyAlignment="1">
      <alignment horizontal="left" vertical="center"/>
    </xf>
    <xf numFmtId="166" fontId="8" fillId="0" borderId="0" xfId="0" applyNumberFormat="1" applyFont="1" applyAlignment="1">
      <alignment horizontal="center" vertical="top"/>
    </xf>
    <xf numFmtId="0" fontId="5" fillId="0" borderId="8" xfId="0" applyFont="1" applyBorder="1" applyAlignment="1">
      <alignment horizontal="right" vertical="top" wrapText="1"/>
    </xf>
    <xf numFmtId="2" fontId="11" fillId="5" borderId="1" xfId="0" applyNumberFormat="1" applyFont="1" applyFill="1" applyBorder="1" applyAlignment="1">
      <alignment horizontal="center" vertical="center"/>
    </xf>
    <xf numFmtId="166"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166" fontId="3" fillId="0" borderId="7" xfId="0" applyNumberFormat="1" applyFont="1" applyBorder="1" applyAlignment="1">
      <alignment horizontal="center" vertical="center" wrapText="1"/>
    </xf>
    <xf numFmtId="166" fontId="3" fillId="0" borderId="0" xfId="0" applyNumberFormat="1" applyFont="1" applyAlignment="1">
      <alignment horizontal="center" vertical="center" wrapText="1"/>
    </xf>
    <xf numFmtId="0" fontId="38" fillId="8" borderId="0" xfId="0" applyFont="1" applyFill="1" applyAlignment="1">
      <alignment horizontal="right" vertical="center" wrapText="1"/>
    </xf>
    <xf numFmtId="0" fontId="7" fillId="8" borderId="0" xfId="0" applyFont="1" applyFill="1" applyAlignment="1">
      <alignment horizontal="right" vertical="center" wrapText="1"/>
    </xf>
    <xf numFmtId="0" fontId="20" fillId="0" borderId="0" xfId="0" applyFont="1" applyAlignment="1">
      <alignment horizontal="right" vertical="center" wrapText="1"/>
    </xf>
    <xf numFmtId="0" fontId="19" fillId="0" borderId="0" xfId="0" applyFont="1" applyAlignment="1">
      <alignment horizontal="right" vertical="center" wrapText="1"/>
    </xf>
    <xf numFmtId="0" fontId="39" fillId="3" borderId="0" xfId="0" applyFont="1" applyFill="1" applyAlignment="1">
      <alignment horizontal="right" vertical="center" wrapText="1"/>
    </xf>
    <xf numFmtId="0" fontId="31" fillId="5" borderId="0" xfId="2" applyFont="1" applyFill="1" applyAlignment="1">
      <alignment horizontal="center" vertical="center"/>
    </xf>
    <xf numFmtId="0" fontId="11" fillId="5" borderId="2" xfId="0" applyFont="1" applyFill="1" applyBorder="1" applyAlignment="1">
      <alignment horizontal="right" vertical="center" wrapText="1"/>
    </xf>
    <xf numFmtId="0" fontId="10" fillId="5" borderId="2" xfId="0" applyFont="1" applyFill="1" applyBorder="1" applyAlignment="1">
      <alignment horizontal="right" vertical="top" wrapText="1"/>
    </xf>
    <xf numFmtId="0" fontId="11" fillId="5" borderId="2" xfId="0" applyFont="1" applyFill="1" applyBorder="1" applyAlignment="1">
      <alignment horizontal="right" vertical="top" wrapText="1" indent="1"/>
    </xf>
    <xf numFmtId="0" fontId="10" fillId="5" borderId="2" xfId="0" applyFont="1" applyFill="1" applyBorder="1" applyAlignment="1">
      <alignment horizontal="right" vertical="top" wrapText="1" indent="1"/>
    </xf>
    <xf numFmtId="0" fontId="20" fillId="0" borderId="0" xfId="0" applyFont="1" applyAlignment="1">
      <alignment horizontal="justify" vertical="center" wrapText="1"/>
    </xf>
    <xf numFmtId="0" fontId="10" fillId="5" borderId="2" xfId="0" applyFont="1" applyFill="1" applyBorder="1" applyAlignment="1">
      <alignment horizontal="left" vertical="center" wrapText="1"/>
    </xf>
    <xf numFmtId="0" fontId="31" fillId="0" borderId="0" xfId="2" applyFont="1" applyFill="1" applyBorder="1" applyAlignment="1">
      <alignment horizontal="left"/>
    </xf>
    <xf numFmtId="0" fontId="31" fillId="0" borderId="0" xfId="2" applyFont="1" applyFill="1" applyBorder="1" applyAlignment="1">
      <alignment horizontal="left" vertical="center"/>
    </xf>
    <xf numFmtId="2" fontId="3" fillId="0" borderId="0" xfId="5" applyNumberFormat="1" applyFont="1" applyBorder="1" applyAlignment="1">
      <alignment horizontal="right" vertical="top"/>
    </xf>
    <xf numFmtId="2" fontId="8" fillId="0" borderId="0" xfId="0" applyNumberFormat="1" applyFont="1" applyAlignment="1">
      <alignment horizontal="right" vertical="center" wrapText="1"/>
    </xf>
    <xf numFmtId="0" fontId="42" fillId="3" borderId="0" xfId="0" applyFont="1" applyFill="1"/>
    <xf numFmtId="0" fontId="5" fillId="5" borderId="2" xfId="0" applyFont="1" applyFill="1" applyBorder="1" applyAlignment="1">
      <alignment horizontal="center" vertical="top" wrapText="1"/>
    </xf>
    <xf numFmtId="0" fontId="19" fillId="0" borderId="0" xfId="0" applyFont="1" applyAlignment="1">
      <alignment horizontal="left" vertical="center"/>
    </xf>
    <xf numFmtId="0" fontId="9" fillId="5" borderId="13" xfId="0" applyFont="1" applyFill="1" applyBorder="1" applyAlignment="1">
      <alignment horizontal="center" vertical="top" wrapText="1"/>
    </xf>
    <xf numFmtId="0" fontId="9" fillId="5" borderId="0" xfId="0" applyFont="1" applyFill="1" applyAlignment="1">
      <alignment horizontal="center" vertical="center" wrapText="1"/>
    </xf>
    <xf numFmtId="0" fontId="9" fillId="0" borderId="13" xfId="0" applyFont="1" applyBorder="1" applyAlignment="1">
      <alignment vertical="center" wrapText="1"/>
    </xf>
    <xf numFmtId="0" fontId="9" fillId="0" borderId="7" xfId="0" applyFont="1" applyBorder="1" applyAlignment="1">
      <alignment vertical="top" wrapText="1"/>
    </xf>
    <xf numFmtId="0" fontId="54" fillId="0" borderId="0" xfId="0" applyFont="1" applyAlignment="1">
      <alignment horizontal="left" vertical="center" wrapText="1" indent="2"/>
    </xf>
    <xf numFmtId="0" fontId="53" fillId="0" borderId="0" xfId="0" applyFont="1" applyAlignment="1">
      <alignment horizontal="right" vertical="center" wrapText="1"/>
    </xf>
    <xf numFmtId="0" fontId="54" fillId="0" borderId="0" xfId="0" applyFont="1" applyAlignment="1">
      <alignment horizontal="left" vertical="top" wrapText="1" indent="2"/>
    </xf>
    <xf numFmtId="0" fontId="9" fillId="0" borderId="6" xfId="0" applyFont="1" applyBorder="1" applyAlignment="1">
      <alignment vertical="center" wrapText="1"/>
    </xf>
    <xf numFmtId="0" fontId="2" fillId="0" borderId="6" xfId="0" applyFont="1" applyBorder="1" applyAlignment="1">
      <alignment horizontal="center"/>
    </xf>
    <xf numFmtId="0" fontId="54" fillId="0" borderId="0" xfId="0" applyFont="1" applyAlignment="1">
      <alignment vertical="top" wrapText="1"/>
    </xf>
    <xf numFmtId="0" fontId="54" fillId="0" borderId="0" xfId="0" applyFont="1" applyAlignment="1">
      <alignment vertical="center" wrapText="1"/>
    </xf>
    <xf numFmtId="0" fontId="13" fillId="3" borderId="0" xfId="0" applyFont="1" applyFill="1" applyAlignment="1">
      <alignment vertical="top" wrapText="1"/>
    </xf>
    <xf numFmtId="0" fontId="12" fillId="5" borderId="13" xfId="0" applyFont="1" applyFill="1" applyBorder="1" applyAlignment="1">
      <alignment horizontal="center" vertical="top" wrapText="1"/>
    </xf>
    <xf numFmtId="0" fontId="12" fillId="5" borderId="0" xfId="0" applyFont="1" applyFill="1" applyAlignment="1">
      <alignment horizontal="center" vertical="top" wrapText="1"/>
    </xf>
    <xf numFmtId="0" fontId="1" fillId="0" borderId="0" xfId="0" applyFont="1" applyAlignment="1">
      <alignment horizontal="justify" vertical="top" wrapText="1"/>
    </xf>
    <xf numFmtId="0" fontId="12" fillId="0" borderId="6" xfId="0" applyFont="1" applyBorder="1" applyAlignment="1">
      <alignment vertical="top" wrapText="1"/>
    </xf>
    <xf numFmtId="0" fontId="1" fillId="0" borderId="5" xfId="0" applyFont="1" applyBorder="1" applyAlignment="1">
      <alignment horizontal="justify" vertical="top" wrapText="1"/>
    </xf>
    <xf numFmtId="0" fontId="1" fillId="0" borderId="5" xfId="0" applyFont="1" applyBorder="1" applyAlignment="1">
      <alignment horizontal="right" vertical="center" wrapText="1"/>
    </xf>
    <xf numFmtId="0" fontId="5" fillId="5" borderId="8" xfId="0" applyFont="1" applyFill="1" applyBorder="1" applyAlignment="1">
      <alignment horizontal="left" vertical="top" wrapText="1"/>
    </xf>
    <xf numFmtId="0" fontId="39" fillId="0" borderId="0" xfId="0" applyFont="1"/>
    <xf numFmtId="0" fontId="39" fillId="0" borderId="0" xfId="0" applyFont="1" applyAlignment="1">
      <alignment horizontal="left" vertical="center"/>
    </xf>
    <xf numFmtId="2" fontId="11" fillId="5" borderId="8" xfId="0" applyNumberFormat="1" applyFont="1" applyFill="1" applyBorder="1" applyAlignment="1">
      <alignment horizontal="center" vertical="top" wrapText="1"/>
    </xf>
    <xf numFmtId="0" fontId="19" fillId="0" borderId="12" xfId="0" applyFont="1" applyBorder="1" applyAlignment="1">
      <alignment vertical="center"/>
    </xf>
    <xf numFmtId="0" fontId="55" fillId="0" borderId="0" xfId="0" applyFont="1"/>
    <xf numFmtId="165" fontId="55" fillId="0" borderId="0" xfId="0" applyNumberFormat="1" applyFont="1"/>
    <xf numFmtId="0" fontId="30" fillId="5" borderId="8" xfId="0" applyFont="1" applyFill="1" applyBorder="1" applyAlignment="1">
      <alignment horizontal="center" vertical="top" wrapText="1"/>
    </xf>
    <xf numFmtId="0" fontId="30" fillId="5" borderId="9" xfId="0" applyFont="1" applyFill="1" applyBorder="1" applyAlignment="1">
      <alignment horizontal="center" vertical="top" wrapText="1"/>
    </xf>
    <xf numFmtId="0" fontId="2" fillId="0" borderId="7" xfId="0" applyFont="1" applyBorder="1" applyAlignment="1">
      <alignment horizontal="center" vertical="center" wrapText="1"/>
    </xf>
    <xf numFmtId="2" fontId="11" fillId="5" borderId="1" xfId="1" applyNumberFormat="1" applyFont="1" applyFill="1" applyBorder="1" applyAlignment="1">
      <alignment horizontal="right" vertical="center"/>
    </xf>
    <xf numFmtId="0" fontId="10" fillId="5" borderId="2" xfId="0" applyFont="1" applyFill="1" applyBorder="1" applyAlignment="1">
      <alignment vertical="center" wrapText="1"/>
    </xf>
    <xf numFmtId="0" fontId="7" fillId="7" borderId="0" xfId="0" applyFont="1" applyFill="1" applyAlignment="1">
      <alignment horizontal="right" vertical="center" wrapText="1"/>
    </xf>
    <xf numFmtId="9" fontId="42" fillId="3" borderId="0" xfId="0" applyNumberFormat="1" applyFont="1" applyFill="1"/>
    <xf numFmtId="2" fontId="3" fillId="0" borderId="7" xfId="0" applyNumberFormat="1" applyFont="1" applyBorder="1" applyAlignment="1">
      <alignment horizontal="right" vertical="center" wrapText="1"/>
    </xf>
    <xf numFmtId="167" fontId="3" fillId="0" borderId="7" xfId="0" applyNumberFormat="1" applyFont="1" applyBorder="1" applyAlignment="1">
      <alignment horizontal="right" vertical="center" wrapText="1"/>
    </xf>
    <xf numFmtId="167" fontId="3" fillId="0" borderId="0" xfId="0" applyNumberFormat="1" applyFont="1" applyAlignment="1">
      <alignment horizontal="right" vertical="center" wrapText="1"/>
    </xf>
    <xf numFmtId="0" fontId="54" fillId="0" borderId="7" xfId="0" applyFont="1" applyBorder="1" applyAlignment="1">
      <alignment horizontal="left" vertical="top" wrapText="1"/>
    </xf>
    <xf numFmtId="0" fontId="11" fillId="5" borderId="19" xfId="0" applyFont="1" applyFill="1" applyBorder="1" applyAlignment="1">
      <alignment horizontal="center" vertical="top" wrapText="1"/>
    </xf>
    <xf numFmtId="0" fontId="54" fillId="0" borderId="7" xfId="0" applyFont="1" applyBorder="1" applyAlignment="1">
      <alignment horizontal="left" vertical="top"/>
    </xf>
    <xf numFmtId="0" fontId="0" fillId="0" borderId="0" xfId="0" applyAlignment="1">
      <alignment horizontal="left" vertical="top"/>
    </xf>
    <xf numFmtId="0" fontId="0" fillId="0" borderId="0" xfId="0" applyAlignment="1">
      <alignment horizontal="left"/>
    </xf>
    <xf numFmtId="0" fontId="4" fillId="0" borderId="0" xfId="0" applyFont="1" applyAlignment="1">
      <alignment horizontal="justify" vertical="top"/>
    </xf>
    <xf numFmtId="43" fontId="3" fillId="0" borderId="0" xfId="5" applyFont="1" applyAlignment="1">
      <alignment horizontal="right" vertical="top"/>
    </xf>
    <xf numFmtId="2" fontId="5" fillId="5" borderId="2" xfId="0" applyNumberFormat="1" applyFont="1" applyFill="1" applyBorder="1" applyAlignment="1">
      <alignment horizontal="right" vertical="top" wrapText="1"/>
    </xf>
    <xf numFmtId="0" fontId="7" fillId="0" borderId="0" xfId="0" quotePrefix="1" applyFont="1" applyAlignment="1">
      <alignment vertical="center"/>
    </xf>
    <xf numFmtId="2" fontId="3" fillId="0" borderId="0" xfId="0" applyNumberFormat="1" applyFont="1" applyAlignment="1">
      <alignment horizontal="right" vertical="center" wrapText="1"/>
    </xf>
    <xf numFmtId="2" fontId="11" fillId="5" borderId="33" xfId="0" applyNumberFormat="1" applyFont="1" applyFill="1" applyBorder="1" applyAlignment="1">
      <alignment horizontal="right" vertical="top" wrapText="1"/>
    </xf>
    <xf numFmtId="1" fontId="3" fillId="0" borderId="7" xfId="0" applyNumberFormat="1" applyFont="1" applyBorder="1" applyAlignment="1">
      <alignment horizontal="right" vertical="center" wrapText="1"/>
    </xf>
    <xf numFmtId="1" fontId="3" fillId="0" borderId="0" xfId="0" applyNumberFormat="1" applyFont="1" applyAlignment="1">
      <alignment horizontal="right" vertical="center" wrapText="1"/>
    </xf>
    <xf numFmtId="1" fontId="11" fillId="5" borderId="33" xfId="0" applyNumberFormat="1" applyFont="1" applyFill="1" applyBorder="1" applyAlignment="1">
      <alignment horizontal="right" vertical="top" wrapText="1"/>
    </xf>
    <xf numFmtId="2" fontId="3" fillId="0" borderId="7" xfId="0" applyNumberFormat="1" applyFont="1" applyBorder="1"/>
    <xf numFmtId="2" fontId="3" fillId="0" borderId="0" xfId="5" applyNumberFormat="1" applyFont="1" applyAlignment="1">
      <alignment horizontal="right" vertical="center" wrapText="1"/>
    </xf>
    <xf numFmtId="1" fontId="7" fillId="0" borderId="0" xfId="0" applyNumberFormat="1" applyFont="1" applyAlignment="1">
      <alignment horizontal="right" vertical="center" wrapText="1"/>
    </xf>
    <xf numFmtId="1" fontId="11" fillId="5" borderId="2" xfId="0" applyNumberFormat="1" applyFont="1" applyFill="1" applyBorder="1" applyAlignment="1">
      <alignment horizontal="right" vertical="top" wrapText="1"/>
    </xf>
    <xf numFmtId="1" fontId="3" fillId="0" borderId="10" xfId="0" applyNumberFormat="1" applyFont="1" applyBorder="1" applyAlignment="1">
      <alignment horizontal="right" vertical="center" wrapText="1"/>
    </xf>
    <xf numFmtId="0" fontId="5" fillId="0" borderId="0" xfId="0" applyFont="1" applyAlignment="1">
      <alignment horizontal="right" vertical="center" wrapText="1" indent="9"/>
    </xf>
    <xf numFmtId="0" fontId="8" fillId="0" borderId="0" xfId="0" applyFont="1" applyAlignment="1">
      <alignment horizontal="center" vertical="center" wrapText="1"/>
    </xf>
    <xf numFmtId="1" fontId="11" fillId="5" borderId="8" xfId="0" applyNumberFormat="1" applyFont="1" applyFill="1" applyBorder="1" applyAlignment="1">
      <alignment horizontal="right" vertical="center" wrapText="1"/>
    </xf>
    <xf numFmtId="0" fontId="45" fillId="0" borderId="0" xfId="0" applyFont="1" applyAlignment="1">
      <alignment horizontal="center" vertical="top" wrapText="1"/>
    </xf>
    <xf numFmtId="0" fontId="3" fillId="0" borderId="7" xfId="0" applyFont="1" applyBorder="1" applyAlignment="1">
      <alignment vertical="top"/>
    </xf>
    <xf numFmtId="0" fontId="21" fillId="0" borderId="7" xfId="0" applyFont="1" applyBorder="1" applyAlignment="1">
      <alignment horizontal="right" vertical="center" wrapText="1"/>
    </xf>
    <xf numFmtId="3" fontId="20" fillId="0" borderId="0" xfId="0" applyNumberFormat="1" applyFont="1" applyAlignment="1">
      <alignment horizontal="right" vertical="center" wrapText="1"/>
    </xf>
    <xf numFmtId="0" fontId="3" fillId="0" borderId="0" xfId="0" applyFont="1" applyAlignment="1">
      <alignment horizontal="left" vertical="top" wrapText="1"/>
    </xf>
    <xf numFmtId="0" fontId="36" fillId="9" borderId="0" xfId="2" applyFont="1" applyFill="1" applyAlignment="1">
      <alignment horizontal="center" wrapText="1"/>
    </xf>
    <xf numFmtId="0" fontId="11" fillId="5" borderId="14" xfId="0" applyFont="1" applyFill="1" applyBorder="1" applyAlignment="1">
      <alignment horizontal="center" vertical="top" wrapText="1"/>
    </xf>
    <xf numFmtId="0" fontId="13" fillId="6" borderId="0" xfId="0" applyFont="1" applyFill="1" applyAlignment="1">
      <alignment horizontal="left" vertical="center"/>
    </xf>
    <xf numFmtId="0" fontId="17" fillId="0" borderId="0" xfId="0" applyFont="1" applyAlignment="1">
      <alignment horizontal="right" vertical="center"/>
    </xf>
    <xf numFmtId="0" fontId="11" fillId="0" borderId="0" xfId="0" applyFont="1" applyAlignment="1">
      <alignment horizontal="center" vertical="top" wrapText="1"/>
    </xf>
    <xf numFmtId="0" fontId="3" fillId="0" borderId="7" xfId="0" applyFont="1" applyBorder="1" applyAlignment="1">
      <alignment horizontal="right" vertical="top" wrapText="1"/>
    </xf>
    <xf numFmtId="0" fontId="3" fillId="0" borderId="6" xfId="0" applyFont="1" applyBorder="1" applyAlignment="1">
      <alignment horizontal="left" vertical="center" wrapText="1" indent="1"/>
    </xf>
    <xf numFmtId="0" fontId="3" fillId="0" borderId="6" xfId="0" applyFont="1" applyBorder="1" applyAlignment="1">
      <alignment horizontal="justify" vertical="center" wrapText="1"/>
    </xf>
    <xf numFmtId="0" fontId="3" fillId="0" borderId="6" xfId="0" applyFont="1" applyBorder="1" applyAlignment="1">
      <alignment horizontal="right" vertical="top" indent="1"/>
    </xf>
    <xf numFmtId="0" fontId="3" fillId="0" borderId="7" xfId="0" applyFont="1" applyBorder="1" applyAlignment="1">
      <alignment horizontal="left" vertical="top" wrapText="1" indent="1"/>
    </xf>
    <xf numFmtId="0" fontId="3" fillId="0" borderId="7" xfId="0" applyFont="1" applyBorder="1" applyAlignment="1">
      <alignment horizontal="justify" vertical="top" wrapText="1"/>
    </xf>
    <xf numFmtId="0" fontId="3" fillId="0" borderId="7" xfId="0" applyFont="1" applyBorder="1" applyAlignment="1">
      <alignment horizontal="right" vertical="top" indent="1"/>
    </xf>
    <xf numFmtId="0" fontId="3" fillId="0" borderId="0" xfId="0" applyFont="1" applyAlignment="1">
      <alignment horizontal="left" vertical="top" wrapText="1" indent="1"/>
    </xf>
    <xf numFmtId="0" fontId="3" fillId="0" borderId="0" xfId="0" applyFont="1" applyAlignment="1">
      <alignment horizontal="right" vertical="top" indent="1"/>
    </xf>
    <xf numFmtId="0" fontId="3" fillId="0" borderId="5" xfId="0" applyFont="1" applyBorder="1" applyAlignment="1">
      <alignment horizontal="left" vertical="top" wrapText="1" indent="1"/>
    </xf>
    <xf numFmtId="0" fontId="3" fillId="0" borderId="5" xfId="0" applyFont="1" applyBorder="1" applyAlignment="1">
      <alignment horizontal="justify" vertical="top" wrapText="1"/>
    </xf>
    <xf numFmtId="0" fontId="3" fillId="0" borderId="5" xfId="0" applyFont="1" applyBorder="1" applyAlignment="1">
      <alignment horizontal="right" vertical="top" indent="1"/>
    </xf>
    <xf numFmtId="0" fontId="3" fillId="0" borderId="6" xfId="0" applyFont="1" applyBorder="1" applyAlignment="1">
      <alignment horizontal="left" vertical="top" wrapText="1" indent="1"/>
    </xf>
    <xf numFmtId="0" fontId="3" fillId="0" borderId="6" xfId="0" applyFont="1" applyBorder="1" applyAlignment="1">
      <alignment horizontal="justify" vertical="top" wrapText="1"/>
    </xf>
    <xf numFmtId="0" fontId="19" fillId="0" borderId="0" xfId="0" applyFont="1" applyAlignment="1">
      <alignment horizontal="left" vertical="top" wrapText="1"/>
    </xf>
    <xf numFmtId="10" fontId="7" fillId="0" borderId="0" xfId="0" applyNumberFormat="1" applyFont="1" applyAlignment="1">
      <alignment horizontal="right" vertical="top" wrapText="1"/>
    </xf>
    <xf numFmtId="0" fontId="7" fillId="0" borderId="0" xfId="0" applyFont="1" applyAlignment="1">
      <alignment horizontal="center" vertical="top" wrapText="1"/>
    </xf>
    <xf numFmtId="0" fontId="56" fillId="0" borderId="0" xfId="0" applyFont="1" applyAlignment="1">
      <alignment horizontal="right" vertical="center" wrapText="1"/>
    </xf>
    <xf numFmtId="0" fontId="31" fillId="0" borderId="0" xfId="0" applyFont="1" applyAlignment="1">
      <alignment horizontal="right" vertical="center" wrapText="1"/>
    </xf>
    <xf numFmtId="0" fontId="5" fillId="5" borderId="2" xfId="0" applyFont="1" applyFill="1" applyBorder="1" applyAlignment="1">
      <alignment horizontal="right" vertical="center" wrapText="1"/>
    </xf>
    <xf numFmtId="0" fontId="8" fillId="3" borderId="29" xfId="3" applyFont="1" applyFill="1" applyBorder="1" applyAlignment="1">
      <alignment horizontal="justify" vertical="center" wrapText="1"/>
    </xf>
    <xf numFmtId="0" fontId="8" fillId="3" borderId="0" xfId="3" applyFont="1" applyFill="1" applyAlignment="1">
      <alignment horizontal="justify" vertical="center" wrapText="1"/>
    </xf>
    <xf numFmtId="0" fontId="8" fillId="3" borderId="30" xfId="3" applyFont="1" applyFill="1" applyBorder="1" applyAlignment="1">
      <alignment horizontal="justify" vertical="center" wrapText="1"/>
    </xf>
    <xf numFmtId="0" fontId="8" fillId="3" borderId="31" xfId="3" applyFont="1" applyFill="1" applyBorder="1" applyAlignment="1">
      <alignment horizontal="justify" vertical="top" wrapText="1"/>
    </xf>
    <xf numFmtId="0" fontId="8" fillId="3" borderId="6" xfId="3" applyFont="1" applyFill="1" applyBorder="1" applyAlignment="1">
      <alignment horizontal="justify" vertical="top" wrapText="1"/>
    </xf>
    <xf numFmtId="0" fontId="8" fillId="3" borderId="32" xfId="3" applyFont="1" applyFill="1" applyBorder="1" applyAlignment="1">
      <alignment horizontal="justify" vertical="top" wrapText="1"/>
    </xf>
    <xf numFmtId="0" fontId="3" fillId="10" borderId="31" xfId="4" applyFont="1" applyFill="1" applyBorder="1" applyAlignment="1" applyProtection="1">
      <alignment horizontal="left" vertical="center" wrapText="1"/>
    </xf>
    <xf numFmtId="0" fontId="3" fillId="10" borderId="6" xfId="4" applyFont="1" applyFill="1" applyBorder="1" applyAlignment="1" applyProtection="1">
      <alignment horizontal="left" vertical="center"/>
    </xf>
    <xf numFmtId="0" fontId="3" fillId="10" borderId="32" xfId="4" applyFont="1" applyFill="1" applyBorder="1" applyAlignment="1" applyProtection="1">
      <alignment horizontal="left" vertical="center"/>
    </xf>
    <xf numFmtId="0" fontId="37" fillId="5" borderId="0" xfId="2" applyFont="1" applyFill="1" applyBorder="1" applyAlignment="1">
      <alignment horizontal="left"/>
    </xf>
    <xf numFmtId="0" fontId="31" fillId="0" borderId="0" xfId="2" applyFont="1" applyFill="1" applyBorder="1" applyAlignment="1">
      <alignment horizontal="left"/>
    </xf>
    <xf numFmtId="0" fontId="31" fillId="0" borderId="0" xfId="2" applyFont="1" applyFill="1" applyBorder="1" applyAlignment="1">
      <alignment horizontal="left" vertical="center"/>
    </xf>
    <xf numFmtId="0" fontId="27" fillId="0" borderId="0" xfId="0" applyFont="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xf>
    <xf numFmtId="0" fontId="30" fillId="0" borderId="0" xfId="0" applyFont="1" applyAlignment="1">
      <alignment horizontal="left" vertical="center"/>
    </xf>
    <xf numFmtId="0" fontId="36" fillId="9" borderId="0" xfId="2" applyFont="1" applyFill="1" applyAlignment="1">
      <alignment horizontal="center" vertical="center" wrapText="1"/>
    </xf>
    <xf numFmtId="0" fontId="5" fillId="4" borderId="4" xfId="0" applyFont="1" applyFill="1" applyBorder="1" applyAlignment="1">
      <alignment horizontal="center" vertical="top" wrapText="1"/>
    </xf>
    <xf numFmtId="0" fontId="5" fillId="5" borderId="1" xfId="0" applyFont="1" applyFill="1" applyBorder="1" applyAlignment="1">
      <alignment horizontal="center" vertical="top" wrapText="1"/>
    </xf>
    <xf numFmtId="0" fontId="5" fillId="5" borderId="2" xfId="0" applyFont="1" applyFill="1" applyBorder="1" applyAlignment="1">
      <alignment horizontal="center" vertical="top" wrapText="1"/>
    </xf>
    <xf numFmtId="0" fontId="39" fillId="0" borderId="0" xfId="0" applyFont="1" applyAlignment="1">
      <alignment vertical="center"/>
    </xf>
    <xf numFmtId="0" fontId="39" fillId="0" borderId="0" xfId="0" applyFont="1" applyAlignment="1">
      <alignment vertical="center" wrapText="1"/>
    </xf>
    <xf numFmtId="0" fontId="2" fillId="0" borderId="0" xfId="0" applyFont="1" applyAlignment="1">
      <alignment horizontal="left"/>
    </xf>
    <xf numFmtId="0" fontId="2" fillId="2" borderId="0" xfId="0" applyFont="1" applyFill="1" applyAlignment="1">
      <alignment horizontal="left" vertical="center"/>
    </xf>
    <xf numFmtId="0" fontId="19" fillId="0" borderId="12" xfId="0" applyFont="1" applyBorder="1" applyAlignment="1">
      <alignment horizontal="left" vertical="top" wrapText="1"/>
    </xf>
    <xf numFmtId="0" fontId="12" fillId="0" borderId="0" xfId="0" applyFont="1" applyAlignment="1">
      <alignment horizontal="left"/>
    </xf>
    <xf numFmtId="0" fontId="39" fillId="0" borderId="0" xfId="0" applyFont="1" applyAlignment="1">
      <alignment horizontal="left" vertical="center"/>
    </xf>
    <xf numFmtId="0" fontId="9" fillId="2" borderId="0" xfId="0" applyFont="1" applyFill="1" applyAlignment="1">
      <alignment horizontal="left"/>
    </xf>
    <xf numFmtId="0" fontId="5" fillId="5" borderId="3" xfId="0" applyFont="1" applyFill="1" applyBorder="1" applyAlignment="1">
      <alignment horizontal="center" vertical="top"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xf>
    <xf numFmtId="0" fontId="5" fillId="5" borderId="3" xfId="0" applyFont="1" applyFill="1" applyBorder="1" applyAlignment="1">
      <alignment horizontal="center" vertical="top"/>
    </xf>
    <xf numFmtId="0" fontId="5" fillId="5" borderId="2" xfId="0" applyFont="1" applyFill="1" applyBorder="1" applyAlignment="1">
      <alignment horizontal="center" vertical="top"/>
    </xf>
    <xf numFmtId="0" fontId="45" fillId="3" borderId="0" xfId="0" applyFont="1" applyFill="1" applyAlignment="1">
      <alignment horizontal="center" vertical="top" wrapText="1"/>
    </xf>
    <xf numFmtId="0" fontId="2" fillId="0" borderId="0" xfId="0" applyFont="1" applyAlignment="1">
      <alignment horizontal="center"/>
    </xf>
    <xf numFmtId="0" fontId="19" fillId="0" borderId="12" xfId="0" applyFont="1" applyBorder="1" applyAlignment="1">
      <alignment horizontal="justify" vertical="top" wrapText="1"/>
    </xf>
    <xf numFmtId="0" fontId="2" fillId="2" borderId="0" xfId="0" applyFont="1" applyFill="1" applyAlignment="1">
      <alignment horizontal="left" vertical="top" wrapText="1"/>
    </xf>
    <xf numFmtId="0" fontId="5" fillId="5" borderId="8" xfId="0" applyFont="1" applyFill="1" applyBorder="1" applyAlignment="1">
      <alignment horizontal="center" vertical="top" wrapText="1"/>
    </xf>
    <xf numFmtId="0" fontId="5" fillId="5" borderId="9" xfId="0" applyFont="1" applyFill="1" applyBorder="1" applyAlignment="1">
      <alignment horizontal="center" vertical="top" wrapText="1"/>
    </xf>
    <xf numFmtId="0" fontId="5" fillId="5" borderId="10" xfId="0" applyFont="1" applyFill="1" applyBorder="1" applyAlignment="1">
      <alignment horizontal="center" vertical="top" wrapText="1"/>
    </xf>
    <xf numFmtId="0" fontId="5" fillId="5" borderId="11" xfId="0" applyFont="1" applyFill="1" applyBorder="1" applyAlignment="1">
      <alignment horizontal="center" vertical="top" wrapText="1"/>
    </xf>
    <xf numFmtId="0" fontId="5" fillId="5" borderId="2" xfId="0" applyFont="1" applyFill="1" applyBorder="1" applyAlignment="1">
      <alignment horizontal="left" vertical="top" wrapText="1"/>
    </xf>
    <xf numFmtId="0" fontId="5" fillId="5" borderId="8" xfId="0" applyFont="1" applyFill="1" applyBorder="1" applyAlignment="1">
      <alignment horizontal="left" vertical="top" wrapText="1"/>
    </xf>
    <xf numFmtId="0" fontId="2" fillId="2" borderId="0" xfId="0" applyFont="1" applyFill="1" applyAlignment="1">
      <alignment horizontal="left" vertical="center" wrapText="1"/>
    </xf>
    <xf numFmtId="0" fontId="5" fillId="5" borderId="1" xfId="0" applyFont="1" applyFill="1" applyBorder="1" applyAlignment="1">
      <alignment horizontal="left" vertical="top" wrapText="1"/>
    </xf>
    <xf numFmtId="2" fontId="11" fillId="5" borderId="9" xfId="0" applyNumberFormat="1" applyFont="1" applyFill="1" applyBorder="1" applyAlignment="1">
      <alignment horizontal="left" vertical="center"/>
    </xf>
    <xf numFmtId="2" fontId="11" fillId="5" borderId="10" xfId="0" applyNumberFormat="1" applyFont="1" applyFill="1" applyBorder="1" applyAlignment="1">
      <alignment horizontal="left" vertical="center"/>
    </xf>
    <xf numFmtId="2" fontId="11" fillId="5" borderId="11" xfId="0" applyNumberFormat="1" applyFont="1" applyFill="1" applyBorder="1" applyAlignment="1">
      <alignment horizontal="left" vertical="center"/>
    </xf>
    <xf numFmtId="2" fontId="11" fillId="5" borderId="14" xfId="0" applyNumberFormat="1" applyFont="1" applyFill="1" applyBorder="1" applyAlignment="1">
      <alignment horizontal="left" vertical="center"/>
    </xf>
    <xf numFmtId="2" fontId="11" fillId="5" borderId="15" xfId="0" applyNumberFormat="1" applyFont="1" applyFill="1" applyBorder="1" applyAlignment="1">
      <alignment horizontal="left" vertical="center"/>
    </xf>
    <xf numFmtId="2" fontId="11" fillId="5" borderId="16" xfId="0" applyNumberFormat="1" applyFont="1" applyFill="1" applyBorder="1" applyAlignment="1">
      <alignment horizontal="left" vertical="center"/>
    </xf>
    <xf numFmtId="2" fontId="11" fillId="5" borderId="9" xfId="0" applyNumberFormat="1" applyFont="1" applyFill="1" applyBorder="1" applyAlignment="1">
      <alignment horizontal="center" vertical="top" wrapText="1"/>
    </xf>
    <xf numFmtId="2" fontId="11" fillId="5" borderId="10" xfId="0" applyNumberFormat="1" applyFont="1" applyFill="1" applyBorder="1" applyAlignment="1">
      <alignment horizontal="center" vertical="top" wrapText="1"/>
    </xf>
    <xf numFmtId="2" fontId="11" fillId="5" borderId="11" xfId="0" applyNumberFormat="1" applyFont="1" applyFill="1" applyBorder="1" applyAlignment="1">
      <alignment horizontal="center" vertical="top" wrapText="1"/>
    </xf>
    <xf numFmtId="2" fontId="11" fillId="5" borderId="8" xfId="0" applyNumberFormat="1" applyFont="1" applyFill="1" applyBorder="1" applyAlignment="1">
      <alignment horizontal="center" vertical="top"/>
    </xf>
    <xf numFmtId="2" fontId="11" fillId="5" borderId="8" xfId="0" applyNumberFormat="1" applyFont="1" applyFill="1" applyBorder="1" applyAlignment="1">
      <alignment horizontal="center" vertical="top" wrapText="1"/>
    </xf>
    <xf numFmtId="0" fontId="11" fillId="0" borderId="6" xfId="0" applyFont="1" applyBorder="1" applyAlignment="1">
      <alignment horizontal="center" vertical="center"/>
    </xf>
    <xf numFmtId="0" fontId="12" fillId="6" borderId="0" xfId="0" applyFont="1" applyFill="1" applyAlignment="1">
      <alignment horizontal="left" vertical="center" wrapText="1"/>
    </xf>
    <xf numFmtId="0" fontId="4" fillId="0" borderId="0" xfId="0" applyFont="1" applyAlignment="1">
      <alignment horizontal="right" vertical="center"/>
    </xf>
    <xf numFmtId="0" fontId="39" fillId="0" borderId="0" xfId="0" applyFont="1" applyAlignment="1">
      <alignment horizontal="left" vertical="top" wrapText="1"/>
    </xf>
    <xf numFmtId="0" fontId="3" fillId="0" borderId="12" xfId="0" applyFont="1" applyBorder="1" applyAlignment="1">
      <alignment horizontal="justify" vertical="center" wrapText="1"/>
    </xf>
    <xf numFmtId="0" fontId="12" fillId="2" borderId="0" xfId="0" applyFont="1" applyFill="1" applyAlignment="1">
      <alignment horizontal="left" vertical="top" wrapText="1"/>
    </xf>
    <xf numFmtId="0" fontId="13" fillId="2" borderId="0" xfId="0" applyFont="1" applyFill="1" applyAlignment="1">
      <alignment horizontal="left" vertical="center" wrapText="1"/>
    </xf>
    <xf numFmtId="0" fontId="3" fillId="0" borderId="0" xfId="0" applyFont="1" applyAlignment="1">
      <alignment horizontal="left" vertical="center"/>
    </xf>
    <xf numFmtId="0" fontId="9" fillId="6" borderId="0" xfId="0" applyFont="1" applyFill="1" applyAlignment="1">
      <alignment horizontal="left" vertical="center" wrapText="1"/>
    </xf>
    <xf numFmtId="0" fontId="9" fillId="0" borderId="0" xfId="0" applyFont="1" applyAlignment="1">
      <alignment horizontal="left" vertical="center" wrapText="1"/>
    </xf>
    <xf numFmtId="0" fontId="13" fillId="6" borderId="0" xfId="0" applyFont="1" applyFill="1" applyAlignment="1">
      <alignment horizontal="left" vertical="center"/>
    </xf>
    <xf numFmtId="0" fontId="36" fillId="9" borderId="0" xfId="2" applyFont="1" applyFill="1" applyAlignment="1">
      <alignment horizontal="center" wrapText="1"/>
    </xf>
    <xf numFmtId="0" fontId="17" fillId="0" borderId="0" xfId="0" applyFont="1" applyAlignment="1">
      <alignment horizontal="right" vertical="center"/>
    </xf>
    <xf numFmtId="0" fontId="3" fillId="0" borderId="0" xfId="0" applyFont="1" applyAlignment="1">
      <alignment horizontal="left" vertical="center" wrapText="1"/>
    </xf>
    <xf numFmtId="0" fontId="13" fillId="6" borderId="0" xfId="0" applyFont="1" applyFill="1" applyAlignment="1">
      <alignment horizontal="left" vertical="center" wrapText="1"/>
    </xf>
    <xf numFmtId="0" fontId="14" fillId="0" borderId="0" xfId="0" applyFont="1" applyAlignment="1">
      <alignment horizontal="right" vertical="center"/>
    </xf>
    <xf numFmtId="0" fontId="10" fillId="0" borderId="12" xfId="0" applyFont="1" applyBorder="1" applyAlignment="1">
      <alignment horizontal="center" vertical="center" wrapText="1"/>
    </xf>
    <xf numFmtId="0" fontId="11" fillId="0" borderId="6" xfId="0" applyFont="1" applyBorder="1" applyAlignment="1">
      <alignment horizontal="center" vertical="center" wrapText="1"/>
    </xf>
    <xf numFmtId="0" fontId="19" fillId="0" borderId="0" xfId="0" applyFont="1" applyAlignment="1">
      <alignment horizontal="left" vertical="center" wrapText="1"/>
    </xf>
    <xf numFmtId="0" fontId="13" fillId="2" borderId="0" xfId="0" applyFont="1" applyFill="1" applyAlignment="1">
      <alignment horizontal="left" vertical="center"/>
    </xf>
    <xf numFmtId="0" fontId="11" fillId="5" borderId="3" xfId="0" applyFont="1" applyFill="1" applyBorder="1" applyAlignment="1">
      <alignment horizontal="center" vertical="top" wrapText="1"/>
    </xf>
    <xf numFmtId="0" fontId="11" fillId="5" borderId="2" xfId="0" applyFont="1" applyFill="1" applyBorder="1" applyAlignment="1">
      <alignment horizontal="center" vertical="top" wrapText="1"/>
    </xf>
    <xf numFmtId="0" fontId="8" fillId="0" borderId="0" xfId="0" applyFont="1" applyAlignment="1">
      <alignment horizontal="left" vertical="center" wrapText="1"/>
    </xf>
    <xf numFmtId="0" fontId="32" fillId="9" borderId="0" xfId="2" applyFont="1" applyFill="1" applyAlignment="1">
      <alignment horizontal="center" vertical="center" wrapText="1"/>
    </xf>
    <xf numFmtId="0" fontId="3" fillId="0" borderId="7"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5" xfId="0" applyFont="1" applyBorder="1" applyAlignment="1">
      <alignment horizontal="center" vertical="center" wrapText="1"/>
    </xf>
    <xf numFmtId="2" fontId="3" fillId="0" borderId="0" xfId="5" applyNumberFormat="1" applyFont="1" applyAlignment="1">
      <alignment horizontal="right" vertical="center"/>
    </xf>
    <xf numFmtId="2" fontId="3" fillId="0" borderId="10" xfId="5" applyNumberFormat="1" applyFont="1" applyBorder="1" applyAlignment="1">
      <alignment horizontal="right" vertical="center"/>
    </xf>
    <xf numFmtId="2" fontId="3" fillId="0" borderId="0" xfId="0" applyNumberFormat="1" applyFont="1" applyAlignment="1">
      <alignment horizontal="right" vertical="center"/>
    </xf>
    <xf numFmtId="2" fontId="3" fillId="0" borderId="10" xfId="0" applyNumberFormat="1" applyFont="1" applyBorder="1" applyAlignment="1">
      <alignment horizontal="right" vertical="center"/>
    </xf>
    <xf numFmtId="1" fontId="3" fillId="0" borderId="7" xfId="0" applyNumberFormat="1" applyFont="1" applyBorder="1" applyAlignment="1">
      <alignment horizontal="right" vertical="center" wrapText="1"/>
    </xf>
    <xf numFmtId="1" fontId="3" fillId="0" borderId="0" xfId="0" applyNumberFormat="1" applyFont="1" applyAlignment="1">
      <alignment horizontal="right" vertical="center" wrapText="1"/>
    </xf>
    <xf numFmtId="0" fontId="12" fillId="2" borderId="0" xfId="0" applyFont="1" applyFill="1" applyAlignment="1">
      <alignment horizontal="left" vertical="center" wrapText="1"/>
    </xf>
    <xf numFmtId="0" fontId="12" fillId="0" borderId="0" xfId="0" applyFont="1" applyAlignment="1">
      <alignment horizontal="center"/>
    </xf>
    <xf numFmtId="0" fontId="3" fillId="0" borderId="7" xfId="0" applyFont="1" applyBorder="1" applyAlignment="1">
      <alignment horizontal="center" vertical="center"/>
    </xf>
    <xf numFmtId="0" fontId="3" fillId="0" borderId="0" xfId="0" applyFont="1" applyAlignment="1">
      <alignment horizontal="center" vertical="center"/>
    </xf>
    <xf numFmtId="0" fontId="11" fillId="5" borderId="17" xfId="0" applyFont="1" applyFill="1" applyBorder="1" applyAlignment="1">
      <alignment horizontal="center" vertical="top" wrapText="1"/>
    </xf>
    <xf numFmtId="0" fontId="11" fillId="5" borderId="37" xfId="0" applyFont="1" applyFill="1" applyBorder="1" applyAlignment="1">
      <alignment horizontal="center" vertical="top" wrapText="1"/>
    </xf>
    <xf numFmtId="0" fontId="11" fillId="5" borderId="15" xfId="0" applyFont="1" applyFill="1" applyBorder="1" applyAlignment="1">
      <alignment horizontal="center" vertical="top" wrapText="1"/>
    </xf>
    <xf numFmtId="0" fontId="11" fillId="5" borderId="16" xfId="0" applyFont="1" applyFill="1" applyBorder="1" applyAlignment="1">
      <alignment horizontal="center" vertical="top" wrapText="1"/>
    </xf>
    <xf numFmtId="0" fontId="32" fillId="9" borderId="0" xfId="2" applyFont="1" applyFill="1" applyAlignment="1">
      <alignment horizontal="center" wrapText="1"/>
    </xf>
    <xf numFmtId="0" fontId="3" fillId="3" borderId="0" xfId="0" applyFont="1" applyFill="1" applyAlignment="1">
      <alignment horizontal="left" vertical="center" wrapText="1"/>
    </xf>
    <xf numFmtId="0" fontId="51" fillId="0" borderId="10" xfId="0" applyFont="1" applyBorder="1" applyAlignment="1">
      <alignment horizontal="right" vertical="center" wrapText="1"/>
    </xf>
    <xf numFmtId="0" fontId="11" fillId="5" borderId="20" xfId="0" applyFont="1" applyFill="1" applyBorder="1" applyAlignment="1">
      <alignment horizontal="center" vertical="top" wrapText="1"/>
    </xf>
    <xf numFmtId="0" fontId="11" fillId="5" borderId="9" xfId="0" applyFont="1" applyFill="1" applyBorder="1" applyAlignment="1">
      <alignment horizontal="center" vertical="top" wrapText="1"/>
    </xf>
    <xf numFmtId="0" fontId="5" fillId="5" borderId="20" xfId="0" applyFont="1" applyFill="1" applyBorder="1" applyAlignment="1">
      <alignment horizontal="center" vertical="top" wrapText="1"/>
    </xf>
    <xf numFmtId="0" fontId="5" fillId="5" borderId="19" xfId="0" applyFont="1" applyFill="1" applyBorder="1" applyAlignment="1">
      <alignment horizontal="center" vertical="top" wrapText="1"/>
    </xf>
    <xf numFmtId="0" fontId="5" fillId="5" borderId="20" xfId="0" applyFont="1" applyFill="1" applyBorder="1" applyAlignment="1">
      <alignment horizontal="left" vertical="top" wrapText="1"/>
    </xf>
    <xf numFmtId="0" fontId="5" fillId="5" borderId="19" xfId="0" applyFont="1" applyFill="1" applyBorder="1" applyAlignment="1">
      <alignment horizontal="left" vertical="top" wrapText="1"/>
    </xf>
    <xf numFmtId="0" fontId="11" fillId="5" borderId="8" xfId="0" applyFont="1" applyFill="1" applyBorder="1" applyAlignment="1">
      <alignment horizontal="center" vertical="top" wrapText="1"/>
    </xf>
    <xf numFmtId="0" fontId="7" fillId="0" borderId="0" xfId="0" applyFont="1" applyAlignment="1">
      <alignment horizontal="right" vertical="top" wrapText="1"/>
    </xf>
    <xf numFmtId="10" fontId="7" fillId="0" borderId="0" xfId="1" applyNumberFormat="1" applyFont="1" applyAlignment="1">
      <alignment horizontal="right" vertical="top" wrapText="1"/>
    </xf>
    <xf numFmtId="0" fontId="7" fillId="0" borderId="0" xfId="0" applyFont="1" applyAlignment="1">
      <alignment horizontal="center" vertical="top" wrapText="1"/>
    </xf>
    <xf numFmtId="0" fontId="11" fillId="5" borderId="19" xfId="0" applyFont="1" applyFill="1" applyBorder="1" applyAlignment="1">
      <alignment horizontal="center" vertical="top" wrapText="1"/>
    </xf>
    <xf numFmtId="0" fontId="11" fillId="5" borderId="13" xfId="0" applyFont="1" applyFill="1" applyBorder="1" applyAlignment="1">
      <alignment horizontal="center" vertical="top" wrapText="1"/>
    </xf>
    <xf numFmtId="0" fontId="11" fillId="5" borderId="12" xfId="0" applyFont="1" applyFill="1" applyBorder="1" applyAlignment="1">
      <alignment horizontal="center" vertical="top" wrapText="1"/>
    </xf>
    <xf numFmtId="0" fontId="11" fillId="5" borderId="0" xfId="0" applyFont="1" applyFill="1" applyAlignment="1">
      <alignment horizontal="center" vertical="top" wrapText="1"/>
    </xf>
    <xf numFmtId="0" fontId="3" fillId="0" borderId="0" xfId="0" applyFont="1" applyAlignment="1">
      <alignment horizontal="justify" vertical="center" wrapText="1"/>
    </xf>
    <xf numFmtId="0" fontId="9" fillId="2" borderId="0" xfId="0" applyFont="1" applyFill="1" applyAlignment="1">
      <alignment horizontal="left" wrapText="1"/>
    </xf>
    <xf numFmtId="0" fontId="11" fillId="5" borderId="3" xfId="0" applyFont="1" applyFill="1" applyBorder="1" applyAlignment="1">
      <alignment vertical="center" wrapText="1"/>
    </xf>
    <xf numFmtId="0" fontId="11" fillId="5" borderId="1" xfId="0" applyFont="1" applyFill="1" applyBorder="1" applyAlignment="1">
      <alignment vertical="center" wrapText="1"/>
    </xf>
    <xf numFmtId="0" fontId="3" fillId="0" borderId="0" xfId="0" applyFont="1" applyAlignment="1">
      <alignment horizontal="left" vertical="top" wrapText="1"/>
    </xf>
    <xf numFmtId="0" fontId="3" fillId="0" borderId="0" xfId="0" applyFont="1" applyAlignment="1">
      <alignment horizontal="left" vertical="top"/>
    </xf>
    <xf numFmtId="0" fontId="3" fillId="0" borderId="0" xfId="0" applyFont="1" applyAlignment="1">
      <alignment horizontal="right" vertical="center" wrapText="1"/>
    </xf>
    <xf numFmtId="0" fontId="11" fillId="5" borderId="17" xfId="0" applyFont="1" applyFill="1" applyBorder="1" applyAlignment="1">
      <alignment horizontal="right" vertical="center" wrapText="1"/>
    </xf>
    <xf numFmtId="0" fontId="11" fillId="5" borderId="0" xfId="0" applyFont="1" applyFill="1" applyAlignment="1">
      <alignment horizontal="right" vertical="center" wrapText="1"/>
    </xf>
    <xf numFmtId="0" fontId="11" fillId="5" borderId="13" xfId="0" applyFont="1" applyFill="1" applyBorder="1" applyAlignment="1">
      <alignment horizontal="right" vertical="center" wrapText="1"/>
    </xf>
    <xf numFmtId="0" fontId="9" fillId="2" borderId="0" xfId="0" applyFont="1" applyFill="1" applyAlignment="1">
      <alignment horizontal="left" vertical="center" wrapText="1"/>
    </xf>
    <xf numFmtId="0" fontId="14" fillId="0" borderId="10" xfId="0" applyFont="1" applyBorder="1" applyAlignment="1">
      <alignment horizontal="right" vertical="center"/>
    </xf>
    <xf numFmtId="0" fontId="10" fillId="0" borderId="5" xfId="0" applyFont="1" applyBorder="1" applyAlignment="1">
      <alignment horizontal="center" vertical="center" wrapText="1"/>
    </xf>
    <xf numFmtId="0" fontId="11" fillId="5" borderId="1" xfId="0" applyFont="1" applyFill="1" applyBorder="1" applyAlignment="1">
      <alignment horizontal="center" vertical="top" wrapText="1"/>
    </xf>
    <xf numFmtId="0" fontId="10" fillId="5" borderId="0" xfId="0" applyFont="1" applyFill="1" applyAlignment="1">
      <alignment horizontal="center" vertical="center"/>
    </xf>
    <xf numFmtId="0" fontId="18" fillId="5" borderId="2" xfId="0" applyFont="1" applyFill="1" applyBorder="1" applyAlignment="1">
      <alignment horizontal="center" vertical="top" wrapText="1"/>
    </xf>
    <xf numFmtId="0" fontId="18" fillId="5" borderId="1" xfId="0" applyFont="1" applyFill="1" applyBorder="1" applyAlignment="1">
      <alignment horizontal="center" vertical="top" wrapText="1"/>
    </xf>
    <xf numFmtId="0" fontId="16" fillId="5" borderId="3" xfId="0" applyFont="1" applyFill="1" applyBorder="1" applyAlignment="1">
      <alignment horizontal="center" vertical="top" wrapText="1"/>
    </xf>
    <xf numFmtId="0" fontId="10" fillId="0" borderId="18"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2" fillId="6" borderId="0" xfId="0" applyFont="1" applyFill="1" applyAlignment="1">
      <alignment horizontal="left" wrapText="1"/>
    </xf>
    <xf numFmtId="0" fontId="11" fillId="0" borderId="12" xfId="0" applyFont="1" applyBorder="1" applyAlignment="1">
      <alignment horizontal="center" wrapText="1"/>
    </xf>
    <xf numFmtId="0" fontId="11" fillId="5" borderId="14" xfId="0" applyFont="1" applyFill="1" applyBorder="1" applyAlignment="1">
      <alignment horizontal="center" vertical="top" wrapText="1"/>
    </xf>
    <xf numFmtId="0" fontId="11" fillId="5" borderId="3" xfId="0" applyFont="1" applyFill="1" applyBorder="1" applyAlignment="1">
      <alignment horizontal="center" vertical="top"/>
    </xf>
    <xf numFmtId="0" fontId="19" fillId="0" borderId="0" xfId="0" applyFont="1" applyAlignment="1">
      <alignment horizontal="left" vertical="center"/>
    </xf>
    <xf numFmtId="0" fontId="4" fillId="0" borderId="10" xfId="0" applyFont="1" applyBorder="1" applyAlignment="1">
      <alignment horizontal="right" vertical="center"/>
    </xf>
    <xf numFmtId="0" fontId="11" fillId="5" borderId="14" xfId="0" applyFont="1" applyFill="1" applyBorder="1" applyAlignment="1">
      <alignment horizontal="left" vertical="top" wrapText="1"/>
    </xf>
    <xf numFmtId="0" fontId="11" fillId="5" borderId="16" xfId="0" applyFont="1" applyFill="1" applyBorder="1" applyAlignment="1">
      <alignment horizontal="left" vertical="top" wrapText="1"/>
    </xf>
    <xf numFmtId="0" fontId="11" fillId="5" borderId="20" xfId="0" applyFont="1" applyFill="1" applyBorder="1" applyAlignment="1">
      <alignment horizontal="left" vertical="top" wrapText="1"/>
    </xf>
    <xf numFmtId="0" fontId="11" fillId="5" borderId="19" xfId="0" applyFont="1" applyFill="1" applyBorder="1" applyAlignment="1">
      <alignment horizontal="left" vertical="top" wrapText="1"/>
    </xf>
    <xf numFmtId="0" fontId="11" fillId="5" borderId="14" xfId="0" applyFont="1" applyFill="1" applyBorder="1" applyAlignment="1">
      <alignment horizontal="center" vertical="center" wrapText="1"/>
    </xf>
    <xf numFmtId="0" fontId="11" fillId="5" borderId="16" xfId="0" applyFont="1" applyFill="1" applyBorder="1" applyAlignment="1">
      <alignment horizontal="center" vertical="center" wrapText="1"/>
    </xf>
    <xf numFmtId="0" fontId="11" fillId="0" borderId="5" xfId="0" applyFont="1" applyBorder="1" applyAlignment="1">
      <alignment horizontal="center" vertical="top" wrapText="1"/>
    </xf>
    <xf numFmtId="0" fontId="12" fillId="6" borderId="0" xfId="0" applyFont="1" applyFill="1" applyAlignment="1">
      <alignment horizontal="left" vertical="center"/>
    </xf>
    <xf numFmtId="0" fontId="10" fillId="5" borderId="3" xfId="0" applyFont="1" applyFill="1" applyBorder="1" applyAlignment="1">
      <alignment horizontal="center" vertical="top" wrapText="1"/>
    </xf>
    <xf numFmtId="0" fontId="10" fillId="5" borderId="2" xfId="0" applyFont="1" applyFill="1" applyBorder="1" applyAlignment="1">
      <alignment horizontal="center" vertical="top" wrapText="1"/>
    </xf>
    <xf numFmtId="0" fontId="10" fillId="5" borderId="14" xfId="0" applyFont="1" applyFill="1" applyBorder="1" applyAlignment="1">
      <alignment horizontal="center" vertical="top" wrapText="1"/>
    </xf>
    <xf numFmtId="0" fontId="10" fillId="5" borderId="15" xfId="0" applyFont="1" applyFill="1" applyBorder="1" applyAlignment="1">
      <alignment horizontal="center" vertical="top" wrapText="1"/>
    </xf>
    <xf numFmtId="0" fontId="10" fillId="5" borderId="16" xfId="0" applyFont="1" applyFill="1" applyBorder="1" applyAlignment="1">
      <alignment horizontal="center" vertical="top" wrapText="1"/>
    </xf>
    <xf numFmtId="0" fontId="21" fillId="0" borderId="0" xfId="0" applyFont="1" applyAlignment="1">
      <alignment horizontal="right" vertical="center" wrapText="1"/>
    </xf>
    <xf numFmtId="3" fontId="21" fillId="0" borderId="0" xfId="0" applyNumberFormat="1" applyFont="1" applyAlignment="1">
      <alignment horizontal="right" vertical="center" wrapText="1"/>
    </xf>
    <xf numFmtId="0" fontId="4" fillId="0" borderId="0" xfId="0" applyFont="1" applyAlignment="1">
      <alignment horizontal="right" vertical="center"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2" fontId="21" fillId="0" borderId="0" xfId="0" applyNumberFormat="1" applyFont="1" applyAlignment="1">
      <alignment horizontal="right" vertical="center" wrapText="1"/>
    </xf>
    <xf numFmtId="0" fontId="21" fillId="0" borderId="0" xfId="0" applyFont="1" applyAlignment="1">
      <alignment horizontal="center" vertical="center" wrapText="1"/>
    </xf>
    <xf numFmtId="0" fontId="45" fillId="3" borderId="0" xfId="0" applyFont="1" applyFill="1" applyAlignment="1">
      <alignment horizontal="center" vertical="center" wrapText="1"/>
    </xf>
    <xf numFmtId="0" fontId="22" fillId="0" borderId="7" xfId="0" applyFont="1" applyBorder="1" applyAlignment="1">
      <alignment horizontal="center" vertical="center" wrapText="1"/>
    </xf>
    <xf numFmtId="0" fontId="2" fillId="6" borderId="0" xfId="0" applyFont="1" applyFill="1" applyAlignment="1">
      <alignment horizontal="left" vertical="center"/>
    </xf>
    <xf numFmtId="0" fontId="12" fillId="2" borderId="0" xfId="0" applyFont="1" applyFill="1" applyAlignment="1">
      <alignment horizontal="left" vertical="center"/>
    </xf>
    <xf numFmtId="0" fontId="4" fillId="0" borderId="10" xfId="0" applyFont="1" applyBorder="1" applyAlignment="1">
      <alignment horizontal="right"/>
    </xf>
    <xf numFmtId="0" fontId="3" fillId="0" borderId="0" xfId="0" applyFont="1" applyAlignment="1">
      <alignment horizontal="left"/>
    </xf>
  </cellXfs>
  <cellStyles count="6">
    <cellStyle name="Comma" xfId="5" builtinId="3"/>
    <cellStyle name="Hyperlink" xfId="2" builtinId="8"/>
    <cellStyle name="Hyperlink 4" xfId="4" xr:uid="{00000000-0005-0000-0000-000002000000}"/>
    <cellStyle name="Normal" xfId="0" builtinId="0"/>
    <cellStyle name="Normal 2" xfId="3" xr:uid="{00000000-0005-0000-0000-000004000000}"/>
    <cellStyle name="Percent" xfId="1" builtinId="5"/>
  </cellStyles>
  <dxfs count="0"/>
  <tableStyles count="0" defaultTableStyle="TableStyleMedium2" defaultPivotStyle="PivotStyleLight16"/>
  <colors>
    <mruColors>
      <color rgb="FFECE6DB"/>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11</xdr:col>
      <xdr:colOff>304800</xdr:colOff>
      <xdr:row>4</xdr:row>
      <xdr:rowOff>121920</xdr:rowOff>
    </xdr:to>
    <xdr:sp macro="" textlink="">
      <xdr:nvSpPr>
        <xdr:cNvPr id="1025" name="AutoShape 1">
          <a:extLst>
            <a:ext uri="{FF2B5EF4-FFF2-40B4-BE49-F238E27FC236}">
              <a16:creationId xmlns:a16="http://schemas.microsoft.com/office/drawing/2014/main" id="{22CF7181-0A06-8B16-4F0A-6A050DF36018}"/>
            </a:ext>
          </a:extLst>
        </xdr:cNvPr>
        <xdr:cNvSpPr>
          <a:spLocks noChangeAspect="1" noChangeArrowheads="1"/>
        </xdr:cNvSpPr>
      </xdr:nvSpPr>
      <xdr:spPr bwMode="auto">
        <a:xfrm>
          <a:off x="736854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11</xdr:col>
      <xdr:colOff>38100</xdr:colOff>
      <xdr:row>44</xdr:row>
      <xdr:rowOff>9525</xdr:rowOff>
    </xdr:to>
    <xdr:pic>
      <xdr:nvPicPr>
        <xdr:cNvPr id="4" name="Picture 3">
          <a:extLst>
            <a:ext uri="{FF2B5EF4-FFF2-40B4-BE49-F238E27FC236}">
              <a16:creationId xmlns:a16="http://schemas.microsoft.com/office/drawing/2014/main" id="{2374B169-763E-6588-0A81-7C85C00FCF92}"/>
            </a:ext>
          </a:extLst>
        </xdr:cNvPr>
        <xdr:cNvPicPr>
          <a:picLocks noChangeAspect="1"/>
        </xdr:cNvPicPr>
      </xdr:nvPicPr>
      <xdr:blipFill>
        <a:blip xmlns:r="http://schemas.openxmlformats.org/officeDocument/2006/relationships" r:embed="rId1"/>
        <a:stretch>
          <a:fillRect/>
        </a:stretch>
      </xdr:blipFill>
      <xdr:spPr>
        <a:xfrm>
          <a:off x="0" y="0"/>
          <a:ext cx="6810375" cy="8191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1</xdr:row>
      <xdr:rowOff>9525</xdr:rowOff>
    </xdr:from>
    <xdr:to>
      <xdr:col>8</xdr:col>
      <xdr:colOff>565557</xdr:colOff>
      <xdr:row>13</xdr:row>
      <xdr:rowOff>209550</xdr:rowOff>
    </xdr:to>
    <xdr:pic>
      <xdr:nvPicPr>
        <xdr:cNvPr id="4" name="Picture 3">
          <a:extLst>
            <a:ext uri="{FF2B5EF4-FFF2-40B4-BE49-F238E27FC236}">
              <a16:creationId xmlns:a16="http://schemas.microsoft.com/office/drawing/2014/main" id="{29FBCB5D-C1D4-EAEC-65F3-A2F612412E68}"/>
            </a:ext>
          </a:extLst>
        </xdr:cNvPr>
        <xdr:cNvPicPr>
          <a:picLocks noChangeAspect="1"/>
        </xdr:cNvPicPr>
      </xdr:nvPicPr>
      <xdr:blipFill>
        <a:blip xmlns:r="http://schemas.openxmlformats.org/officeDocument/2006/relationships" r:embed="rId1"/>
        <a:stretch>
          <a:fillRect/>
        </a:stretch>
      </xdr:blipFill>
      <xdr:spPr>
        <a:xfrm>
          <a:off x="85725" y="161925"/>
          <a:ext cx="4870857" cy="26765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85725</xdr:colOff>
      <xdr:row>1</xdr:row>
      <xdr:rowOff>9526</xdr:rowOff>
    </xdr:from>
    <xdr:to>
      <xdr:col>7</xdr:col>
      <xdr:colOff>502706</xdr:colOff>
      <xdr:row>12</xdr:row>
      <xdr:rowOff>114300</xdr:rowOff>
    </xdr:to>
    <xdr:pic>
      <xdr:nvPicPr>
        <xdr:cNvPr id="2" name="Picture 1">
          <a:extLst>
            <a:ext uri="{FF2B5EF4-FFF2-40B4-BE49-F238E27FC236}">
              <a16:creationId xmlns:a16="http://schemas.microsoft.com/office/drawing/2014/main" id="{174B4733-59E3-2C66-BBD5-758819EB6067}"/>
            </a:ext>
          </a:extLst>
        </xdr:cNvPr>
        <xdr:cNvPicPr>
          <a:picLocks noChangeAspect="1"/>
        </xdr:cNvPicPr>
      </xdr:nvPicPr>
      <xdr:blipFill>
        <a:blip xmlns:r="http://schemas.openxmlformats.org/officeDocument/2006/relationships" r:embed="rId1"/>
        <a:stretch>
          <a:fillRect/>
        </a:stretch>
      </xdr:blipFill>
      <xdr:spPr>
        <a:xfrm>
          <a:off x="209550" y="161926"/>
          <a:ext cx="4074581" cy="220027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95250</xdr:colOff>
      <xdr:row>1</xdr:row>
      <xdr:rowOff>84667</xdr:rowOff>
    </xdr:from>
    <xdr:to>
      <xdr:col>9</xdr:col>
      <xdr:colOff>435522</xdr:colOff>
      <xdr:row>15</xdr:row>
      <xdr:rowOff>317501</xdr:rowOff>
    </xdr:to>
    <xdr:pic>
      <xdr:nvPicPr>
        <xdr:cNvPr id="3" name="Picture 2">
          <a:extLst>
            <a:ext uri="{FF2B5EF4-FFF2-40B4-BE49-F238E27FC236}">
              <a16:creationId xmlns:a16="http://schemas.microsoft.com/office/drawing/2014/main" id="{AE00DA46-5357-437A-07F9-5C3EA5D41FB5}"/>
            </a:ext>
          </a:extLst>
        </xdr:cNvPr>
        <xdr:cNvPicPr>
          <a:picLocks noChangeAspect="1"/>
        </xdr:cNvPicPr>
      </xdr:nvPicPr>
      <xdr:blipFill>
        <a:blip xmlns:r="http://schemas.openxmlformats.org/officeDocument/2006/relationships" r:embed="rId1"/>
        <a:stretch>
          <a:fillRect/>
        </a:stretch>
      </xdr:blipFill>
      <xdr:spPr>
        <a:xfrm>
          <a:off x="222250" y="232834"/>
          <a:ext cx="5250939" cy="3048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114300</xdr:colOff>
      <xdr:row>0</xdr:row>
      <xdr:rowOff>85726</xdr:rowOff>
    </xdr:from>
    <xdr:to>
      <xdr:col>9</xdr:col>
      <xdr:colOff>0</xdr:colOff>
      <xdr:row>14</xdr:row>
      <xdr:rowOff>141130</xdr:rowOff>
    </xdr:to>
    <xdr:pic>
      <xdr:nvPicPr>
        <xdr:cNvPr id="3" name="Picture 2">
          <a:extLst>
            <a:ext uri="{FF2B5EF4-FFF2-40B4-BE49-F238E27FC236}">
              <a16:creationId xmlns:a16="http://schemas.microsoft.com/office/drawing/2014/main" id="{77CCC86A-9EDE-4FAD-59AF-15A2183CEE31}"/>
            </a:ext>
          </a:extLst>
        </xdr:cNvPr>
        <xdr:cNvPicPr>
          <a:picLocks noChangeAspect="1"/>
        </xdr:cNvPicPr>
      </xdr:nvPicPr>
      <xdr:blipFill>
        <a:blip xmlns:r="http://schemas.openxmlformats.org/officeDocument/2006/relationships" r:embed="rId1"/>
        <a:stretch>
          <a:fillRect/>
        </a:stretch>
      </xdr:blipFill>
      <xdr:spPr>
        <a:xfrm>
          <a:off x="114300" y="85726"/>
          <a:ext cx="4886325" cy="26938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9</xdr:col>
      <xdr:colOff>188079</xdr:colOff>
      <xdr:row>14</xdr:row>
      <xdr:rowOff>152400</xdr:rowOff>
    </xdr:to>
    <xdr:pic>
      <xdr:nvPicPr>
        <xdr:cNvPr id="2" name="Picture 1">
          <a:extLst>
            <a:ext uri="{FF2B5EF4-FFF2-40B4-BE49-F238E27FC236}">
              <a16:creationId xmlns:a16="http://schemas.microsoft.com/office/drawing/2014/main" id="{4D11E177-041A-6B1B-9B10-DD8D5DB61013}"/>
            </a:ext>
          </a:extLst>
        </xdr:cNvPr>
        <xdr:cNvPicPr>
          <a:picLocks noChangeAspect="1"/>
        </xdr:cNvPicPr>
      </xdr:nvPicPr>
      <xdr:blipFill>
        <a:blip xmlns:r="http://schemas.openxmlformats.org/officeDocument/2006/relationships" r:embed="rId1"/>
        <a:stretch>
          <a:fillRect/>
        </a:stretch>
      </xdr:blipFill>
      <xdr:spPr>
        <a:xfrm>
          <a:off x="0" y="133350"/>
          <a:ext cx="5207754" cy="29622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180975</xdr:colOff>
      <xdr:row>3</xdr:row>
      <xdr:rowOff>114300</xdr:rowOff>
    </xdr:to>
    <xdr:sp macro="" textlink="">
      <xdr:nvSpPr>
        <xdr:cNvPr id="2049" name="AutoShape 1" descr="https://email.gov.in/service/home/~/?auth=co&amp;loc=en&amp;id=25847&amp;part=22">
          <a:extLst>
            <a:ext uri="{FF2B5EF4-FFF2-40B4-BE49-F238E27FC236}">
              <a16:creationId xmlns:a16="http://schemas.microsoft.com/office/drawing/2014/main" id="{00000000-0008-0000-1800-000001080000}"/>
            </a:ext>
          </a:extLst>
        </xdr:cNvPr>
        <xdr:cNvSpPr>
          <a:spLocks noChangeAspect="1" noChangeArrowheads="1"/>
        </xdr:cNvSpPr>
      </xdr:nvSpPr>
      <xdr:spPr bwMode="auto">
        <a:xfrm>
          <a:off x="1343025" y="333375"/>
          <a:ext cx="304800" cy="304800"/>
        </a:xfrm>
        <a:prstGeom prst="rect">
          <a:avLst/>
        </a:prstGeom>
        <a:noFill/>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xdr:colOff>
      <xdr:row>0</xdr:row>
      <xdr:rowOff>104775</xdr:rowOff>
    </xdr:from>
    <xdr:to>
      <xdr:col>9</xdr:col>
      <xdr:colOff>50500</xdr:colOff>
      <xdr:row>12</xdr:row>
      <xdr:rowOff>133350</xdr:rowOff>
    </xdr:to>
    <xdr:pic>
      <xdr:nvPicPr>
        <xdr:cNvPr id="2" name="Picture 1">
          <a:extLst>
            <a:ext uri="{FF2B5EF4-FFF2-40B4-BE49-F238E27FC236}">
              <a16:creationId xmlns:a16="http://schemas.microsoft.com/office/drawing/2014/main" id="{7FAE8651-A667-AB4D-1CDE-30DA8A0E9F56}"/>
            </a:ext>
          </a:extLst>
        </xdr:cNvPr>
        <xdr:cNvPicPr>
          <a:picLocks noChangeAspect="1"/>
        </xdr:cNvPicPr>
      </xdr:nvPicPr>
      <xdr:blipFill>
        <a:blip xmlns:r="http://schemas.openxmlformats.org/officeDocument/2006/relationships" r:embed="rId1"/>
        <a:stretch>
          <a:fillRect/>
        </a:stretch>
      </xdr:blipFill>
      <xdr:spPr>
        <a:xfrm>
          <a:off x="9525" y="104775"/>
          <a:ext cx="4803475" cy="25812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104775</xdr:rowOff>
    </xdr:from>
    <xdr:to>
      <xdr:col>10</xdr:col>
      <xdr:colOff>480958</xdr:colOff>
      <xdr:row>16</xdr:row>
      <xdr:rowOff>57150</xdr:rowOff>
    </xdr:to>
    <xdr:pic>
      <xdr:nvPicPr>
        <xdr:cNvPr id="2" name="Picture 1">
          <a:extLst>
            <a:ext uri="{FF2B5EF4-FFF2-40B4-BE49-F238E27FC236}">
              <a16:creationId xmlns:a16="http://schemas.microsoft.com/office/drawing/2014/main" id="{0F252C44-7184-9520-46D0-163107FABD22}"/>
            </a:ext>
          </a:extLst>
        </xdr:cNvPr>
        <xdr:cNvPicPr>
          <a:picLocks noChangeAspect="1"/>
        </xdr:cNvPicPr>
      </xdr:nvPicPr>
      <xdr:blipFill>
        <a:blip xmlns:r="http://schemas.openxmlformats.org/officeDocument/2006/relationships" r:embed="rId1"/>
        <a:stretch>
          <a:fillRect/>
        </a:stretch>
      </xdr:blipFill>
      <xdr:spPr>
        <a:xfrm>
          <a:off x="0" y="104775"/>
          <a:ext cx="6091183" cy="37242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180975</xdr:colOff>
      <xdr:row>3</xdr:row>
      <xdr:rowOff>304800</xdr:rowOff>
    </xdr:to>
    <xdr:sp macro="" textlink="">
      <xdr:nvSpPr>
        <xdr:cNvPr id="3073" name="AutoShape 1" descr="https://email.gov.in/service/home/~/?auth=co&amp;loc=en&amp;id=25847&amp;part=25">
          <a:extLst>
            <a:ext uri="{FF2B5EF4-FFF2-40B4-BE49-F238E27FC236}">
              <a16:creationId xmlns:a16="http://schemas.microsoft.com/office/drawing/2014/main" id="{00000000-0008-0000-2400-0000010C0000}"/>
            </a:ext>
          </a:extLst>
        </xdr:cNvPr>
        <xdr:cNvSpPr>
          <a:spLocks noChangeAspect="1" noChangeArrowheads="1"/>
        </xdr:cNvSpPr>
      </xdr:nvSpPr>
      <xdr:spPr bwMode="auto">
        <a:xfrm>
          <a:off x="4086225" y="523875"/>
          <a:ext cx="304800" cy="304800"/>
        </a:xfrm>
        <a:prstGeom prst="rect">
          <a:avLst/>
        </a:prstGeom>
        <a:noFill/>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200025</xdr:colOff>
      <xdr:row>1</xdr:row>
      <xdr:rowOff>9525</xdr:rowOff>
    </xdr:from>
    <xdr:to>
      <xdr:col>12</xdr:col>
      <xdr:colOff>180975</xdr:colOff>
      <xdr:row>9</xdr:row>
      <xdr:rowOff>189459</xdr:rowOff>
    </xdr:to>
    <xdr:pic>
      <xdr:nvPicPr>
        <xdr:cNvPr id="3" name="Picture 2">
          <a:extLst>
            <a:ext uri="{FF2B5EF4-FFF2-40B4-BE49-F238E27FC236}">
              <a16:creationId xmlns:a16="http://schemas.microsoft.com/office/drawing/2014/main" id="{39AF3718-FFB6-243A-A2F0-ED2CC86AC6CA}"/>
            </a:ext>
          </a:extLst>
        </xdr:cNvPr>
        <xdr:cNvPicPr>
          <a:picLocks noChangeAspect="1"/>
        </xdr:cNvPicPr>
      </xdr:nvPicPr>
      <xdr:blipFill>
        <a:blip xmlns:r="http://schemas.openxmlformats.org/officeDocument/2006/relationships" r:embed="rId1"/>
        <a:stretch>
          <a:fillRect/>
        </a:stretch>
      </xdr:blipFill>
      <xdr:spPr>
        <a:xfrm>
          <a:off x="352425" y="209550"/>
          <a:ext cx="7562850" cy="18944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133351</xdr:colOff>
      <xdr:row>1</xdr:row>
      <xdr:rowOff>133350</xdr:rowOff>
    </xdr:from>
    <xdr:to>
      <xdr:col>13</xdr:col>
      <xdr:colOff>1</xdr:colOff>
      <xdr:row>3</xdr:row>
      <xdr:rowOff>167489</xdr:rowOff>
    </xdr:to>
    <xdr:sp macro="" textlink="">
      <xdr:nvSpPr>
        <xdr:cNvPr id="4" name="Title 1">
          <a:extLst>
            <a:ext uri="{FF2B5EF4-FFF2-40B4-BE49-F238E27FC236}">
              <a16:creationId xmlns:a16="http://schemas.microsoft.com/office/drawing/2014/main" id="{495A0BC6-E44A-4C55-93B5-B299C45AD2FC}"/>
            </a:ext>
          </a:extLst>
        </xdr:cNvPr>
        <xdr:cNvSpPr>
          <a:spLocks noGrp="1"/>
        </xdr:cNvSpPr>
      </xdr:nvSpPr>
      <xdr:spPr>
        <a:xfrm>
          <a:off x="247651" y="285750"/>
          <a:ext cx="10515600" cy="624689"/>
        </a:xfrm>
        <a:prstGeom prst="rect">
          <a:avLst/>
        </a:prstGeom>
      </xdr:spPr>
      <xdr:txBody>
        <a:bodyPr vert="horz" wrap="square" lIns="91440" tIns="45720" rIns="91440" bIns="45720" rtlCol="0" anchor="ctr">
          <a:normAutofit/>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pPr algn="ctr"/>
          <a:endParaRPr lang="en-IN" sz="3600">
            <a:solidFill>
              <a:schemeClr val="accent1"/>
            </a:solidFill>
            <a:latin typeface="Tw Cen MT" panose="020B0602020104020603" pitchFamily="34" charset="0"/>
          </a:endParaRPr>
        </a:p>
      </xdr:txBody>
    </xdr:sp>
    <xdr:clientData/>
  </xdr:twoCellAnchor>
  <xdr:twoCellAnchor editAs="oneCell">
    <xdr:from>
      <xdr:col>1</xdr:col>
      <xdr:colOff>66674</xdr:colOff>
      <xdr:row>0</xdr:row>
      <xdr:rowOff>142874</xdr:rowOff>
    </xdr:from>
    <xdr:to>
      <xdr:col>4</xdr:col>
      <xdr:colOff>76199</xdr:colOff>
      <xdr:row>12</xdr:row>
      <xdr:rowOff>161924</xdr:rowOff>
    </xdr:to>
    <xdr:pic>
      <xdr:nvPicPr>
        <xdr:cNvPr id="5" name="Picture 4">
          <a:extLst>
            <a:ext uri="{FF2B5EF4-FFF2-40B4-BE49-F238E27FC236}">
              <a16:creationId xmlns:a16="http://schemas.microsoft.com/office/drawing/2014/main" id="{1FDD2056-2F3A-DF47-F9F2-7832464DF8A1}"/>
            </a:ext>
          </a:extLst>
        </xdr:cNvPr>
        <xdr:cNvPicPr>
          <a:picLocks noChangeAspect="1"/>
        </xdr:cNvPicPr>
      </xdr:nvPicPr>
      <xdr:blipFill>
        <a:blip xmlns:r="http://schemas.openxmlformats.org/officeDocument/2006/relationships" r:embed="rId1"/>
        <a:stretch>
          <a:fillRect/>
        </a:stretch>
      </xdr:blipFill>
      <xdr:spPr>
        <a:xfrm>
          <a:off x="180974" y="142874"/>
          <a:ext cx="4619625" cy="2657475"/>
        </a:xfrm>
        <a:prstGeom prst="rect">
          <a:avLst/>
        </a:prstGeom>
      </xdr:spPr>
    </xdr:pic>
    <xdr:clientData/>
  </xdr:twoCellAnchor>
  <xdr:twoCellAnchor editAs="oneCell">
    <xdr:from>
      <xdr:col>3</xdr:col>
      <xdr:colOff>2152650</xdr:colOff>
      <xdr:row>0</xdr:row>
      <xdr:rowOff>28575</xdr:rowOff>
    </xdr:from>
    <xdr:to>
      <xdr:col>9</xdr:col>
      <xdr:colOff>19659</xdr:colOff>
      <xdr:row>13</xdr:row>
      <xdr:rowOff>47625</xdr:rowOff>
    </xdr:to>
    <xdr:pic>
      <xdr:nvPicPr>
        <xdr:cNvPr id="6" name="Picture 5">
          <a:extLst>
            <a:ext uri="{FF2B5EF4-FFF2-40B4-BE49-F238E27FC236}">
              <a16:creationId xmlns:a16="http://schemas.microsoft.com/office/drawing/2014/main" id="{0FE69DB3-3780-87F5-7E20-EE17B7BDF7D2}"/>
            </a:ext>
          </a:extLst>
        </xdr:cNvPr>
        <xdr:cNvPicPr>
          <a:picLocks noChangeAspect="1"/>
        </xdr:cNvPicPr>
      </xdr:nvPicPr>
      <xdr:blipFill>
        <a:blip xmlns:r="http://schemas.openxmlformats.org/officeDocument/2006/relationships" r:embed="rId2"/>
        <a:stretch>
          <a:fillRect/>
        </a:stretch>
      </xdr:blipFill>
      <xdr:spPr>
        <a:xfrm>
          <a:off x="4705350" y="28575"/>
          <a:ext cx="4363059" cy="2847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95250</xdr:rowOff>
    </xdr:from>
    <xdr:to>
      <xdr:col>6</xdr:col>
      <xdr:colOff>1</xdr:colOff>
      <xdr:row>11</xdr:row>
      <xdr:rowOff>80593</xdr:rowOff>
    </xdr:to>
    <xdr:pic>
      <xdr:nvPicPr>
        <xdr:cNvPr id="2" name="Picture 1">
          <a:extLst>
            <a:ext uri="{FF2B5EF4-FFF2-40B4-BE49-F238E27FC236}">
              <a16:creationId xmlns:a16="http://schemas.microsoft.com/office/drawing/2014/main" id="{45F0F0AA-C30A-D64E-F7FA-9923B410B46A}"/>
            </a:ext>
          </a:extLst>
        </xdr:cNvPr>
        <xdr:cNvPicPr>
          <a:picLocks noChangeAspect="1"/>
        </xdr:cNvPicPr>
      </xdr:nvPicPr>
      <xdr:blipFill>
        <a:blip xmlns:r="http://schemas.openxmlformats.org/officeDocument/2006/relationships" r:embed="rId1"/>
        <a:stretch>
          <a:fillRect/>
        </a:stretch>
      </xdr:blipFill>
      <xdr:spPr>
        <a:xfrm>
          <a:off x="1" y="95250"/>
          <a:ext cx="3581400" cy="2747593"/>
        </a:xfrm>
        <a:prstGeom prst="rect">
          <a:avLst/>
        </a:prstGeom>
      </xdr:spPr>
    </xdr:pic>
    <xdr:clientData/>
  </xdr:twoCellAnchor>
  <xdr:twoCellAnchor editAs="oneCell">
    <xdr:from>
      <xdr:col>6</xdr:col>
      <xdr:colOff>19050</xdr:colOff>
      <xdr:row>0</xdr:row>
      <xdr:rowOff>0</xdr:rowOff>
    </xdr:from>
    <xdr:to>
      <xdr:col>12</xdr:col>
      <xdr:colOff>600680</xdr:colOff>
      <xdr:row>11</xdr:row>
      <xdr:rowOff>85724</xdr:rowOff>
    </xdr:to>
    <xdr:pic>
      <xdr:nvPicPr>
        <xdr:cNvPr id="3" name="Picture 2">
          <a:extLst>
            <a:ext uri="{FF2B5EF4-FFF2-40B4-BE49-F238E27FC236}">
              <a16:creationId xmlns:a16="http://schemas.microsoft.com/office/drawing/2014/main" id="{0436309A-F15F-25E2-10FE-01B7652E5943}"/>
            </a:ext>
          </a:extLst>
        </xdr:cNvPr>
        <xdr:cNvPicPr>
          <a:picLocks noChangeAspect="1"/>
        </xdr:cNvPicPr>
      </xdr:nvPicPr>
      <xdr:blipFill>
        <a:blip xmlns:r="http://schemas.openxmlformats.org/officeDocument/2006/relationships" r:embed="rId2"/>
        <a:stretch>
          <a:fillRect/>
        </a:stretch>
      </xdr:blipFill>
      <xdr:spPr>
        <a:xfrm>
          <a:off x="3600450" y="0"/>
          <a:ext cx="4334480" cy="2847974"/>
        </a:xfrm>
        <a:prstGeom prst="rect">
          <a:avLst/>
        </a:prstGeom>
      </xdr:spPr>
    </xdr:pic>
    <xdr:clientData/>
  </xdr:twoCellAnchor>
  <xdr:twoCellAnchor editAs="oneCell">
    <xdr:from>
      <xdr:col>0</xdr:col>
      <xdr:colOff>1</xdr:colOff>
      <xdr:row>12</xdr:row>
      <xdr:rowOff>47625</xdr:rowOff>
    </xdr:from>
    <xdr:to>
      <xdr:col>6</xdr:col>
      <xdr:colOff>31835</xdr:colOff>
      <xdr:row>23</xdr:row>
      <xdr:rowOff>152399</xdr:rowOff>
    </xdr:to>
    <xdr:pic>
      <xdr:nvPicPr>
        <xdr:cNvPr id="4" name="Picture 3">
          <a:extLst>
            <a:ext uri="{FF2B5EF4-FFF2-40B4-BE49-F238E27FC236}">
              <a16:creationId xmlns:a16="http://schemas.microsoft.com/office/drawing/2014/main" id="{BC170EF4-1882-2FF8-BB0B-D61FE6525CCC}"/>
            </a:ext>
          </a:extLst>
        </xdr:cNvPr>
        <xdr:cNvPicPr>
          <a:picLocks noChangeAspect="1"/>
        </xdr:cNvPicPr>
      </xdr:nvPicPr>
      <xdr:blipFill>
        <a:blip xmlns:r="http://schemas.openxmlformats.org/officeDocument/2006/relationships" r:embed="rId3"/>
        <a:stretch>
          <a:fillRect/>
        </a:stretch>
      </xdr:blipFill>
      <xdr:spPr>
        <a:xfrm>
          <a:off x="1" y="3000375"/>
          <a:ext cx="3613234" cy="2305049"/>
        </a:xfrm>
        <a:prstGeom prst="rect">
          <a:avLst/>
        </a:prstGeom>
      </xdr:spPr>
    </xdr:pic>
    <xdr:clientData/>
  </xdr:twoCellAnchor>
  <xdr:twoCellAnchor editAs="oneCell">
    <xdr:from>
      <xdr:col>6</xdr:col>
      <xdr:colOff>133350</xdr:colOff>
      <xdr:row>12</xdr:row>
      <xdr:rowOff>38100</xdr:rowOff>
    </xdr:from>
    <xdr:to>
      <xdr:col>13</xdr:col>
      <xdr:colOff>590</xdr:colOff>
      <xdr:row>23</xdr:row>
      <xdr:rowOff>162249</xdr:rowOff>
    </xdr:to>
    <xdr:pic>
      <xdr:nvPicPr>
        <xdr:cNvPr id="5" name="Picture 4">
          <a:extLst>
            <a:ext uri="{FF2B5EF4-FFF2-40B4-BE49-F238E27FC236}">
              <a16:creationId xmlns:a16="http://schemas.microsoft.com/office/drawing/2014/main" id="{3F28C484-2332-28AD-529C-84AD6E6BA412}"/>
            </a:ext>
          </a:extLst>
        </xdr:cNvPr>
        <xdr:cNvPicPr>
          <a:picLocks noChangeAspect="1"/>
        </xdr:cNvPicPr>
      </xdr:nvPicPr>
      <xdr:blipFill>
        <a:blip xmlns:r="http://schemas.openxmlformats.org/officeDocument/2006/relationships" r:embed="rId4"/>
        <a:stretch>
          <a:fillRect/>
        </a:stretch>
      </xdr:blipFill>
      <xdr:spPr>
        <a:xfrm>
          <a:off x="3714750" y="2990850"/>
          <a:ext cx="4229690" cy="23244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104774</xdr:rowOff>
    </xdr:from>
    <xdr:to>
      <xdr:col>10</xdr:col>
      <xdr:colOff>542925</xdr:colOff>
      <xdr:row>15</xdr:row>
      <xdr:rowOff>163448</xdr:rowOff>
    </xdr:to>
    <xdr:pic>
      <xdr:nvPicPr>
        <xdr:cNvPr id="5" name="Picture 4">
          <a:extLst>
            <a:ext uri="{FF2B5EF4-FFF2-40B4-BE49-F238E27FC236}">
              <a16:creationId xmlns:a16="http://schemas.microsoft.com/office/drawing/2014/main" id="{C404B7FD-951B-CB3F-0277-BC65160202B7}"/>
            </a:ext>
          </a:extLst>
        </xdr:cNvPr>
        <xdr:cNvPicPr>
          <a:picLocks noChangeAspect="1"/>
        </xdr:cNvPicPr>
      </xdr:nvPicPr>
      <xdr:blipFill>
        <a:blip xmlns:r="http://schemas.openxmlformats.org/officeDocument/2006/relationships" r:embed="rId1"/>
        <a:stretch>
          <a:fillRect/>
        </a:stretch>
      </xdr:blipFill>
      <xdr:spPr>
        <a:xfrm>
          <a:off x="76200" y="104774"/>
          <a:ext cx="6134100" cy="28494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0</xdr:row>
      <xdr:rowOff>142876</xdr:rowOff>
    </xdr:from>
    <xdr:to>
      <xdr:col>7</xdr:col>
      <xdr:colOff>392410</xdr:colOff>
      <xdr:row>12</xdr:row>
      <xdr:rowOff>171451</xdr:rowOff>
    </xdr:to>
    <xdr:pic>
      <xdr:nvPicPr>
        <xdr:cNvPr id="2" name="Picture 1">
          <a:extLst>
            <a:ext uri="{FF2B5EF4-FFF2-40B4-BE49-F238E27FC236}">
              <a16:creationId xmlns:a16="http://schemas.microsoft.com/office/drawing/2014/main" id="{4B1C4B43-9F0F-AFCD-1019-2FA7E92A4A59}"/>
            </a:ext>
          </a:extLst>
        </xdr:cNvPr>
        <xdr:cNvPicPr>
          <a:picLocks noChangeAspect="1"/>
        </xdr:cNvPicPr>
      </xdr:nvPicPr>
      <xdr:blipFill>
        <a:blip xmlns:r="http://schemas.openxmlformats.org/officeDocument/2006/relationships" r:embed="rId1"/>
        <a:stretch>
          <a:fillRect/>
        </a:stretch>
      </xdr:blipFill>
      <xdr:spPr>
        <a:xfrm>
          <a:off x="57150" y="142876"/>
          <a:ext cx="4173835" cy="2247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38101</xdr:colOff>
      <xdr:row>1</xdr:row>
      <xdr:rowOff>38101</xdr:rowOff>
    </xdr:from>
    <xdr:to>
      <xdr:col>9</xdr:col>
      <xdr:colOff>246593</xdr:colOff>
      <xdr:row>31</xdr:row>
      <xdr:rowOff>123826</xdr:rowOff>
    </xdr:to>
    <xdr:pic>
      <xdr:nvPicPr>
        <xdr:cNvPr id="3" name="Picture 2">
          <a:extLst>
            <a:ext uri="{FF2B5EF4-FFF2-40B4-BE49-F238E27FC236}">
              <a16:creationId xmlns:a16="http://schemas.microsoft.com/office/drawing/2014/main" id="{D05B752C-C1F2-1DC9-AD1C-2EB418191C33}"/>
            </a:ext>
          </a:extLst>
        </xdr:cNvPr>
        <xdr:cNvPicPr>
          <a:picLocks noChangeAspect="1"/>
        </xdr:cNvPicPr>
      </xdr:nvPicPr>
      <xdr:blipFill>
        <a:blip xmlns:r="http://schemas.openxmlformats.org/officeDocument/2006/relationships" r:embed="rId1"/>
        <a:stretch>
          <a:fillRect/>
        </a:stretch>
      </xdr:blipFill>
      <xdr:spPr>
        <a:xfrm>
          <a:off x="38101" y="190501"/>
          <a:ext cx="5266267" cy="5924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42334</xdr:colOff>
      <xdr:row>0</xdr:row>
      <xdr:rowOff>95251</xdr:rowOff>
    </xdr:from>
    <xdr:to>
      <xdr:col>10</xdr:col>
      <xdr:colOff>559624</xdr:colOff>
      <xdr:row>15</xdr:row>
      <xdr:rowOff>31750</xdr:rowOff>
    </xdr:to>
    <xdr:pic>
      <xdr:nvPicPr>
        <xdr:cNvPr id="2" name="Picture 1">
          <a:extLst>
            <a:ext uri="{FF2B5EF4-FFF2-40B4-BE49-F238E27FC236}">
              <a16:creationId xmlns:a16="http://schemas.microsoft.com/office/drawing/2014/main" id="{0DFD1F00-F03F-D748-B925-15390B23797D}"/>
            </a:ext>
          </a:extLst>
        </xdr:cNvPr>
        <xdr:cNvPicPr>
          <a:picLocks noChangeAspect="1"/>
        </xdr:cNvPicPr>
      </xdr:nvPicPr>
      <xdr:blipFill>
        <a:blip xmlns:r="http://schemas.openxmlformats.org/officeDocument/2006/relationships" r:embed="rId1"/>
        <a:stretch>
          <a:fillRect/>
        </a:stretch>
      </xdr:blipFill>
      <xdr:spPr>
        <a:xfrm>
          <a:off x="42334" y="95251"/>
          <a:ext cx="5713707" cy="30162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76201</xdr:colOff>
      <xdr:row>1</xdr:row>
      <xdr:rowOff>95251</xdr:rowOff>
    </xdr:from>
    <xdr:to>
      <xdr:col>12</xdr:col>
      <xdr:colOff>443765</xdr:colOff>
      <xdr:row>9</xdr:row>
      <xdr:rowOff>428626</xdr:rowOff>
    </xdr:to>
    <xdr:pic>
      <xdr:nvPicPr>
        <xdr:cNvPr id="2" name="Picture 1">
          <a:extLst>
            <a:ext uri="{FF2B5EF4-FFF2-40B4-BE49-F238E27FC236}">
              <a16:creationId xmlns:a16="http://schemas.microsoft.com/office/drawing/2014/main" id="{1E3533EF-546C-E810-167C-7D7C00322DD3}"/>
            </a:ext>
          </a:extLst>
        </xdr:cNvPr>
        <xdr:cNvPicPr>
          <a:picLocks noChangeAspect="1"/>
        </xdr:cNvPicPr>
      </xdr:nvPicPr>
      <xdr:blipFill>
        <a:blip xmlns:r="http://schemas.openxmlformats.org/officeDocument/2006/relationships" r:embed="rId1"/>
        <a:stretch>
          <a:fillRect/>
        </a:stretch>
      </xdr:blipFill>
      <xdr:spPr>
        <a:xfrm>
          <a:off x="219076" y="247651"/>
          <a:ext cx="5225314" cy="238125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hyperlink" Target="mailto:627.57@"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23:K49"/>
  <sheetViews>
    <sheetView showGridLines="0" tabSelected="1" zoomScaleNormal="100" workbookViewId="0">
      <selection activeCell="A49" sqref="A49:K49"/>
    </sheetView>
  </sheetViews>
  <sheetFormatPr defaultRowHeight="15" x14ac:dyDescent="0.25"/>
  <cols>
    <col min="11" max="11" width="10.140625" customWidth="1"/>
  </cols>
  <sheetData>
    <row r="23" ht="9" customHeight="1" x14ac:dyDescent="0.25"/>
    <row r="44" spans="1:11" ht="5.25" customHeight="1" x14ac:dyDescent="0.25"/>
    <row r="45" spans="1:11" x14ac:dyDescent="0.25">
      <c r="A45" s="375" t="s">
        <v>462</v>
      </c>
      <c r="B45" s="376"/>
      <c r="C45" s="376"/>
      <c r="D45" s="376"/>
      <c r="E45" s="376"/>
      <c r="F45" s="376"/>
      <c r="G45" s="376"/>
      <c r="H45" s="376"/>
      <c r="I45" s="376"/>
      <c r="J45" s="376"/>
      <c r="K45" s="377"/>
    </row>
    <row r="46" spans="1:11" x14ac:dyDescent="0.25">
      <c r="A46" s="375"/>
      <c r="B46" s="376"/>
      <c r="C46" s="376"/>
      <c r="D46" s="376"/>
      <c r="E46" s="376"/>
      <c r="F46" s="376"/>
      <c r="G46" s="376"/>
      <c r="H46" s="376"/>
      <c r="I46" s="376"/>
      <c r="J46" s="376"/>
      <c r="K46" s="377"/>
    </row>
    <row r="47" spans="1:11" ht="12" customHeight="1" x14ac:dyDescent="0.25">
      <c r="A47" s="375"/>
      <c r="B47" s="376"/>
      <c r="C47" s="376"/>
      <c r="D47" s="376"/>
      <c r="E47" s="376"/>
      <c r="F47" s="376"/>
      <c r="G47" s="376"/>
      <c r="H47" s="376"/>
      <c r="I47" s="376"/>
      <c r="J47" s="376"/>
      <c r="K47" s="377"/>
    </row>
    <row r="48" spans="1:11" ht="42.75" customHeight="1" x14ac:dyDescent="0.25">
      <c r="A48" s="378" t="s">
        <v>337</v>
      </c>
      <c r="B48" s="379"/>
      <c r="C48" s="379"/>
      <c r="D48" s="379"/>
      <c r="E48" s="379"/>
      <c r="F48" s="379"/>
      <c r="G48" s="379"/>
      <c r="H48" s="379"/>
      <c r="I48" s="379"/>
      <c r="J48" s="379"/>
      <c r="K48" s="380"/>
    </row>
    <row r="49" spans="1:11" ht="85.5" customHeight="1" x14ac:dyDescent="0.25">
      <c r="A49" s="381" t="s">
        <v>441</v>
      </c>
      <c r="B49" s="382"/>
      <c r="C49" s="382"/>
      <c r="D49" s="382"/>
      <c r="E49" s="382"/>
      <c r="F49" s="382"/>
      <c r="G49" s="382"/>
      <c r="H49" s="382"/>
      <c r="I49" s="382"/>
      <c r="J49" s="382"/>
      <c r="K49" s="383"/>
    </row>
  </sheetData>
  <mergeCells count="3">
    <mergeCell ref="A45:K47"/>
    <mergeCell ref="A48:K48"/>
    <mergeCell ref="A49:K4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S17"/>
  <sheetViews>
    <sheetView showGridLines="0" zoomScale="90" zoomScaleNormal="90" workbookViewId="0">
      <selection activeCell="P11" sqref="P11:P16"/>
    </sheetView>
  </sheetViews>
  <sheetFormatPr defaultRowHeight="15" x14ac:dyDescent="0.25"/>
  <cols>
    <col min="1" max="1" width="1.85546875" customWidth="1"/>
    <col min="2" max="2" width="2.42578125" customWidth="1"/>
    <col min="12" max="12" width="1.85546875" customWidth="1"/>
    <col min="13" max="13" width="1.85546875" style="49" customWidth="1"/>
    <col min="14" max="14" width="1.85546875" customWidth="1"/>
    <col min="15" max="15" width="64.5703125" customWidth="1"/>
    <col min="16" max="16" width="20.7109375" customWidth="1"/>
    <col min="17" max="17" width="8.42578125" customWidth="1"/>
    <col min="18" max="19" width="7" customWidth="1"/>
  </cols>
  <sheetData>
    <row r="1" spans="2:19" ht="12" customHeight="1" x14ac:dyDescent="0.25"/>
    <row r="2" spans="2:19" ht="15.75" x14ac:dyDescent="0.25">
      <c r="B2" s="397"/>
      <c r="C2" s="397"/>
      <c r="D2" s="397"/>
      <c r="E2" s="397"/>
      <c r="F2" s="397"/>
      <c r="G2" s="397"/>
      <c r="H2" s="397"/>
      <c r="I2" s="397"/>
      <c r="J2" s="397"/>
      <c r="K2" s="397"/>
      <c r="O2" s="441" t="s">
        <v>591</v>
      </c>
      <c r="P2" s="441"/>
      <c r="R2" s="391" t="s">
        <v>367</v>
      </c>
      <c r="S2" s="391"/>
    </row>
    <row r="3" spans="2:19" ht="24.75" customHeight="1" x14ac:dyDescent="0.25">
      <c r="O3" s="442"/>
      <c r="P3" s="442"/>
      <c r="Q3" s="135"/>
      <c r="R3" s="391"/>
      <c r="S3" s="391"/>
    </row>
    <row r="4" spans="2:19" ht="15.75" x14ac:dyDescent="0.25">
      <c r="O4" s="288" t="s">
        <v>94</v>
      </c>
      <c r="P4" s="289" t="s">
        <v>95</v>
      </c>
      <c r="Q4" s="135"/>
    </row>
    <row r="5" spans="2:19" ht="15.75" x14ac:dyDescent="0.25">
      <c r="O5" s="290" t="s">
        <v>96</v>
      </c>
      <c r="P5" s="52">
        <v>2376</v>
      </c>
      <c r="Q5" s="87"/>
    </row>
    <row r="6" spans="2:19" ht="15.75" x14ac:dyDescent="0.25">
      <c r="O6" s="291" t="s">
        <v>404</v>
      </c>
      <c r="P6" s="315">
        <v>830</v>
      </c>
      <c r="Q6" s="161"/>
    </row>
    <row r="7" spans="2:19" ht="15.75" x14ac:dyDescent="0.25">
      <c r="O7" s="292" t="s">
        <v>97</v>
      </c>
      <c r="P7" s="293">
        <v>461</v>
      </c>
      <c r="Q7" s="103"/>
    </row>
    <row r="8" spans="2:19" ht="15.75" x14ac:dyDescent="0.25">
      <c r="O8" s="294" t="s">
        <v>98</v>
      </c>
      <c r="P8" s="293">
        <v>43</v>
      </c>
      <c r="Q8" s="103"/>
    </row>
    <row r="9" spans="2:19" ht="15.75" x14ac:dyDescent="0.25">
      <c r="O9" s="292" t="s">
        <v>99</v>
      </c>
      <c r="P9" s="293">
        <v>8</v>
      </c>
      <c r="Q9" s="103"/>
    </row>
    <row r="10" spans="2:19" ht="15.75" x14ac:dyDescent="0.25">
      <c r="O10" s="295" t="s">
        <v>18</v>
      </c>
      <c r="P10" s="296">
        <v>1546</v>
      </c>
      <c r="Q10" s="87"/>
    </row>
    <row r="11" spans="2:19" ht="15.75" x14ac:dyDescent="0.25">
      <c r="O11" s="297" t="s">
        <v>143</v>
      </c>
      <c r="P11" s="372">
        <v>844</v>
      </c>
      <c r="Q11" s="103"/>
    </row>
    <row r="12" spans="2:19" ht="15.75" x14ac:dyDescent="0.25">
      <c r="O12" s="298" t="s">
        <v>100</v>
      </c>
      <c r="P12" s="372">
        <v>274</v>
      </c>
      <c r="Q12" s="103"/>
    </row>
    <row r="13" spans="2:19" ht="15.75" x14ac:dyDescent="0.25">
      <c r="O13" s="297" t="s">
        <v>101</v>
      </c>
      <c r="P13" s="372">
        <v>111</v>
      </c>
      <c r="Q13" s="103"/>
    </row>
    <row r="14" spans="2:19" ht="15.75" x14ac:dyDescent="0.25">
      <c r="O14" s="297" t="s">
        <v>102</v>
      </c>
      <c r="P14" s="372">
        <v>88</v>
      </c>
      <c r="Q14" s="103"/>
    </row>
    <row r="15" spans="2:19" ht="15.75" x14ac:dyDescent="0.25">
      <c r="O15" s="297" t="s">
        <v>103</v>
      </c>
      <c r="P15" s="372">
        <v>113</v>
      </c>
      <c r="Q15" s="103"/>
    </row>
    <row r="16" spans="2:19" ht="15.75" x14ac:dyDescent="0.25">
      <c r="O16" s="297" t="s">
        <v>104</v>
      </c>
      <c r="P16" s="372">
        <v>116</v>
      </c>
      <c r="Q16" s="103"/>
    </row>
    <row r="17" spans="15:17" ht="18" customHeight="1" x14ac:dyDescent="0.25">
      <c r="O17" s="325"/>
      <c r="P17" s="323"/>
      <c r="Q17" s="162"/>
    </row>
  </sheetData>
  <mergeCells count="4">
    <mergeCell ref="O2:P2"/>
    <mergeCell ref="B2:K2"/>
    <mergeCell ref="R2:S3"/>
    <mergeCell ref="O3:P3"/>
  </mergeCells>
  <phoneticPr fontId="41" type="noConversion"/>
  <hyperlinks>
    <hyperlink ref="R2:S3" location="'Table of Contents'!A1" display="Go To Table Of Contents" xr:uid="{00000000-0004-0000-0A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A3B14-8436-411F-B64C-6C860C30EE37}">
  <dimension ref="B1:H14"/>
  <sheetViews>
    <sheetView showGridLines="0" workbookViewId="0">
      <selection activeCell="G2" sqref="G2:H3"/>
    </sheetView>
  </sheetViews>
  <sheetFormatPr defaultRowHeight="15" x14ac:dyDescent="0.25"/>
  <cols>
    <col min="1" max="1" width="1.85546875" customWidth="1"/>
    <col min="2" max="2" width="35.7109375" style="19" customWidth="1"/>
    <col min="3" max="3" width="10.28515625" customWidth="1"/>
    <col min="4" max="4" width="10.85546875" customWidth="1"/>
    <col min="5" max="5" width="14.42578125" customWidth="1"/>
    <col min="6" max="6" width="3.7109375" customWidth="1"/>
    <col min="7" max="8" width="6.7109375" customWidth="1"/>
  </cols>
  <sheetData>
    <row r="1" spans="2:8" ht="12" customHeight="1" x14ac:dyDescent="0.25"/>
    <row r="2" spans="2:8" ht="15" customHeight="1" x14ac:dyDescent="0.25">
      <c r="B2" s="443" t="s">
        <v>908</v>
      </c>
      <c r="C2" s="443"/>
      <c r="D2" s="443"/>
      <c r="E2" s="443"/>
      <c r="G2" s="444" t="s">
        <v>335</v>
      </c>
      <c r="H2" s="444"/>
    </row>
    <row r="3" spans="2:8" x14ac:dyDescent="0.25">
      <c r="B3" s="445"/>
      <c r="C3" s="445"/>
      <c r="D3" s="445"/>
      <c r="E3" s="445"/>
      <c r="G3" s="444"/>
      <c r="H3" s="444"/>
    </row>
    <row r="4" spans="2:8" ht="37.5" customHeight="1" x14ac:dyDescent="0.25">
      <c r="B4" s="15" t="s">
        <v>94</v>
      </c>
      <c r="C4" s="23" t="s">
        <v>736</v>
      </c>
      <c r="D4" s="351" t="s">
        <v>892</v>
      </c>
      <c r="E4" s="23" t="s">
        <v>893</v>
      </c>
    </row>
    <row r="5" spans="2:8" x14ac:dyDescent="0.25">
      <c r="B5" s="45" t="s">
        <v>96</v>
      </c>
      <c r="C5" s="40">
        <v>2252</v>
      </c>
      <c r="D5" s="40">
        <v>124</v>
      </c>
      <c r="E5" s="40" t="s">
        <v>895</v>
      </c>
    </row>
    <row r="6" spans="2:8" x14ac:dyDescent="0.25">
      <c r="B6" s="45" t="s">
        <v>404</v>
      </c>
      <c r="C6" s="40">
        <v>798</v>
      </c>
      <c r="D6" s="40">
        <v>32</v>
      </c>
      <c r="E6" s="40">
        <v>830</v>
      </c>
    </row>
    <row r="7" spans="2:8" x14ac:dyDescent="0.25">
      <c r="B7" s="45" t="s">
        <v>97</v>
      </c>
      <c r="C7" s="40">
        <v>418</v>
      </c>
      <c r="D7" s="40">
        <v>43</v>
      </c>
      <c r="E7" s="40">
        <v>461</v>
      </c>
    </row>
    <row r="8" spans="2:8" x14ac:dyDescent="0.25">
      <c r="B8" s="45" t="s">
        <v>98</v>
      </c>
      <c r="C8" s="40">
        <v>40</v>
      </c>
      <c r="D8" s="40">
        <v>3</v>
      </c>
      <c r="E8" s="40">
        <v>43</v>
      </c>
    </row>
    <row r="9" spans="2:8" x14ac:dyDescent="0.25">
      <c r="B9" s="45" t="s">
        <v>99</v>
      </c>
      <c r="C9" s="40">
        <v>8</v>
      </c>
      <c r="D9" s="40" t="s">
        <v>382</v>
      </c>
      <c r="E9" s="40">
        <v>8</v>
      </c>
    </row>
    <row r="10" spans="2:8" x14ac:dyDescent="0.25">
      <c r="B10" s="223" t="s">
        <v>894</v>
      </c>
      <c r="C10" s="224">
        <v>1454</v>
      </c>
      <c r="D10" s="224" t="s">
        <v>14</v>
      </c>
      <c r="E10" s="224">
        <v>1546</v>
      </c>
    </row>
    <row r="11" spans="2:8" x14ac:dyDescent="0.25">
      <c r="B11" s="24" t="s">
        <v>896</v>
      </c>
      <c r="C11" s="159"/>
      <c r="D11" s="159"/>
      <c r="E11" s="159"/>
    </row>
    <row r="12" spans="2:8" x14ac:dyDescent="0.25">
      <c r="B12" s="24"/>
      <c r="C12" s="159"/>
      <c r="D12" s="159"/>
      <c r="E12" s="159"/>
    </row>
    <row r="13" spans="2:8" x14ac:dyDescent="0.25">
      <c r="B13" s="261"/>
      <c r="C13" s="160"/>
      <c r="D13" s="160"/>
      <c r="E13" s="160"/>
    </row>
    <row r="14" spans="2:8" x14ac:dyDescent="0.25">
      <c r="B14" s="261"/>
    </row>
  </sheetData>
  <mergeCells count="3">
    <mergeCell ref="B2:E2"/>
    <mergeCell ref="G2:H3"/>
    <mergeCell ref="B3:E3"/>
  </mergeCells>
  <hyperlinks>
    <hyperlink ref="G2:H3" location="'Table of Contents'!A1" display="Go To Table Of Contents" xr:uid="{1951B5F4-F0B6-412E-AC1C-75B48ACCF1E9}"/>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142"/>
  <sheetViews>
    <sheetView showGridLines="0" topLeftCell="A73" workbookViewId="0">
      <selection activeCell="L87" sqref="L87"/>
    </sheetView>
  </sheetViews>
  <sheetFormatPr defaultRowHeight="15" x14ac:dyDescent="0.25"/>
  <cols>
    <col min="1" max="1" width="3.28515625" customWidth="1"/>
    <col min="2" max="2" width="7.85546875" customWidth="1"/>
    <col min="3" max="3" width="44.28515625" style="19" customWidth="1"/>
    <col min="4" max="4" width="13.7109375" style="109" customWidth="1"/>
    <col min="5" max="8" width="13.7109375" customWidth="1"/>
    <col min="9" max="9" width="17.7109375" style="143" customWidth="1"/>
    <col min="10" max="10" width="2.85546875" customWidth="1"/>
    <col min="11" max="11" width="13" customWidth="1"/>
  </cols>
  <sheetData>
    <row r="2" spans="2:11" x14ac:dyDescent="0.25">
      <c r="B2" s="447" t="s">
        <v>940</v>
      </c>
      <c r="C2" s="447"/>
      <c r="D2" s="447"/>
      <c r="E2" s="447"/>
      <c r="F2" s="447"/>
      <c r="G2" s="447"/>
      <c r="H2" s="447"/>
      <c r="I2" s="447"/>
      <c r="K2" s="391" t="s">
        <v>367</v>
      </c>
    </row>
    <row r="3" spans="2:11" x14ac:dyDescent="0.25">
      <c r="B3" s="448" t="s">
        <v>105</v>
      </c>
      <c r="C3" s="448"/>
      <c r="D3" s="448"/>
      <c r="E3" s="448"/>
      <c r="F3" s="448"/>
      <c r="G3" s="448"/>
      <c r="H3" s="448"/>
      <c r="I3" s="448"/>
      <c r="K3" s="391"/>
    </row>
    <row r="4" spans="2:11" ht="38.25" x14ac:dyDescent="0.25">
      <c r="B4" s="20" t="s">
        <v>85</v>
      </c>
      <c r="C4" s="20" t="s">
        <v>86</v>
      </c>
      <c r="D4" s="108" t="s">
        <v>106</v>
      </c>
      <c r="E4" s="20" t="s">
        <v>107</v>
      </c>
      <c r="F4" s="20" t="s">
        <v>91</v>
      </c>
      <c r="G4" s="20" t="s">
        <v>108</v>
      </c>
      <c r="H4" s="20" t="s">
        <v>109</v>
      </c>
      <c r="I4" s="108" t="s">
        <v>368</v>
      </c>
    </row>
    <row r="5" spans="2:11" x14ac:dyDescent="0.25">
      <c r="B5" s="449" t="s">
        <v>675</v>
      </c>
      <c r="C5" s="449"/>
      <c r="D5" s="449"/>
      <c r="E5" s="449"/>
      <c r="F5" s="449"/>
      <c r="G5" s="449"/>
      <c r="H5" s="449"/>
      <c r="I5" s="449"/>
    </row>
    <row r="6" spans="2:11" x14ac:dyDescent="0.25">
      <c r="B6" s="120">
        <v>1</v>
      </c>
      <c r="C6" s="142" t="s">
        <v>592</v>
      </c>
      <c r="D6" s="265">
        <v>43354</v>
      </c>
      <c r="E6" s="122">
        <v>165.89</v>
      </c>
      <c r="F6" s="122" t="s">
        <v>593</v>
      </c>
      <c r="G6" s="122" t="s">
        <v>593</v>
      </c>
      <c r="H6" s="122" t="s">
        <v>593</v>
      </c>
      <c r="I6" s="265">
        <v>44231</v>
      </c>
    </row>
    <row r="7" spans="2:11" x14ac:dyDescent="0.25">
      <c r="B7" s="7">
        <v>2</v>
      </c>
      <c r="C7" s="89" t="s">
        <v>594</v>
      </c>
      <c r="D7" s="266">
        <v>44043</v>
      </c>
      <c r="E7" s="40">
        <v>13.22</v>
      </c>
      <c r="F7" s="40" t="s">
        <v>593</v>
      </c>
      <c r="G7" s="40" t="s">
        <v>593</v>
      </c>
      <c r="H7" s="40" t="s">
        <v>593</v>
      </c>
      <c r="I7" s="266">
        <v>44306</v>
      </c>
    </row>
    <row r="8" spans="2:11" x14ac:dyDescent="0.25">
      <c r="B8" s="7">
        <v>3</v>
      </c>
      <c r="C8" s="89" t="s">
        <v>595</v>
      </c>
      <c r="D8" s="266">
        <v>43850</v>
      </c>
      <c r="E8" s="40">
        <v>19.96</v>
      </c>
      <c r="F8" s="40" t="s">
        <v>593</v>
      </c>
      <c r="G8" s="40" t="s">
        <v>593</v>
      </c>
      <c r="H8" s="40" t="s">
        <v>593</v>
      </c>
      <c r="I8" s="266">
        <v>44347</v>
      </c>
    </row>
    <row r="9" spans="2:11" x14ac:dyDescent="0.25">
      <c r="B9" s="7">
        <v>4</v>
      </c>
      <c r="C9" s="89" t="s">
        <v>596</v>
      </c>
      <c r="D9" s="266">
        <v>44133</v>
      </c>
      <c r="E9" s="40">
        <v>4.46</v>
      </c>
      <c r="F9" s="40">
        <v>0.52</v>
      </c>
      <c r="G9" s="40">
        <v>0.94</v>
      </c>
      <c r="H9" s="40">
        <v>0.76</v>
      </c>
      <c r="I9" s="266">
        <v>44419</v>
      </c>
    </row>
    <row r="10" spans="2:11" x14ac:dyDescent="0.25">
      <c r="B10" s="7">
        <v>5</v>
      </c>
      <c r="C10" s="89" t="s">
        <v>597</v>
      </c>
      <c r="D10" s="266">
        <v>44137</v>
      </c>
      <c r="E10" s="40">
        <v>6169.02</v>
      </c>
      <c r="F10" s="40">
        <v>19.96</v>
      </c>
      <c r="G10" s="40">
        <v>13.54</v>
      </c>
      <c r="H10" s="40">
        <v>13.01</v>
      </c>
      <c r="I10" s="266">
        <v>44455</v>
      </c>
    </row>
    <row r="11" spans="2:11" x14ac:dyDescent="0.25">
      <c r="B11" s="7">
        <v>6</v>
      </c>
      <c r="C11" s="89" t="s">
        <v>598</v>
      </c>
      <c r="D11" s="266">
        <v>44216</v>
      </c>
      <c r="E11" s="40">
        <v>11.59</v>
      </c>
      <c r="F11" s="40">
        <v>0</v>
      </c>
      <c r="G11" s="40">
        <v>0</v>
      </c>
      <c r="H11" s="40" t="s">
        <v>593</v>
      </c>
      <c r="I11" s="266">
        <v>44466</v>
      </c>
    </row>
    <row r="12" spans="2:11" x14ac:dyDescent="0.25">
      <c r="B12" s="7">
        <v>7</v>
      </c>
      <c r="C12" s="89" t="s">
        <v>599</v>
      </c>
      <c r="D12" s="266">
        <v>43704</v>
      </c>
      <c r="E12" s="40">
        <v>2.34</v>
      </c>
      <c r="F12" s="40" t="s">
        <v>593</v>
      </c>
      <c r="G12" s="40" t="s">
        <v>593</v>
      </c>
      <c r="H12" s="40" t="s">
        <v>593</v>
      </c>
      <c r="I12" s="266">
        <v>44477</v>
      </c>
    </row>
    <row r="13" spans="2:11" x14ac:dyDescent="0.25">
      <c r="B13" s="7">
        <v>8</v>
      </c>
      <c r="C13" s="89" t="s">
        <v>600</v>
      </c>
      <c r="D13" s="266">
        <v>43840</v>
      </c>
      <c r="E13" s="40">
        <v>182.51</v>
      </c>
      <c r="F13" s="40">
        <v>7.79</v>
      </c>
      <c r="G13" s="40">
        <v>3.96</v>
      </c>
      <c r="H13" s="40">
        <v>3.46</v>
      </c>
      <c r="I13" s="266">
        <v>44491</v>
      </c>
    </row>
    <row r="14" spans="2:11" x14ac:dyDescent="0.25">
      <c r="B14" s="7">
        <v>9</v>
      </c>
      <c r="C14" s="89" t="s">
        <v>601</v>
      </c>
      <c r="D14" s="266">
        <v>44187</v>
      </c>
      <c r="E14" s="40">
        <v>2.14</v>
      </c>
      <c r="F14" s="40" t="s">
        <v>593</v>
      </c>
      <c r="G14" s="40" t="s">
        <v>593</v>
      </c>
      <c r="H14" s="40" t="s">
        <v>593</v>
      </c>
      <c r="I14" s="266">
        <v>44537</v>
      </c>
    </row>
    <row r="15" spans="2:11" x14ac:dyDescent="0.25">
      <c r="B15" s="7">
        <v>10</v>
      </c>
      <c r="C15" s="89" t="s">
        <v>602</v>
      </c>
      <c r="D15" s="266">
        <v>44046</v>
      </c>
      <c r="E15" s="40">
        <v>25.17</v>
      </c>
      <c r="F15" s="40">
        <v>4.54</v>
      </c>
      <c r="G15" s="40">
        <v>5.08</v>
      </c>
      <c r="H15" s="40">
        <v>4.91</v>
      </c>
      <c r="I15" s="266">
        <v>44551</v>
      </c>
    </row>
    <row r="16" spans="2:11" x14ac:dyDescent="0.25">
      <c r="B16" s="7">
        <v>11</v>
      </c>
      <c r="C16" s="89" t="s">
        <v>603</v>
      </c>
      <c r="D16" s="266">
        <v>43851</v>
      </c>
      <c r="E16" s="40">
        <v>20.22</v>
      </c>
      <c r="F16" s="40">
        <v>5.16</v>
      </c>
      <c r="G16" s="40">
        <v>7.47</v>
      </c>
      <c r="H16" s="40">
        <v>7.27</v>
      </c>
      <c r="I16" s="266">
        <v>44566</v>
      </c>
    </row>
    <row r="17" spans="2:9" x14ac:dyDescent="0.25">
      <c r="B17" s="7">
        <v>12</v>
      </c>
      <c r="C17" s="89" t="s">
        <v>604</v>
      </c>
      <c r="D17" s="266">
        <v>43320</v>
      </c>
      <c r="E17" s="40">
        <v>4.26</v>
      </c>
      <c r="F17" s="40">
        <v>0.05</v>
      </c>
      <c r="G17" s="40">
        <v>0.05</v>
      </c>
      <c r="H17" s="40" t="s">
        <v>593</v>
      </c>
      <c r="I17" s="266">
        <v>44571</v>
      </c>
    </row>
    <row r="18" spans="2:9" x14ac:dyDescent="0.25">
      <c r="B18" s="7">
        <v>13</v>
      </c>
      <c r="C18" s="89" t="s">
        <v>605</v>
      </c>
      <c r="D18" s="266">
        <v>44224</v>
      </c>
      <c r="E18" s="40">
        <v>1.57</v>
      </c>
      <c r="F18" s="40">
        <v>0.01</v>
      </c>
      <c r="G18" s="40">
        <v>0.3</v>
      </c>
      <c r="H18" s="40">
        <v>7.0000000000000007E-2</v>
      </c>
      <c r="I18" s="266">
        <v>44584</v>
      </c>
    </row>
    <row r="19" spans="2:9" x14ac:dyDescent="0.25">
      <c r="B19" s="7">
        <v>14</v>
      </c>
      <c r="C19" s="89" t="s">
        <v>606</v>
      </c>
      <c r="D19" s="266">
        <v>43761</v>
      </c>
      <c r="E19" s="40">
        <v>21.56</v>
      </c>
      <c r="F19" s="40">
        <v>1.7</v>
      </c>
      <c r="G19" s="40">
        <v>2.59</v>
      </c>
      <c r="H19" s="40">
        <v>2.33</v>
      </c>
      <c r="I19" s="266">
        <v>44599</v>
      </c>
    </row>
    <row r="20" spans="2:9" x14ac:dyDescent="0.25">
      <c r="B20" s="7">
        <v>15</v>
      </c>
      <c r="C20" s="89" t="s">
        <v>607</v>
      </c>
      <c r="D20" s="266">
        <v>43768</v>
      </c>
      <c r="E20" s="40">
        <v>6.93</v>
      </c>
      <c r="F20" s="40">
        <v>0</v>
      </c>
      <c r="G20" s="40">
        <v>0</v>
      </c>
      <c r="H20" s="40" t="s">
        <v>593</v>
      </c>
      <c r="I20" s="266">
        <v>44613</v>
      </c>
    </row>
    <row r="21" spans="2:9" x14ac:dyDescent="0.25">
      <c r="B21" s="7">
        <v>16</v>
      </c>
      <c r="C21" s="89" t="s">
        <v>608</v>
      </c>
      <c r="D21" s="266">
        <v>43990</v>
      </c>
      <c r="E21" s="40" t="s">
        <v>382</v>
      </c>
      <c r="F21" s="40" t="s">
        <v>593</v>
      </c>
      <c r="G21" s="40" t="s">
        <v>593</v>
      </c>
      <c r="H21" s="40" t="s">
        <v>593</v>
      </c>
      <c r="I21" s="266">
        <v>44613</v>
      </c>
    </row>
    <row r="22" spans="2:9" x14ac:dyDescent="0.25">
      <c r="B22" s="7">
        <v>17</v>
      </c>
      <c r="C22" s="89" t="s">
        <v>609</v>
      </c>
      <c r="D22" s="266">
        <v>44215</v>
      </c>
      <c r="E22" s="40">
        <v>204.31</v>
      </c>
      <c r="F22" s="40">
        <v>0.09</v>
      </c>
      <c r="G22" s="40">
        <v>0.02</v>
      </c>
      <c r="H22" s="40">
        <v>0.01</v>
      </c>
      <c r="I22" s="266">
        <v>44620</v>
      </c>
    </row>
    <row r="23" spans="2:9" x14ac:dyDescent="0.25">
      <c r="B23" s="7">
        <v>18</v>
      </c>
      <c r="C23" s="89" t="s">
        <v>610</v>
      </c>
      <c r="D23" s="266">
        <v>44244</v>
      </c>
      <c r="E23" s="40">
        <v>3.56</v>
      </c>
      <c r="F23" s="40">
        <v>0</v>
      </c>
      <c r="G23" s="40">
        <v>0</v>
      </c>
      <c r="H23" s="40" t="s">
        <v>593</v>
      </c>
      <c r="I23" s="266">
        <v>44650</v>
      </c>
    </row>
    <row r="24" spans="2:9" x14ac:dyDescent="0.25">
      <c r="B24" s="7">
        <v>19</v>
      </c>
      <c r="C24" s="89" t="s">
        <v>611</v>
      </c>
      <c r="D24" s="266">
        <v>43789</v>
      </c>
      <c r="E24" s="40">
        <v>12.85</v>
      </c>
      <c r="F24" s="40">
        <v>7.45</v>
      </c>
      <c r="G24" s="40">
        <v>4.5999999999999996</v>
      </c>
      <c r="H24" s="40">
        <v>4.05</v>
      </c>
      <c r="I24" s="266">
        <v>44657</v>
      </c>
    </row>
    <row r="25" spans="2:9" x14ac:dyDescent="0.25">
      <c r="B25" s="7">
        <v>20</v>
      </c>
      <c r="C25" s="89" t="s">
        <v>612</v>
      </c>
      <c r="D25" s="266">
        <v>44470</v>
      </c>
      <c r="E25" s="40">
        <v>1.69</v>
      </c>
      <c r="F25" s="40">
        <v>0.1</v>
      </c>
      <c r="G25" s="40">
        <v>0.18</v>
      </c>
      <c r="H25" s="40">
        <v>0.12</v>
      </c>
      <c r="I25" s="266">
        <v>44662</v>
      </c>
    </row>
    <row r="26" spans="2:9" x14ac:dyDescent="0.25">
      <c r="B26" s="7">
        <v>21</v>
      </c>
      <c r="C26" s="89" t="s">
        <v>613</v>
      </c>
      <c r="D26" s="266">
        <v>44189</v>
      </c>
      <c r="E26" s="246">
        <v>2</v>
      </c>
      <c r="F26" s="40">
        <v>0.01</v>
      </c>
      <c r="G26" s="40">
        <v>0.01</v>
      </c>
      <c r="H26" s="40" t="s">
        <v>593</v>
      </c>
      <c r="I26" s="266">
        <v>44679</v>
      </c>
    </row>
    <row r="27" spans="2:9" x14ac:dyDescent="0.25">
      <c r="B27" s="7">
        <v>22</v>
      </c>
      <c r="C27" s="89" t="s">
        <v>614</v>
      </c>
      <c r="D27" s="266">
        <v>44203</v>
      </c>
      <c r="E27" s="40">
        <v>5.14</v>
      </c>
      <c r="F27" s="40">
        <v>0.43</v>
      </c>
      <c r="G27" s="40">
        <v>0.52</v>
      </c>
      <c r="H27" s="40">
        <v>0.27</v>
      </c>
      <c r="I27" s="266">
        <v>44685</v>
      </c>
    </row>
    <row r="28" spans="2:9" x14ac:dyDescent="0.25">
      <c r="B28" s="7">
        <v>23</v>
      </c>
      <c r="C28" s="89" t="s">
        <v>615</v>
      </c>
      <c r="D28" s="266">
        <v>43679</v>
      </c>
      <c r="E28" s="40">
        <v>216.49</v>
      </c>
      <c r="F28" s="40">
        <v>2.86</v>
      </c>
      <c r="G28" s="40">
        <v>2.59</v>
      </c>
      <c r="H28" s="40">
        <v>1.74</v>
      </c>
      <c r="I28" s="266">
        <v>44719</v>
      </c>
    </row>
    <row r="29" spans="2:9" x14ac:dyDescent="0.25">
      <c r="B29" s="7">
        <v>24</v>
      </c>
      <c r="C29" s="89" t="s">
        <v>616</v>
      </c>
      <c r="D29" s="266">
        <v>43854</v>
      </c>
      <c r="E29" s="40">
        <v>30.65</v>
      </c>
      <c r="F29" s="40">
        <v>11.13</v>
      </c>
      <c r="G29" s="40">
        <v>7.51</v>
      </c>
      <c r="H29" s="40">
        <v>7.22</v>
      </c>
      <c r="I29" s="266">
        <v>44722</v>
      </c>
    </row>
    <row r="30" spans="2:9" x14ac:dyDescent="0.25">
      <c r="B30" s="7">
        <v>25</v>
      </c>
      <c r="C30" s="89" t="s">
        <v>617</v>
      </c>
      <c r="D30" s="266">
        <v>43628</v>
      </c>
      <c r="E30" s="40">
        <v>86.94</v>
      </c>
      <c r="F30" s="40">
        <v>17.399999999999999</v>
      </c>
      <c r="G30" s="40">
        <v>11.92</v>
      </c>
      <c r="H30" s="40">
        <v>10.93</v>
      </c>
      <c r="I30" s="266">
        <v>44726</v>
      </c>
    </row>
    <row r="31" spans="2:9" x14ac:dyDescent="0.25">
      <c r="B31" s="7">
        <v>26</v>
      </c>
      <c r="C31" s="89" t="s">
        <v>618</v>
      </c>
      <c r="D31" s="266">
        <v>44659</v>
      </c>
      <c r="E31" s="40">
        <v>23.08</v>
      </c>
      <c r="F31" s="40" t="s">
        <v>593</v>
      </c>
      <c r="G31" s="40" t="s">
        <v>593</v>
      </c>
      <c r="H31" s="40" t="s">
        <v>593</v>
      </c>
      <c r="I31" s="266">
        <v>44728</v>
      </c>
    </row>
    <row r="32" spans="2:9" x14ac:dyDescent="0.25">
      <c r="B32" s="7">
        <v>27</v>
      </c>
      <c r="C32" s="89" t="s">
        <v>619</v>
      </c>
      <c r="D32" s="266">
        <v>43473</v>
      </c>
      <c r="E32" s="40">
        <v>28.92</v>
      </c>
      <c r="F32" s="40">
        <v>0.01</v>
      </c>
      <c r="G32" s="40">
        <v>0.01</v>
      </c>
      <c r="H32" s="40" t="s">
        <v>593</v>
      </c>
      <c r="I32" s="266">
        <v>44812</v>
      </c>
    </row>
    <row r="33" spans="2:9" x14ac:dyDescent="0.25">
      <c r="B33" s="7">
        <v>28</v>
      </c>
      <c r="C33" s="89" t="s">
        <v>620</v>
      </c>
      <c r="D33" s="266">
        <v>43711</v>
      </c>
      <c r="E33" s="40">
        <v>11.26</v>
      </c>
      <c r="F33" s="40" t="s">
        <v>593</v>
      </c>
      <c r="G33" s="40" t="s">
        <v>593</v>
      </c>
      <c r="H33" s="40" t="s">
        <v>593</v>
      </c>
      <c r="I33" s="266">
        <v>44816</v>
      </c>
    </row>
    <row r="34" spans="2:9" x14ac:dyDescent="0.25">
      <c r="B34" s="7">
        <v>29</v>
      </c>
      <c r="C34" s="89" t="s">
        <v>621</v>
      </c>
      <c r="D34" s="266">
        <v>43602</v>
      </c>
      <c r="E34" s="40">
        <v>44.48</v>
      </c>
      <c r="F34" s="40">
        <v>4.87</v>
      </c>
      <c r="G34" s="40" t="s">
        <v>593</v>
      </c>
      <c r="H34" s="40" t="s">
        <v>593</v>
      </c>
      <c r="I34" s="266">
        <v>44846</v>
      </c>
    </row>
    <row r="35" spans="2:9" x14ac:dyDescent="0.25">
      <c r="B35" s="7">
        <v>30</v>
      </c>
      <c r="C35" s="89" t="s">
        <v>622</v>
      </c>
      <c r="D35" s="266">
        <v>43229</v>
      </c>
      <c r="E35" s="40">
        <v>27</v>
      </c>
      <c r="F35" s="40">
        <v>3.45</v>
      </c>
      <c r="G35" s="40">
        <v>4.0599999999999996</v>
      </c>
      <c r="H35" s="40">
        <v>3.57</v>
      </c>
      <c r="I35" s="266">
        <v>44848</v>
      </c>
    </row>
    <row r="36" spans="2:9" x14ac:dyDescent="0.25">
      <c r="B36" s="7">
        <v>31</v>
      </c>
      <c r="C36" s="89" t="s">
        <v>623</v>
      </c>
      <c r="D36" s="266">
        <v>43690</v>
      </c>
      <c r="E36" s="40">
        <v>32.619999999999997</v>
      </c>
      <c r="F36" s="40">
        <v>9.44</v>
      </c>
      <c r="G36" s="40">
        <v>25.39</v>
      </c>
      <c r="H36" s="40">
        <v>23.83</v>
      </c>
      <c r="I36" s="266">
        <v>44848</v>
      </c>
    </row>
    <row r="37" spans="2:9" x14ac:dyDescent="0.25">
      <c r="B37" s="7">
        <v>32</v>
      </c>
      <c r="C37" s="89" t="s">
        <v>624</v>
      </c>
      <c r="D37" s="266">
        <v>44679</v>
      </c>
      <c r="E37" s="40">
        <v>1.27</v>
      </c>
      <c r="F37" s="40">
        <v>0.72</v>
      </c>
      <c r="G37" s="40">
        <v>0.72</v>
      </c>
      <c r="H37" s="40" t="s">
        <v>593</v>
      </c>
      <c r="I37" s="266">
        <v>44851</v>
      </c>
    </row>
    <row r="38" spans="2:9" x14ac:dyDescent="0.25">
      <c r="B38" s="7">
        <v>33</v>
      </c>
      <c r="C38" s="89" t="s">
        <v>625</v>
      </c>
      <c r="D38" s="266">
        <v>44277</v>
      </c>
      <c r="E38" s="40">
        <v>118.91</v>
      </c>
      <c r="F38" s="40">
        <v>0.37</v>
      </c>
      <c r="G38" s="40">
        <v>0.39</v>
      </c>
      <c r="H38" s="40">
        <v>0.17</v>
      </c>
      <c r="I38" s="266">
        <v>44876</v>
      </c>
    </row>
    <row r="39" spans="2:9" x14ac:dyDescent="0.25">
      <c r="B39" s="7">
        <v>34</v>
      </c>
      <c r="C39" s="89" t="s">
        <v>626</v>
      </c>
      <c r="D39" s="266">
        <v>44470</v>
      </c>
      <c r="E39" s="40">
        <v>3.19</v>
      </c>
      <c r="F39" s="40">
        <v>0.01</v>
      </c>
      <c r="G39" s="40">
        <v>0.01</v>
      </c>
      <c r="H39" s="40" t="s">
        <v>593</v>
      </c>
      <c r="I39" s="266">
        <v>44883</v>
      </c>
    </row>
    <row r="40" spans="2:9" x14ac:dyDescent="0.25">
      <c r="B40" s="7">
        <v>35</v>
      </c>
      <c r="C40" s="89" t="s">
        <v>627</v>
      </c>
      <c r="D40" s="266">
        <v>43565</v>
      </c>
      <c r="E40" s="40">
        <v>145.41999999999999</v>
      </c>
      <c r="F40" s="40">
        <v>0.64</v>
      </c>
      <c r="G40" s="40">
        <v>6.02</v>
      </c>
      <c r="H40" s="40">
        <v>5.83</v>
      </c>
      <c r="I40" s="266">
        <v>44896</v>
      </c>
    </row>
    <row r="41" spans="2:9" x14ac:dyDescent="0.25">
      <c r="B41" s="7">
        <v>36</v>
      </c>
      <c r="C41" s="89" t="s">
        <v>628</v>
      </c>
      <c r="D41" s="266">
        <v>43755</v>
      </c>
      <c r="E41" s="40">
        <v>97.41</v>
      </c>
      <c r="F41" s="40">
        <v>0.02</v>
      </c>
      <c r="G41" s="40">
        <v>0.1</v>
      </c>
      <c r="H41" s="40" t="s">
        <v>593</v>
      </c>
      <c r="I41" s="266">
        <v>44903</v>
      </c>
    </row>
    <row r="42" spans="2:9" x14ac:dyDescent="0.25">
      <c r="B42" s="7">
        <v>37</v>
      </c>
      <c r="C42" s="89" t="s">
        <v>629</v>
      </c>
      <c r="D42" s="266">
        <v>44524</v>
      </c>
      <c r="E42" s="40" t="s">
        <v>382</v>
      </c>
      <c r="F42" s="40" t="s">
        <v>593</v>
      </c>
      <c r="G42" s="40" t="s">
        <v>593</v>
      </c>
      <c r="H42" s="40" t="s">
        <v>593</v>
      </c>
      <c r="I42" s="266">
        <v>44904</v>
      </c>
    </row>
    <row r="43" spans="2:9" x14ac:dyDescent="0.25">
      <c r="B43" s="7">
        <v>38</v>
      </c>
      <c r="C43" s="89" t="s">
        <v>630</v>
      </c>
      <c r="D43" s="266">
        <v>43873</v>
      </c>
      <c r="E43" s="40">
        <v>82.64</v>
      </c>
      <c r="F43" s="40">
        <v>9.4600000000000009</v>
      </c>
      <c r="G43" s="40">
        <v>5.73</v>
      </c>
      <c r="H43" s="40">
        <v>4.1900000000000004</v>
      </c>
      <c r="I43" s="266">
        <v>44937</v>
      </c>
    </row>
    <row r="44" spans="2:9" x14ac:dyDescent="0.25">
      <c r="B44" s="7">
        <v>39</v>
      </c>
      <c r="C44" s="89" t="s">
        <v>631</v>
      </c>
      <c r="D44" s="266">
        <v>43493</v>
      </c>
      <c r="E44" s="40">
        <v>2.69</v>
      </c>
      <c r="F44" s="40">
        <v>0.04</v>
      </c>
      <c r="G44" s="40">
        <v>0.02</v>
      </c>
      <c r="H44" s="40" t="s">
        <v>593</v>
      </c>
      <c r="I44" s="266">
        <v>44960</v>
      </c>
    </row>
    <row r="45" spans="2:9" x14ac:dyDescent="0.25">
      <c r="B45" s="7">
        <v>40</v>
      </c>
      <c r="C45" s="89" t="s">
        <v>632</v>
      </c>
      <c r="D45" s="266">
        <v>44607</v>
      </c>
      <c r="E45" s="40">
        <v>1.99</v>
      </c>
      <c r="F45" s="40">
        <v>0.02</v>
      </c>
      <c r="G45" s="40">
        <v>0.02</v>
      </c>
      <c r="H45" s="40" t="s">
        <v>593</v>
      </c>
      <c r="I45" s="266">
        <v>44970</v>
      </c>
    </row>
    <row r="46" spans="2:9" x14ac:dyDescent="0.25">
      <c r="B46" s="7">
        <v>41</v>
      </c>
      <c r="C46" s="89" t="s">
        <v>633</v>
      </c>
      <c r="D46" s="266">
        <v>44495</v>
      </c>
      <c r="E46" s="40">
        <v>38.46</v>
      </c>
      <c r="F46" s="40">
        <v>0.05</v>
      </c>
      <c r="G46" s="40">
        <v>0.05</v>
      </c>
      <c r="H46" s="40" t="s">
        <v>593</v>
      </c>
      <c r="I46" s="266">
        <v>44974</v>
      </c>
    </row>
    <row r="47" spans="2:9" x14ac:dyDescent="0.25">
      <c r="B47" s="7">
        <v>42</v>
      </c>
      <c r="C47" s="89" t="s">
        <v>634</v>
      </c>
      <c r="D47" s="266">
        <v>44271</v>
      </c>
      <c r="E47" s="40">
        <v>0.01</v>
      </c>
      <c r="F47" s="40">
        <v>0</v>
      </c>
      <c r="G47" s="40" t="s">
        <v>593</v>
      </c>
      <c r="H47" s="40" t="s">
        <v>593</v>
      </c>
      <c r="I47" s="266">
        <v>44980</v>
      </c>
    </row>
    <row r="48" spans="2:9" x14ac:dyDescent="0.25">
      <c r="B48" s="7">
        <v>43</v>
      </c>
      <c r="C48" s="89" t="s">
        <v>635</v>
      </c>
      <c r="D48" s="266">
        <v>44475</v>
      </c>
      <c r="E48" s="40">
        <v>5509.68</v>
      </c>
      <c r="F48" s="40">
        <v>596.82000000000005</v>
      </c>
      <c r="G48" s="40">
        <v>347.96</v>
      </c>
      <c r="H48" s="40">
        <v>324.14999999999998</v>
      </c>
      <c r="I48" s="266">
        <v>45005</v>
      </c>
    </row>
    <row r="49" spans="2:9" x14ac:dyDescent="0.25">
      <c r="B49" s="7">
        <v>44</v>
      </c>
      <c r="C49" s="89" t="s">
        <v>636</v>
      </c>
      <c r="D49" s="266">
        <v>44809</v>
      </c>
      <c r="E49" s="40">
        <v>80.150000000000006</v>
      </c>
      <c r="F49" s="40">
        <v>0.01</v>
      </c>
      <c r="G49" s="40">
        <v>0</v>
      </c>
      <c r="H49" s="40" t="s">
        <v>593</v>
      </c>
      <c r="I49" s="266">
        <v>45008</v>
      </c>
    </row>
    <row r="50" spans="2:9" x14ac:dyDescent="0.25">
      <c r="B50" s="7">
        <v>45</v>
      </c>
      <c r="C50" s="89" t="s">
        <v>637</v>
      </c>
      <c r="D50" s="266">
        <v>45008</v>
      </c>
      <c r="E50" s="40" t="s">
        <v>382</v>
      </c>
      <c r="F50" s="40" t="s">
        <v>593</v>
      </c>
      <c r="G50" s="40" t="s">
        <v>593</v>
      </c>
      <c r="H50" s="40" t="s">
        <v>593</v>
      </c>
      <c r="I50" s="266">
        <v>45008</v>
      </c>
    </row>
    <row r="51" spans="2:9" x14ac:dyDescent="0.25">
      <c r="B51" s="7">
        <v>46</v>
      </c>
      <c r="C51" s="89" t="s">
        <v>638</v>
      </c>
      <c r="D51" s="266">
        <v>44651</v>
      </c>
      <c r="E51" s="40">
        <v>37.79</v>
      </c>
      <c r="F51" s="40">
        <v>0.16</v>
      </c>
      <c r="G51" s="40">
        <v>0.2</v>
      </c>
      <c r="H51" s="40">
        <v>0.13</v>
      </c>
      <c r="I51" s="266">
        <v>45012</v>
      </c>
    </row>
    <row r="52" spans="2:9" x14ac:dyDescent="0.25">
      <c r="B52" s="7">
        <v>47</v>
      </c>
      <c r="C52" s="89" t="s">
        <v>639</v>
      </c>
      <c r="D52" s="266">
        <v>44223</v>
      </c>
      <c r="E52" s="40">
        <v>0.26</v>
      </c>
      <c r="F52" s="40">
        <v>0.03</v>
      </c>
      <c r="G52" s="40">
        <v>0.08</v>
      </c>
      <c r="H52" s="40">
        <v>0.05</v>
      </c>
      <c r="I52" s="266">
        <v>45013</v>
      </c>
    </row>
    <row r="53" spans="2:9" x14ac:dyDescent="0.25">
      <c r="B53" s="7">
        <v>48</v>
      </c>
      <c r="C53" s="89" t="s">
        <v>640</v>
      </c>
      <c r="D53" s="266">
        <v>44271</v>
      </c>
      <c r="E53" s="40">
        <v>44.37</v>
      </c>
      <c r="F53" s="40">
        <v>3.81</v>
      </c>
      <c r="G53" s="40" t="s">
        <v>593</v>
      </c>
      <c r="H53" s="40" t="s">
        <v>593</v>
      </c>
      <c r="I53" s="266">
        <v>45014</v>
      </c>
    </row>
    <row r="54" spans="2:9" x14ac:dyDescent="0.25">
      <c r="B54" s="7">
        <v>49</v>
      </c>
      <c r="C54" s="89" t="s">
        <v>641</v>
      </c>
      <c r="D54" s="266">
        <v>44761</v>
      </c>
      <c r="E54" s="40">
        <v>97.41</v>
      </c>
      <c r="F54" s="40">
        <v>0.02</v>
      </c>
      <c r="G54" s="40">
        <v>0.02</v>
      </c>
      <c r="H54" s="40" t="s">
        <v>593</v>
      </c>
      <c r="I54" s="266">
        <v>45014</v>
      </c>
    </row>
    <row r="55" spans="2:9" x14ac:dyDescent="0.25">
      <c r="B55" s="7">
        <v>50</v>
      </c>
      <c r="C55" s="89" t="s">
        <v>642</v>
      </c>
      <c r="D55" s="266">
        <v>43699</v>
      </c>
      <c r="E55" s="40">
        <v>17.559999999999999</v>
      </c>
      <c r="F55" s="40">
        <v>12.09</v>
      </c>
      <c r="G55" s="40">
        <v>10.57</v>
      </c>
      <c r="H55" s="40">
        <v>10.01</v>
      </c>
      <c r="I55" s="266">
        <v>45016</v>
      </c>
    </row>
    <row r="56" spans="2:9" x14ac:dyDescent="0.25">
      <c r="B56" s="7">
        <v>51</v>
      </c>
      <c r="C56" s="89" t="s">
        <v>643</v>
      </c>
      <c r="D56" s="266">
        <v>44476</v>
      </c>
      <c r="E56" s="40">
        <v>3.78</v>
      </c>
      <c r="F56" s="40">
        <v>0.05</v>
      </c>
      <c r="G56" s="40">
        <v>0.05</v>
      </c>
      <c r="H56" s="40" t="s">
        <v>593</v>
      </c>
      <c r="I56" s="266">
        <v>45026</v>
      </c>
    </row>
    <row r="57" spans="2:9" x14ac:dyDescent="0.25">
      <c r="B57" s="7">
        <v>52</v>
      </c>
      <c r="C57" s="89" t="s">
        <v>723</v>
      </c>
      <c r="D57" s="266">
        <v>45029</v>
      </c>
      <c r="E57" s="40" t="s">
        <v>382</v>
      </c>
      <c r="F57" s="40" t="s">
        <v>593</v>
      </c>
      <c r="G57" s="40" t="s">
        <v>593</v>
      </c>
      <c r="H57" s="40" t="s">
        <v>593</v>
      </c>
      <c r="I57" s="266">
        <v>45029</v>
      </c>
    </row>
    <row r="58" spans="2:9" x14ac:dyDescent="0.25">
      <c r="B58" s="7">
        <v>53</v>
      </c>
      <c r="C58" s="89" t="s">
        <v>644</v>
      </c>
      <c r="D58" s="266">
        <v>44208</v>
      </c>
      <c r="E58" s="40">
        <v>11.75</v>
      </c>
      <c r="F58" s="40">
        <v>0.33</v>
      </c>
      <c r="G58" s="40">
        <v>0.04</v>
      </c>
      <c r="H58" s="40">
        <v>0.01</v>
      </c>
      <c r="I58" s="266">
        <v>45029</v>
      </c>
    </row>
    <row r="59" spans="2:9" x14ac:dyDescent="0.25">
      <c r="B59" s="7">
        <v>54</v>
      </c>
      <c r="C59" s="89" t="s">
        <v>645</v>
      </c>
      <c r="D59" s="266">
        <v>44687</v>
      </c>
      <c r="E59" s="40">
        <v>0.49</v>
      </c>
      <c r="F59" s="40">
        <v>7.0000000000000007E-2</v>
      </c>
      <c r="G59" s="40">
        <v>0.06</v>
      </c>
      <c r="H59" s="40">
        <v>0.01</v>
      </c>
      <c r="I59" s="266">
        <v>45034</v>
      </c>
    </row>
    <row r="60" spans="2:9" x14ac:dyDescent="0.25">
      <c r="B60" s="7">
        <v>55</v>
      </c>
      <c r="C60" s="89" t="s">
        <v>646</v>
      </c>
      <c r="D60" s="266">
        <v>44732</v>
      </c>
      <c r="E60" s="40">
        <v>29.66</v>
      </c>
      <c r="F60" s="40">
        <v>1.62</v>
      </c>
      <c r="G60" s="40">
        <v>2.27</v>
      </c>
      <c r="H60" s="40">
        <v>1.51</v>
      </c>
      <c r="I60" s="266">
        <v>45040</v>
      </c>
    </row>
    <row r="61" spans="2:9" x14ac:dyDescent="0.25">
      <c r="B61" s="7">
        <v>56</v>
      </c>
      <c r="C61" s="89" t="s">
        <v>647</v>
      </c>
      <c r="D61" s="266">
        <v>44054</v>
      </c>
      <c r="E61" s="40">
        <v>947.18</v>
      </c>
      <c r="F61" s="40">
        <v>1.62</v>
      </c>
      <c r="G61" s="40">
        <v>2.12</v>
      </c>
      <c r="H61" s="40">
        <v>1.91</v>
      </c>
      <c r="I61" s="266">
        <v>45040</v>
      </c>
    </row>
    <row r="62" spans="2:9" x14ac:dyDescent="0.25">
      <c r="B62" s="7">
        <v>57</v>
      </c>
      <c r="C62" s="89" t="s">
        <v>648</v>
      </c>
      <c r="D62" s="266">
        <v>43294</v>
      </c>
      <c r="E62" s="40">
        <v>33.08</v>
      </c>
      <c r="F62" s="40" t="s">
        <v>593</v>
      </c>
      <c r="G62" s="40" t="s">
        <v>593</v>
      </c>
      <c r="H62" s="40" t="s">
        <v>593</v>
      </c>
      <c r="I62" s="266">
        <v>45042</v>
      </c>
    </row>
    <row r="63" spans="2:9" ht="25.5" x14ac:dyDescent="0.25">
      <c r="B63" s="7">
        <v>58</v>
      </c>
      <c r="C63" s="89" t="s">
        <v>649</v>
      </c>
      <c r="D63" s="266">
        <v>43903</v>
      </c>
      <c r="E63" s="40">
        <v>2.11</v>
      </c>
      <c r="F63" s="40">
        <v>0.41</v>
      </c>
      <c r="G63" s="40">
        <v>0.46</v>
      </c>
      <c r="H63" s="40">
        <v>0.27</v>
      </c>
      <c r="I63" s="266">
        <v>45044</v>
      </c>
    </row>
    <row r="64" spans="2:9" x14ac:dyDescent="0.25">
      <c r="B64" s="7">
        <v>59</v>
      </c>
      <c r="C64" s="89" t="s">
        <v>650</v>
      </c>
      <c r="D64" s="266">
        <v>43565</v>
      </c>
      <c r="E64" s="40">
        <v>9.16</v>
      </c>
      <c r="F64" s="40">
        <v>2.48</v>
      </c>
      <c r="G64" s="40">
        <v>2.87</v>
      </c>
      <c r="H64" s="40">
        <v>2.62</v>
      </c>
      <c r="I64" s="266">
        <v>45077</v>
      </c>
    </row>
    <row r="65" spans="2:9" x14ac:dyDescent="0.25">
      <c r="B65" s="7">
        <v>60</v>
      </c>
      <c r="C65" s="89" t="s">
        <v>651</v>
      </c>
      <c r="D65" s="266">
        <v>44277</v>
      </c>
      <c r="E65" s="40">
        <v>11.37</v>
      </c>
      <c r="F65" s="40">
        <v>0.9</v>
      </c>
      <c r="G65" s="40">
        <v>0.95</v>
      </c>
      <c r="H65" s="40">
        <v>0.24</v>
      </c>
      <c r="I65" s="266">
        <v>45077</v>
      </c>
    </row>
    <row r="66" spans="2:9" x14ac:dyDescent="0.25">
      <c r="B66" s="7">
        <v>61</v>
      </c>
      <c r="C66" s="89" t="s">
        <v>652</v>
      </c>
      <c r="D66" s="266">
        <v>45084</v>
      </c>
      <c r="E66" s="40" t="s">
        <v>382</v>
      </c>
      <c r="F66" s="40" t="s">
        <v>593</v>
      </c>
      <c r="G66" s="40" t="s">
        <v>593</v>
      </c>
      <c r="H66" s="40" t="s">
        <v>593</v>
      </c>
      <c r="I66" s="266">
        <v>45084</v>
      </c>
    </row>
    <row r="67" spans="2:9" x14ac:dyDescent="0.25">
      <c r="B67" s="7">
        <v>62</v>
      </c>
      <c r="C67" s="89" t="s">
        <v>653</v>
      </c>
      <c r="D67" s="266">
        <v>44606</v>
      </c>
      <c r="E67" s="40">
        <v>6.33</v>
      </c>
      <c r="F67" s="40">
        <v>2.85</v>
      </c>
      <c r="G67" s="40">
        <v>2.81</v>
      </c>
      <c r="H67" s="40">
        <v>2.4300000000000002</v>
      </c>
      <c r="I67" s="266">
        <v>45086</v>
      </c>
    </row>
    <row r="68" spans="2:9" x14ac:dyDescent="0.25">
      <c r="B68" s="7">
        <v>63</v>
      </c>
      <c r="C68" s="89" t="s">
        <v>654</v>
      </c>
      <c r="D68" s="266">
        <v>44253</v>
      </c>
      <c r="E68" s="40">
        <v>410.73</v>
      </c>
      <c r="F68" s="40">
        <v>31.26</v>
      </c>
      <c r="G68" s="40">
        <v>23.51</v>
      </c>
      <c r="H68" s="40">
        <v>22.35</v>
      </c>
      <c r="I68" s="266">
        <v>45092</v>
      </c>
    </row>
    <row r="69" spans="2:9" x14ac:dyDescent="0.25">
      <c r="B69" s="7">
        <v>64</v>
      </c>
      <c r="C69" s="89" t="s">
        <v>655</v>
      </c>
      <c r="D69" s="266">
        <v>44671</v>
      </c>
      <c r="E69" s="40" t="s">
        <v>382</v>
      </c>
      <c r="F69" s="40" t="s">
        <v>593</v>
      </c>
      <c r="G69" s="40" t="s">
        <v>593</v>
      </c>
      <c r="H69" s="40" t="s">
        <v>593</v>
      </c>
      <c r="I69" s="266">
        <v>45093</v>
      </c>
    </row>
    <row r="70" spans="2:9" x14ac:dyDescent="0.25">
      <c r="B70" s="7">
        <v>65</v>
      </c>
      <c r="C70" s="89" t="s">
        <v>656</v>
      </c>
      <c r="D70" s="266">
        <v>43626</v>
      </c>
      <c r="E70" s="40">
        <v>73.349999999999994</v>
      </c>
      <c r="F70" s="40">
        <v>6.22</v>
      </c>
      <c r="G70" s="40">
        <v>5.45</v>
      </c>
      <c r="H70" s="40">
        <v>5.19</v>
      </c>
      <c r="I70" s="266">
        <v>45110</v>
      </c>
    </row>
    <row r="71" spans="2:9" x14ac:dyDescent="0.25">
      <c r="B71" s="7">
        <v>66</v>
      </c>
      <c r="C71" s="89" t="s">
        <v>657</v>
      </c>
      <c r="D71" s="266">
        <v>44609</v>
      </c>
      <c r="E71" s="40">
        <v>127.17</v>
      </c>
      <c r="F71" s="40">
        <v>0.47</v>
      </c>
      <c r="G71" s="40">
        <v>0.51</v>
      </c>
      <c r="H71" s="40">
        <v>0.47</v>
      </c>
      <c r="I71" s="266">
        <v>45111</v>
      </c>
    </row>
    <row r="72" spans="2:9" x14ac:dyDescent="0.25">
      <c r="B72" s="7">
        <v>67</v>
      </c>
      <c r="C72" s="89" t="s">
        <v>658</v>
      </c>
      <c r="D72" s="266">
        <v>44189</v>
      </c>
      <c r="E72" s="40">
        <v>139.51</v>
      </c>
      <c r="F72" s="40">
        <v>14.79</v>
      </c>
      <c r="G72" s="40">
        <v>20.84</v>
      </c>
      <c r="H72" s="40">
        <v>18.87</v>
      </c>
      <c r="I72" s="266">
        <v>45154</v>
      </c>
    </row>
    <row r="73" spans="2:9" x14ac:dyDescent="0.25">
      <c r="B73" s="7">
        <v>68</v>
      </c>
      <c r="C73" s="89" t="s">
        <v>659</v>
      </c>
      <c r="D73" s="266">
        <v>44593</v>
      </c>
      <c r="E73" s="40">
        <v>13.32</v>
      </c>
      <c r="F73" s="40">
        <v>0.06</v>
      </c>
      <c r="G73" s="40">
        <v>0.11</v>
      </c>
      <c r="H73" s="40">
        <v>0.03</v>
      </c>
      <c r="I73" s="266">
        <v>45162</v>
      </c>
    </row>
    <row r="74" spans="2:9" x14ac:dyDescent="0.25">
      <c r="B74" s="7">
        <v>69</v>
      </c>
      <c r="C74" s="89" t="s">
        <v>660</v>
      </c>
      <c r="D74" s="266">
        <v>44813</v>
      </c>
      <c r="E74" s="40">
        <v>89.92</v>
      </c>
      <c r="F74" s="40">
        <v>6.81</v>
      </c>
      <c r="G74" s="40">
        <v>6.42</v>
      </c>
      <c r="H74" s="40">
        <v>6.05</v>
      </c>
      <c r="I74" s="266">
        <v>45166</v>
      </c>
    </row>
    <row r="75" spans="2:9" x14ac:dyDescent="0.25">
      <c r="B75" s="7">
        <v>70</v>
      </c>
      <c r="C75" s="89" t="s">
        <v>661</v>
      </c>
      <c r="D75" s="266">
        <v>44329</v>
      </c>
      <c r="E75" s="40">
        <v>3593.68</v>
      </c>
      <c r="F75" s="40">
        <v>457.68</v>
      </c>
      <c r="G75" s="40">
        <v>566.16999999999996</v>
      </c>
      <c r="H75" s="40">
        <v>485.86</v>
      </c>
      <c r="I75" s="266">
        <v>45166</v>
      </c>
    </row>
    <row r="76" spans="2:9" x14ac:dyDescent="0.25">
      <c r="B76" s="7">
        <v>71</v>
      </c>
      <c r="C76" s="89" t="s">
        <v>662</v>
      </c>
      <c r="D76" s="266">
        <v>44862</v>
      </c>
      <c r="E76" s="40">
        <v>12.61</v>
      </c>
      <c r="F76" s="40">
        <v>2</v>
      </c>
      <c r="G76" s="40">
        <v>2.0299999999999998</v>
      </c>
      <c r="H76" s="40">
        <v>1.73</v>
      </c>
      <c r="I76" s="266">
        <v>45167</v>
      </c>
    </row>
    <row r="77" spans="2:9" x14ac:dyDescent="0.25">
      <c r="B77" s="7">
        <v>72</v>
      </c>
      <c r="C77" s="89" t="s">
        <v>663</v>
      </c>
      <c r="D77" s="266">
        <v>45167</v>
      </c>
      <c r="E77" s="40" t="s">
        <v>382</v>
      </c>
      <c r="F77" s="40" t="s">
        <v>593</v>
      </c>
      <c r="G77" s="40" t="s">
        <v>593</v>
      </c>
      <c r="H77" s="40" t="s">
        <v>593</v>
      </c>
      <c r="I77" s="266">
        <v>45167</v>
      </c>
    </row>
    <row r="78" spans="2:9" x14ac:dyDescent="0.25">
      <c r="B78" s="7">
        <v>73</v>
      </c>
      <c r="C78" s="89" t="s">
        <v>664</v>
      </c>
      <c r="D78" s="266">
        <v>44385</v>
      </c>
      <c r="E78" s="40">
        <v>231.23</v>
      </c>
      <c r="F78" s="40">
        <v>13.78</v>
      </c>
      <c r="G78" s="40">
        <v>11.14</v>
      </c>
      <c r="H78" s="40">
        <v>9.89</v>
      </c>
      <c r="I78" s="266">
        <v>45182</v>
      </c>
    </row>
    <row r="79" spans="2:9" ht="25.5" x14ac:dyDescent="0.25">
      <c r="B79" s="7">
        <v>74</v>
      </c>
      <c r="C79" s="89" t="s">
        <v>665</v>
      </c>
      <c r="D79" s="266">
        <v>44083</v>
      </c>
      <c r="E79" s="40">
        <v>59.06</v>
      </c>
      <c r="F79" s="40">
        <v>3</v>
      </c>
      <c r="G79" s="40">
        <v>4.54</v>
      </c>
      <c r="H79" s="40">
        <v>4.47</v>
      </c>
      <c r="I79" s="266">
        <v>45183</v>
      </c>
    </row>
    <row r="80" spans="2:9" x14ac:dyDescent="0.25">
      <c r="B80" s="7">
        <v>75</v>
      </c>
      <c r="C80" s="89" t="s">
        <v>666</v>
      </c>
      <c r="D80" s="266">
        <v>44511</v>
      </c>
      <c r="E80" s="40">
        <v>1.47</v>
      </c>
      <c r="F80" s="40">
        <v>0</v>
      </c>
      <c r="G80" s="40">
        <v>0.01</v>
      </c>
      <c r="H80" s="40" t="s">
        <v>593</v>
      </c>
      <c r="I80" s="266">
        <v>45183</v>
      </c>
    </row>
    <row r="81" spans="2:9" x14ac:dyDescent="0.25">
      <c r="B81" s="7">
        <v>76</v>
      </c>
      <c r="C81" s="89" t="s">
        <v>667</v>
      </c>
      <c r="D81" s="266">
        <v>44929</v>
      </c>
      <c r="E81" s="40">
        <v>0.43</v>
      </c>
      <c r="F81" s="40">
        <v>0</v>
      </c>
      <c r="G81" s="40">
        <v>0</v>
      </c>
      <c r="H81" s="40" t="s">
        <v>593</v>
      </c>
      <c r="I81" s="266">
        <v>45183</v>
      </c>
    </row>
    <row r="82" spans="2:9" x14ac:dyDescent="0.25">
      <c r="B82" s="7">
        <v>77</v>
      </c>
      <c r="C82" s="89" t="s">
        <v>668</v>
      </c>
      <c r="D82" s="266">
        <v>44628</v>
      </c>
      <c r="E82" s="40">
        <v>12.2</v>
      </c>
      <c r="F82" s="40">
        <v>11.02</v>
      </c>
      <c r="G82" s="40">
        <v>0</v>
      </c>
      <c r="H82" s="40" t="s">
        <v>593</v>
      </c>
      <c r="I82" s="266">
        <v>45184</v>
      </c>
    </row>
    <row r="83" spans="2:9" x14ac:dyDescent="0.25">
      <c r="B83" s="7">
        <v>78</v>
      </c>
      <c r="C83" s="89" t="s">
        <v>669</v>
      </c>
      <c r="D83" s="266">
        <v>44218</v>
      </c>
      <c r="E83" s="40">
        <v>3.89</v>
      </c>
      <c r="F83" s="40">
        <v>0.24</v>
      </c>
      <c r="G83" s="40">
        <v>0</v>
      </c>
      <c r="H83" s="40" t="s">
        <v>593</v>
      </c>
      <c r="I83" s="266">
        <v>45184</v>
      </c>
    </row>
    <row r="84" spans="2:9" x14ac:dyDescent="0.25">
      <c r="B84" s="7">
        <v>79</v>
      </c>
      <c r="C84" s="89" t="s">
        <v>670</v>
      </c>
      <c r="D84" s="266">
        <v>43199</v>
      </c>
      <c r="E84" s="40">
        <v>41.58</v>
      </c>
      <c r="F84" s="40">
        <v>7.04</v>
      </c>
      <c r="G84" s="40">
        <v>6.4</v>
      </c>
      <c r="H84" s="40">
        <v>5.4</v>
      </c>
      <c r="I84" s="266">
        <v>45194</v>
      </c>
    </row>
    <row r="85" spans="2:9" ht="25.5" x14ac:dyDescent="0.25">
      <c r="B85" s="7">
        <v>80</v>
      </c>
      <c r="C85" s="89" t="s">
        <v>671</v>
      </c>
      <c r="D85" s="266">
        <v>43684</v>
      </c>
      <c r="E85" s="40">
        <v>1.1499999999999999</v>
      </c>
      <c r="F85" s="40">
        <v>0.05</v>
      </c>
      <c r="G85" s="40">
        <v>0.01</v>
      </c>
      <c r="H85" s="40" t="s">
        <v>593</v>
      </c>
      <c r="I85" s="266">
        <v>45195</v>
      </c>
    </row>
    <row r="86" spans="2:9" x14ac:dyDescent="0.25">
      <c r="B86" s="7">
        <v>81</v>
      </c>
      <c r="C86" s="89" t="s">
        <v>672</v>
      </c>
      <c r="D86" s="266">
        <v>44354</v>
      </c>
      <c r="E86" s="40">
        <v>1.27</v>
      </c>
      <c r="F86" s="40" t="s">
        <v>593</v>
      </c>
      <c r="G86" s="40" t="s">
        <v>593</v>
      </c>
      <c r="H86" s="40" t="s">
        <v>593</v>
      </c>
      <c r="I86" s="266">
        <v>45195</v>
      </c>
    </row>
    <row r="87" spans="2:9" x14ac:dyDescent="0.25">
      <c r="B87" s="7">
        <v>82</v>
      </c>
      <c r="C87" s="89" t="s">
        <v>673</v>
      </c>
      <c r="D87" s="266">
        <v>44124</v>
      </c>
      <c r="E87" s="40">
        <v>0.77</v>
      </c>
      <c r="F87" s="40">
        <v>0.1</v>
      </c>
      <c r="G87" s="40">
        <v>0.04</v>
      </c>
      <c r="H87" s="40" t="s">
        <v>593</v>
      </c>
      <c r="I87" s="266">
        <v>45196</v>
      </c>
    </row>
    <row r="88" spans="2:9" x14ac:dyDescent="0.25">
      <c r="B88" s="7">
        <v>83</v>
      </c>
      <c r="C88" s="89" t="s">
        <v>674</v>
      </c>
      <c r="D88" s="266">
        <v>44253</v>
      </c>
      <c r="E88" s="40">
        <v>9.0500000000000007</v>
      </c>
      <c r="F88" s="40">
        <v>2.0699999999999998</v>
      </c>
      <c r="G88" s="40">
        <v>2.25</v>
      </c>
      <c r="H88" s="40">
        <v>1.92</v>
      </c>
      <c r="I88" s="266">
        <v>45196</v>
      </c>
    </row>
    <row r="89" spans="2:9" x14ac:dyDescent="0.25">
      <c r="B89" s="450" t="s">
        <v>721</v>
      </c>
      <c r="C89" s="450"/>
      <c r="D89" s="450"/>
      <c r="E89" s="450"/>
      <c r="F89" s="450"/>
      <c r="G89" s="450"/>
      <c r="H89" s="450"/>
      <c r="I89" s="450"/>
    </row>
    <row r="90" spans="2:9" x14ac:dyDescent="0.25">
      <c r="B90" s="7">
        <v>1</v>
      </c>
      <c r="C90" s="89" t="s">
        <v>676</v>
      </c>
      <c r="D90" s="266">
        <v>44071</v>
      </c>
      <c r="E90" s="40">
        <v>6.92</v>
      </c>
      <c r="F90" s="246">
        <v>1.07</v>
      </c>
      <c r="G90" s="40">
        <v>0.21</v>
      </c>
      <c r="H90" s="246" t="s">
        <v>382</v>
      </c>
      <c r="I90" s="266">
        <v>45202</v>
      </c>
    </row>
    <row r="91" spans="2:9" x14ac:dyDescent="0.25">
      <c r="B91" s="7">
        <v>2</v>
      </c>
      <c r="C91" s="89" t="s">
        <v>677</v>
      </c>
      <c r="D91" s="266">
        <v>43531</v>
      </c>
      <c r="E91" s="40">
        <v>13.36</v>
      </c>
      <c r="F91" s="40">
        <v>0</v>
      </c>
      <c r="G91" s="40" t="s">
        <v>382</v>
      </c>
      <c r="H91" s="40" t="s">
        <v>382</v>
      </c>
      <c r="I91" s="266">
        <v>45203</v>
      </c>
    </row>
    <row r="92" spans="2:9" x14ac:dyDescent="0.25">
      <c r="B92" s="7">
        <v>3</v>
      </c>
      <c r="C92" s="89" t="s">
        <v>678</v>
      </c>
      <c r="D92" s="266">
        <v>44158</v>
      </c>
      <c r="E92" s="40">
        <v>539.28</v>
      </c>
      <c r="F92" s="40">
        <v>0.01</v>
      </c>
      <c r="G92" s="40">
        <v>0.26</v>
      </c>
      <c r="H92" s="40">
        <v>0.04</v>
      </c>
      <c r="I92" s="266">
        <v>45203</v>
      </c>
    </row>
    <row r="93" spans="2:9" x14ac:dyDescent="0.25">
      <c r="B93" s="7">
        <v>4</v>
      </c>
      <c r="C93" s="89" t="s">
        <v>679</v>
      </c>
      <c r="D93" s="266">
        <v>44461</v>
      </c>
      <c r="E93" s="40">
        <v>33.39</v>
      </c>
      <c r="F93" s="40">
        <v>10.93</v>
      </c>
      <c r="G93" s="40">
        <v>1.41</v>
      </c>
      <c r="H93" s="40">
        <v>1</v>
      </c>
      <c r="I93" s="266">
        <v>45208</v>
      </c>
    </row>
    <row r="94" spans="2:9" x14ac:dyDescent="0.25">
      <c r="B94" s="7">
        <v>5</v>
      </c>
      <c r="C94" s="89" t="s">
        <v>680</v>
      </c>
      <c r="D94" s="266">
        <v>43671</v>
      </c>
      <c r="E94" s="40">
        <v>0.63</v>
      </c>
      <c r="F94" s="40">
        <v>0.25</v>
      </c>
      <c r="G94" s="40">
        <v>0.33</v>
      </c>
      <c r="H94" s="40">
        <v>0.3</v>
      </c>
      <c r="I94" s="266">
        <v>45211</v>
      </c>
    </row>
    <row r="95" spans="2:9" x14ac:dyDescent="0.25">
      <c r="B95" s="7">
        <v>6</v>
      </c>
      <c r="C95" s="89" t="s">
        <v>681</v>
      </c>
      <c r="D95" s="266">
        <v>43115</v>
      </c>
      <c r="E95" s="40">
        <v>2.21</v>
      </c>
      <c r="F95" s="40">
        <v>0.27</v>
      </c>
      <c r="G95" s="40">
        <v>0.41</v>
      </c>
      <c r="H95" s="40">
        <v>0.25</v>
      </c>
      <c r="I95" s="266">
        <v>45212</v>
      </c>
    </row>
    <row r="96" spans="2:9" x14ac:dyDescent="0.25">
      <c r="B96" s="7">
        <v>7</v>
      </c>
      <c r="C96" s="89" t="s">
        <v>682</v>
      </c>
      <c r="D96" s="266">
        <v>43500</v>
      </c>
      <c r="E96" s="40">
        <v>7.33</v>
      </c>
      <c r="F96" s="40">
        <v>11.57</v>
      </c>
      <c r="G96" s="40">
        <v>0.13</v>
      </c>
      <c r="H96" s="40" t="s">
        <v>382</v>
      </c>
      <c r="I96" s="266">
        <v>45212</v>
      </c>
    </row>
    <row r="97" spans="2:9" x14ac:dyDescent="0.25">
      <c r="B97" s="7">
        <v>8</v>
      </c>
      <c r="C97" s="89" t="s">
        <v>683</v>
      </c>
      <c r="D97" s="266">
        <v>45212</v>
      </c>
      <c r="E97" s="40" t="s">
        <v>382</v>
      </c>
      <c r="F97" s="40" t="s">
        <v>382</v>
      </c>
      <c r="G97" s="40" t="s">
        <v>382</v>
      </c>
      <c r="H97" s="40" t="s">
        <v>382</v>
      </c>
      <c r="I97" s="266">
        <v>45212</v>
      </c>
    </row>
    <row r="98" spans="2:9" x14ac:dyDescent="0.25">
      <c r="B98" s="7">
        <v>9</v>
      </c>
      <c r="C98" s="89" t="s">
        <v>684</v>
      </c>
      <c r="D98" s="266">
        <v>43851</v>
      </c>
      <c r="E98" s="40">
        <v>0.52</v>
      </c>
      <c r="F98" s="40">
        <v>0.18</v>
      </c>
      <c r="G98" s="40">
        <v>0.11</v>
      </c>
      <c r="H98" s="40">
        <v>0.09</v>
      </c>
      <c r="I98" s="266">
        <v>45215</v>
      </c>
    </row>
    <row r="99" spans="2:9" x14ac:dyDescent="0.25">
      <c r="B99" s="7">
        <v>10</v>
      </c>
      <c r="C99" s="89" t="s">
        <v>685</v>
      </c>
      <c r="D99" s="266">
        <v>44202</v>
      </c>
      <c r="E99" s="40">
        <v>1194.57</v>
      </c>
      <c r="F99" s="40" t="s">
        <v>382</v>
      </c>
      <c r="G99" s="40" t="s">
        <v>382</v>
      </c>
      <c r="H99" s="40" t="s">
        <v>382</v>
      </c>
      <c r="I99" s="266">
        <v>45216</v>
      </c>
    </row>
    <row r="100" spans="2:9" x14ac:dyDescent="0.25">
      <c r="B100" s="7">
        <v>11</v>
      </c>
      <c r="C100" s="89" t="s">
        <v>686</v>
      </c>
      <c r="D100" s="266">
        <v>44970</v>
      </c>
      <c r="E100" s="40">
        <v>28.75</v>
      </c>
      <c r="F100" s="40" t="s">
        <v>382</v>
      </c>
      <c r="G100" s="40" t="s">
        <v>382</v>
      </c>
      <c r="H100" s="40" t="s">
        <v>382</v>
      </c>
      <c r="I100" s="266">
        <v>45217</v>
      </c>
    </row>
    <row r="101" spans="2:9" x14ac:dyDescent="0.25">
      <c r="B101" s="7">
        <v>12</v>
      </c>
      <c r="C101" s="89" t="s">
        <v>687</v>
      </c>
      <c r="D101" s="266">
        <v>44805</v>
      </c>
      <c r="E101" s="40">
        <v>9.32</v>
      </c>
      <c r="F101" s="40">
        <v>0.21</v>
      </c>
      <c r="G101" s="40">
        <v>0.42</v>
      </c>
      <c r="H101" s="40">
        <v>0.18</v>
      </c>
      <c r="I101" s="266">
        <v>45219</v>
      </c>
    </row>
    <row r="102" spans="2:9" x14ac:dyDescent="0.25">
      <c r="B102" s="7">
        <v>13</v>
      </c>
      <c r="C102" s="89" t="s">
        <v>688</v>
      </c>
      <c r="D102" s="266">
        <v>45029</v>
      </c>
      <c r="E102" s="40">
        <v>1.1299999999999999</v>
      </c>
      <c r="F102" s="40">
        <v>0.49</v>
      </c>
      <c r="G102" s="40">
        <v>0.49</v>
      </c>
      <c r="H102" s="40">
        <v>0.49</v>
      </c>
      <c r="I102" s="266">
        <v>45225</v>
      </c>
    </row>
    <row r="103" spans="2:9" x14ac:dyDescent="0.25">
      <c r="B103" s="7">
        <v>14</v>
      </c>
      <c r="C103" s="89" t="s">
        <v>689</v>
      </c>
      <c r="D103" s="266">
        <v>43815</v>
      </c>
      <c r="E103" s="40">
        <v>20.059999999999999</v>
      </c>
      <c r="F103" s="40">
        <v>5.69</v>
      </c>
      <c r="G103" s="40">
        <v>5.57</v>
      </c>
      <c r="H103" s="40">
        <v>4.88</v>
      </c>
      <c r="I103" s="266">
        <v>45225</v>
      </c>
    </row>
    <row r="104" spans="2:9" x14ac:dyDescent="0.25">
      <c r="B104" s="7">
        <v>15</v>
      </c>
      <c r="C104" s="89" t="s">
        <v>690</v>
      </c>
      <c r="D104" s="266">
        <v>45229</v>
      </c>
      <c r="E104" s="40" t="s">
        <v>382</v>
      </c>
      <c r="F104" s="40" t="s">
        <v>382</v>
      </c>
      <c r="G104" s="40" t="s">
        <v>382</v>
      </c>
      <c r="H104" s="40" t="s">
        <v>382</v>
      </c>
      <c r="I104" s="266">
        <v>45229</v>
      </c>
    </row>
    <row r="105" spans="2:9" x14ac:dyDescent="0.25">
      <c r="B105" s="7">
        <v>16</v>
      </c>
      <c r="C105" s="89" t="s">
        <v>691</v>
      </c>
      <c r="D105" s="266">
        <v>43535</v>
      </c>
      <c r="E105" s="246">
        <v>2.0499999999999998</v>
      </c>
      <c r="F105" s="40">
        <v>0.99</v>
      </c>
      <c r="G105" s="40">
        <v>0.76</v>
      </c>
      <c r="H105" s="40">
        <v>0.69</v>
      </c>
      <c r="I105" s="266">
        <v>45230</v>
      </c>
    </row>
    <row r="106" spans="2:9" x14ac:dyDescent="0.25">
      <c r="B106" s="7">
        <v>17</v>
      </c>
      <c r="C106" s="89" t="s">
        <v>692</v>
      </c>
      <c r="D106" s="266">
        <v>44413</v>
      </c>
      <c r="E106" s="40">
        <v>83</v>
      </c>
      <c r="F106" s="40">
        <v>15.18</v>
      </c>
      <c r="G106" s="40">
        <v>13.46</v>
      </c>
      <c r="H106" s="40">
        <v>12.58</v>
      </c>
      <c r="I106" s="266">
        <v>45231</v>
      </c>
    </row>
    <row r="107" spans="2:9" x14ac:dyDescent="0.25">
      <c r="B107" s="7">
        <v>18</v>
      </c>
      <c r="C107" s="89" t="s">
        <v>693</v>
      </c>
      <c r="D107" s="266">
        <v>43563</v>
      </c>
      <c r="E107" s="40">
        <v>121.14</v>
      </c>
      <c r="F107" s="40">
        <v>2.92</v>
      </c>
      <c r="G107" s="40">
        <v>3.08</v>
      </c>
      <c r="H107" s="40">
        <v>2.4900000000000002</v>
      </c>
      <c r="I107" s="266">
        <v>45232</v>
      </c>
    </row>
    <row r="108" spans="2:9" x14ac:dyDescent="0.25">
      <c r="B108" s="7">
        <v>19</v>
      </c>
      <c r="C108" s="89" t="s">
        <v>694</v>
      </c>
      <c r="D108" s="266">
        <v>44074</v>
      </c>
      <c r="E108" s="40">
        <v>1.1499999999999999</v>
      </c>
      <c r="F108" s="40" t="s">
        <v>382</v>
      </c>
      <c r="G108" s="40" t="s">
        <v>382</v>
      </c>
      <c r="H108" s="40" t="s">
        <v>382</v>
      </c>
      <c r="I108" s="266">
        <v>45237</v>
      </c>
    </row>
    <row r="109" spans="2:9" x14ac:dyDescent="0.25">
      <c r="B109" s="7">
        <v>20</v>
      </c>
      <c r="C109" s="89" t="s">
        <v>695</v>
      </c>
      <c r="D109" s="266">
        <v>45238</v>
      </c>
      <c r="E109" s="40" t="s">
        <v>382</v>
      </c>
      <c r="F109" s="40" t="s">
        <v>382</v>
      </c>
      <c r="G109" s="40" t="s">
        <v>382</v>
      </c>
      <c r="H109" s="40" t="s">
        <v>382</v>
      </c>
      <c r="I109" s="266">
        <v>45238</v>
      </c>
    </row>
    <row r="110" spans="2:9" x14ac:dyDescent="0.25">
      <c r="B110" s="7">
        <v>21</v>
      </c>
      <c r="C110" s="89" t="s">
        <v>696</v>
      </c>
      <c r="D110" s="266">
        <v>45240</v>
      </c>
      <c r="E110" s="40" t="s">
        <v>382</v>
      </c>
      <c r="F110" s="40" t="s">
        <v>382</v>
      </c>
      <c r="G110" s="40" t="s">
        <v>382</v>
      </c>
      <c r="H110" s="40" t="s">
        <v>382</v>
      </c>
      <c r="I110" s="266">
        <v>45240</v>
      </c>
    </row>
    <row r="111" spans="2:9" x14ac:dyDescent="0.25">
      <c r="B111" s="7">
        <v>22</v>
      </c>
      <c r="C111" s="89" t="s">
        <v>724</v>
      </c>
      <c r="D111" s="266">
        <v>43798</v>
      </c>
      <c r="E111" s="40" t="s">
        <v>382</v>
      </c>
      <c r="F111" s="40" t="s">
        <v>382</v>
      </c>
      <c r="G111" s="40" t="s">
        <v>382</v>
      </c>
      <c r="H111" s="40" t="s">
        <v>382</v>
      </c>
      <c r="I111" s="266">
        <v>45240</v>
      </c>
    </row>
    <row r="112" spans="2:9" x14ac:dyDescent="0.25">
      <c r="B112" s="7">
        <v>23</v>
      </c>
      <c r="C112" s="89" t="s">
        <v>697</v>
      </c>
      <c r="D112" s="266">
        <v>44525</v>
      </c>
      <c r="E112" s="40">
        <v>0.04</v>
      </c>
      <c r="F112" s="40">
        <v>0.13</v>
      </c>
      <c r="G112" s="40">
        <v>0.14000000000000001</v>
      </c>
      <c r="H112" s="40" t="s">
        <v>382</v>
      </c>
      <c r="I112" s="266">
        <v>45247</v>
      </c>
    </row>
    <row r="113" spans="2:9" x14ac:dyDescent="0.25">
      <c r="B113" s="7">
        <v>24</v>
      </c>
      <c r="C113" s="89" t="s">
        <v>698</v>
      </c>
      <c r="D113" s="266">
        <v>43437</v>
      </c>
      <c r="E113" s="40">
        <v>16.79</v>
      </c>
      <c r="F113" s="40">
        <v>0.94</v>
      </c>
      <c r="G113" s="40">
        <v>9.24</v>
      </c>
      <c r="H113" s="40">
        <v>9.0299999999999994</v>
      </c>
      <c r="I113" s="266">
        <v>45247</v>
      </c>
    </row>
    <row r="114" spans="2:9" ht="25.5" x14ac:dyDescent="0.25">
      <c r="B114" s="7">
        <v>25</v>
      </c>
      <c r="C114" s="89" t="s">
        <v>699</v>
      </c>
      <c r="D114" s="266">
        <v>45250</v>
      </c>
      <c r="E114" s="246" t="s">
        <v>382</v>
      </c>
      <c r="F114" s="40" t="s">
        <v>382</v>
      </c>
      <c r="G114" s="246" t="s">
        <v>382</v>
      </c>
      <c r="H114" s="40" t="s">
        <v>382</v>
      </c>
      <c r="I114" s="266">
        <v>45250</v>
      </c>
    </row>
    <row r="115" spans="2:9" x14ac:dyDescent="0.25">
      <c r="B115" s="7">
        <v>26</v>
      </c>
      <c r="C115" s="89" t="s">
        <v>700</v>
      </c>
      <c r="D115" s="266">
        <v>44477</v>
      </c>
      <c r="E115" s="40">
        <v>370.78</v>
      </c>
      <c r="F115" s="40">
        <v>0</v>
      </c>
      <c r="G115" s="40">
        <v>0</v>
      </c>
      <c r="H115" s="40" t="s">
        <v>382</v>
      </c>
      <c r="I115" s="266">
        <v>45251</v>
      </c>
    </row>
    <row r="116" spans="2:9" x14ac:dyDescent="0.25">
      <c r="B116" s="7">
        <v>27</v>
      </c>
      <c r="C116" s="89" t="s">
        <v>701</v>
      </c>
      <c r="D116" s="266">
        <v>45251</v>
      </c>
      <c r="E116" s="40" t="s">
        <v>382</v>
      </c>
      <c r="F116" s="40" t="s">
        <v>382</v>
      </c>
      <c r="G116" s="40" t="s">
        <v>382</v>
      </c>
      <c r="H116" s="40" t="s">
        <v>382</v>
      </c>
      <c r="I116" s="266">
        <v>45251</v>
      </c>
    </row>
    <row r="117" spans="2:9" x14ac:dyDescent="0.25">
      <c r="B117" s="7">
        <v>28</v>
      </c>
      <c r="C117" s="89" t="s">
        <v>702</v>
      </c>
      <c r="D117" s="266">
        <v>44209</v>
      </c>
      <c r="E117" s="40">
        <v>203.05</v>
      </c>
      <c r="F117" s="40">
        <v>17.46</v>
      </c>
      <c r="G117" s="40">
        <v>19.73</v>
      </c>
      <c r="H117" s="40">
        <v>17.989999999999998</v>
      </c>
      <c r="I117" s="266">
        <v>45252</v>
      </c>
    </row>
    <row r="118" spans="2:9" x14ac:dyDescent="0.25">
      <c r="B118" s="7">
        <v>29</v>
      </c>
      <c r="C118" s="89" t="s">
        <v>703</v>
      </c>
      <c r="D118" s="266">
        <v>43776</v>
      </c>
      <c r="E118" s="40">
        <v>785.5</v>
      </c>
      <c r="F118" s="40">
        <v>0.06</v>
      </c>
      <c r="G118" s="40">
        <v>0.13</v>
      </c>
      <c r="H118" s="40" t="s">
        <v>382</v>
      </c>
      <c r="I118" s="266">
        <v>45253</v>
      </c>
    </row>
    <row r="119" spans="2:9" x14ac:dyDescent="0.25">
      <c r="B119" s="7">
        <v>30</v>
      </c>
      <c r="C119" s="89" t="s">
        <v>704</v>
      </c>
      <c r="D119" s="266">
        <v>44691</v>
      </c>
      <c r="E119" s="246">
        <v>75.66</v>
      </c>
      <c r="F119" s="40">
        <v>10.49</v>
      </c>
      <c r="G119" s="40">
        <v>6.44</v>
      </c>
      <c r="H119" s="40">
        <v>6.15</v>
      </c>
      <c r="I119" s="266">
        <v>45254</v>
      </c>
    </row>
    <row r="120" spans="2:9" x14ac:dyDescent="0.25">
      <c r="B120" s="7">
        <v>31</v>
      </c>
      <c r="C120" s="89" t="s">
        <v>705</v>
      </c>
      <c r="D120" s="266">
        <v>45254</v>
      </c>
      <c r="E120" s="40" t="s">
        <v>382</v>
      </c>
      <c r="F120" s="40" t="s">
        <v>382</v>
      </c>
      <c r="G120" s="40" t="s">
        <v>382</v>
      </c>
      <c r="H120" s="40" t="s">
        <v>382</v>
      </c>
      <c r="I120" s="266">
        <v>45254</v>
      </c>
    </row>
    <row r="121" spans="2:9" x14ac:dyDescent="0.25">
      <c r="B121" s="7">
        <v>32</v>
      </c>
      <c r="C121" s="89" t="s">
        <v>706</v>
      </c>
      <c r="D121" s="266">
        <v>43795</v>
      </c>
      <c r="E121" s="40">
        <v>218.12</v>
      </c>
      <c r="F121" s="40">
        <v>12.7</v>
      </c>
      <c r="G121" s="40">
        <v>9.23</v>
      </c>
      <c r="H121" s="40">
        <v>8</v>
      </c>
      <c r="I121" s="266">
        <v>45254</v>
      </c>
    </row>
    <row r="122" spans="2:9" x14ac:dyDescent="0.25">
      <c r="B122" s="7">
        <v>33</v>
      </c>
      <c r="C122" s="89" t="s">
        <v>707</v>
      </c>
      <c r="D122" s="266">
        <v>43795</v>
      </c>
      <c r="E122" s="40">
        <v>67.180000000000007</v>
      </c>
      <c r="F122" s="40">
        <v>34.04</v>
      </c>
      <c r="G122" s="40">
        <v>21.96</v>
      </c>
      <c r="H122" s="40">
        <v>21.47</v>
      </c>
      <c r="I122" s="266">
        <v>45254</v>
      </c>
    </row>
    <row r="123" spans="2:9" x14ac:dyDescent="0.25">
      <c r="B123" s="7">
        <v>34</v>
      </c>
      <c r="C123" s="89" t="s">
        <v>708</v>
      </c>
      <c r="D123" s="266">
        <v>44589</v>
      </c>
      <c r="E123" s="40">
        <v>267.8</v>
      </c>
      <c r="F123" s="40">
        <v>12.9</v>
      </c>
      <c r="G123" s="40">
        <v>14.95</v>
      </c>
      <c r="H123" s="40">
        <v>12.33</v>
      </c>
      <c r="I123" s="266">
        <v>45258</v>
      </c>
    </row>
    <row r="124" spans="2:9" x14ac:dyDescent="0.25">
      <c r="B124" s="7">
        <v>35</v>
      </c>
      <c r="C124" s="89" t="s">
        <v>709</v>
      </c>
      <c r="D124" s="266">
        <v>43451</v>
      </c>
      <c r="E124" s="40">
        <v>119.44</v>
      </c>
      <c r="F124" s="40">
        <v>14.43</v>
      </c>
      <c r="G124" s="40">
        <v>17.38</v>
      </c>
      <c r="H124" s="40">
        <v>14.99</v>
      </c>
      <c r="I124" s="266">
        <v>45259</v>
      </c>
    </row>
    <row r="125" spans="2:9" x14ac:dyDescent="0.25">
      <c r="B125" s="7">
        <v>36</v>
      </c>
      <c r="C125" s="89" t="s">
        <v>710</v>
      </c>
      <c r="D125" s="266">
        <v>45259</v>
      </c>
      <c r="E125" s="40" t="s">
        <v>382</v>
      </c>
      <c r="F125" s="40" t="s">
        <v>382</v>
      </c>
      <c r="G125" s="40" t="s">
        <v>382</v>
      </c>
      <c r="H125" s="40" t="s">
        <v>382</v>
      </c>
      <c r="I125" s="266">
        <v>45259</v>
      </c>
    </row>
    <row r="126" spans="2:9" x14ac:dyDescent="0.25">
      <c r="B126" s="7">
        <v>37</v>
      </c>
      <c r="C126" s="89" t="s">
        <v>711</v>
      </c>
      <c r="D126" s="266">
        <v>43217</v>
      </c>
      <c r="E126" s="40">
        <v>52.68</v>
      </c>
      <c r="F126" s="40">
        <v>8.61</v>
      </c>
      <c r="G126" s="40">
        <v>5.21</v>
      </c>
      <c r="H126" s="40">
        <v>4.68</v>
      </c>
      <c r="I126" s="266">
        <v>45261</v>
      </c>
    </row>
    <row r="127" spans="2:9" x14ac:dyDescent="0.25">
      <c r="B127" s="7">
        <v>38</v>
      </c>
      <c r="C127" s="89" t="s">
        <v>712</v>
      </c>
      <c r="D127" s="266">
        <v>43871</v>
      </c>
      <c r="E127" s="40">
        <v>3.52</v>
      </c>
      <c r="F127" s="40">
        <v>0</v>
      </c>
      <c r="G127" s="40">
        <v>0</v>
      </c>
      <c r="H127" s="40" t="s">
        <v>382</v>
      </c>
      <c r="I127" s="266">
        <v>45267</v>
      </c>
    </row>
    <row r="128" spans="2:9" x14ac:dyDescent="0.25">
      <c r="B128" s="7">
        <v>39</v>
      </c>
      <c r="C128" s="89" t="s">
        <v>713</v>
      </c>
      <c r="D128" s="266">
        <v>43559</v>
      </c>
      <c r="E128" s="40">
        <v>113.53</v>
      </c>
      <c r="F128" s="40">
        <v>20.84</v>
      </c>
      <c r="G128" s="40">
        <v>16.989999999999998</v>
      </c>
      <c r="H128" s="40">
        <v>16.61</v>
      </c>
      <c r="I128" s="266">
        <v>45267</v>
      </c>
    </row>
    <row r="129" spans="2:9" x14ac:dyDescent="0.25">
      <c r="B129" s="7">
        <v>40</v>
      </c>
      <c r="C129" s="89" t="s">
        <v>714</v>
      </c>
      <c r="D129" s="266">
        <v>44679</v>
      </c>
      <c r="E129" s="40">
        <v>4.62</v>
      </c>
      <c r="F129" s="40" t="s">
        <v>382</v>
      </c>
      <c r="G129" s="40" t="s">
        <v>382</v>
      </c>
      <c r="H129" s="40" t="s">
        <v>382</v>
      </c>
      <c r="I129" s="266">
        <v>45273</v>
      </c>
    </row>
    <row r="130" spans="2:9" x14ac:dyDescent="0.25">
      <c r="B130" s="7">
        <v>41</v>
      </c>
      <c r="C130" s="89" t="s">
        <v>715</v>
      </c>
      <c r="D130" s="266">
        <v>45107</v>
      </c>
      <c r="E130" s="40">
        <v>92.39</v>
      </c>
      <c r="F130" s="40">
        <v>0.01</v>
      </c>
      <c r="G130" s="40">
        <v>0.01</v>
      </c>
      <c r="H130" s="40" t="s">
        <v>382</v>
      </c>
      <c r="I130" s="266">
        <v>45274</v>
      </c>
    </row>
    <row r="131" spans="2:9" x14ac:dyDescent="0.25">
      <c r="B131" s="7">
        <v>42</v>
      </c>
      <c r="C131" s="89" t="s">
        <v>716</v>
      </c>
      <c r="D131" s="266">
        <v>43669</v>
      </c>
      <c r="E131" s="40">
        <v>249.97</v>
      </c>
      <c r="F131" s="40">
        <v>0.01</v>
      </c>
      <c r="G131" s="40">
        <v>0.11</v>
      </c>
      <c r="H131" s="40" t="s">
        <v>382</v>
      </c>
      <c r="I131" s="266">
        <v>45275</v>
      </c>
    </row>
    <row r="132" spans="2:9" x14ac:dyDescent="0.25">
      <c r="B132" s="7">
        <v>43</v>
      </c>
      <c r="C132" s="89" t="s">
        <v>717</v>
      </c>
      <c r="D132" s="266">
        <v>44400</v>
      </c>
      <c r="E132" s="40">
        <v>1.96</v>
      </c>
      <c r="F132" s="40">
        <v>0.08</v>
      </c>
      <c r="G132" s="40">
        <v>0.09</v>
      </c>
      <c r="H132" s="40">
        <v>0.03</v>
      </c>
      <c r="I132" s="266">
        <v>45278</v>
      </c>
    </row>
    <row r="133" spans="2:9" x14ac:dyDescent="0.25">
      <c r="B133" s="7">
        <v>44</v>
      </c>
      <c r="C133" s="89" t="s">
        <v>718</v>
      </c>
      <c r="D133" s="266">
        <v>43531</v>
      </c>
      <c r="E133" s="40">
        <v>2029.93</v>
      </c>
      <c r="F133" s="40">
        <v>128.85</v>
      </c>
      <c r="G133" s="40">
        <v>78.81</v>
      </c>
      <c r="H133" s="40">
        <v>74.930000000000007</v>
      </c>
      <c r="I133" s="266">
        <v>45279</v>
      </c>
    </row>
    <row r="134" spans="2:9" x14ac:dyDescent="0.25">
      <c r="B134" s="7">
        <v>45</v>
      </c>
      <c r="C134" s="89" t="s">
        <v>719</v>
      </c>
      <c r="D134" s="266">
        <v>43516</v>
      </c>
      <c r="E134" s="40">
        <v>123.06</v>
      </c>
      <c r="F134" s="40">
        <v>13.5</v>
      </c>
      <c r="G134" s="40">
        <v>12.72</v>
      </c>
      <c r="H134" s="40">
        <v>10.95</v>
      </c>
      <c r="I134" s="266">
        <v>45279</v>
      </c>
    </row>
    <row r="135" spans="2:9" x14ac:dyDescent="0.25">
      <c r="B135" s="7">
        <v>46</v>
      </c>
      <c r="C135" s="89" t="s">
        <v>720</v>
      </c>
      <c r="D135" s="266">
        <v>43385</v>
      </c>
      <c r="E135" s="40">
        <v>45.28</v>
      </c>
      <c r="F135" s="40">
        <v>1.27</v>
      </c>
      <c r="G135" s="40">
        <v>1.83</v>
      </c>
      <c r="H135" s="40">
        <v>1.6</v>
      </c>
      <c r="I135" s="266">
        <v>45281</v>
      </c>
    </row>
    <row r="136" spans="2:9" ht="14.45" customHeight="1" x14ac:dyDescent="0.25">
      <c r="B136" s="422" t="s">
        <v>722</v>
      </c>
      <c r="C136" s="423"/>
      <c r="D136" s="424"/>
      <c r="E136" s="221">
        <v>6906.11</v>
      </c>
      <c r="F136" s="221">
        <v>326.10000000000002</v>
      </c>
      <c r="G136" s="221">
        <v>241.65</v>
      </c>
      <c r="H136" s="221">
        <v>221.75</v>
      </c>
      <c r="I136" s="264" t="s">
        <v>14</v>
      </c>
    </row>
    <row r="137" spans="2:9" ht="14.45" customHeight="1" x14ac:dyDescent="0.25">
      <c r="B137" s="425" t="s">
        <v>581</v>
      </c>
      <c r="C137" s="426"/>
      <c r="D137" s="427"/>
      <c r="E137" s="221">
        <v>106469.57</v>
      </c>
      <c r="F137" s="221">
        <v>4580.32</v>
      </c>
      <c r="G137" s="221">
        <v>4217.4399999999996</v>
      </c>
      <c r="H137" s="221">
        <v>3840.11</v>
      </c>
      <c r="I137" s="264" t="s">
        <v>14</v>
      </c>
    </row>
    <row r="138" spans="2:9" x14ac:dyDescent="0.25">
      <c r="B138" s="12" t="s">
        <v>725</v>
      </c>
    </row>
    <row r="139" spans="2:9" x14ac:dyDescent="0.25">
      <c r="B139" s="12" t="s">
        <v>445</v>
      </c>
    </row>
    <row r="140" spans="2:9" x14ac:dyDescent="0.25">
      <c r="B140" s="446" t="s">
        <v>435</v>
      </c>
      <c r="C140" s="446"/>
      <c r="D140" s="446"/>
      <c r="E140" s="446"/>
      <c r="F140" s="446"/>
      <c r="G140" s="446"/>
      <c r="H140" s="446"/>
      <c r="I140" s="446"/>
    </row>
    <row r="141" spans="2:9" x14ac:dyDescent="0.25">
      <c r="B141" s="446" t="s">
        <v>726</v>
      </c>
      <c r="C141" s="446"/>
      <c r="D141" s="446"/>
      <c r="E141" s="446"/>
      <c r="F141" s="446"/>
      <c r="G141" s="446"/>
      <c r="H141" s="446"/>
      <c r="I141" s="446"/>
    </row>
    <row r="142" spans="2:9" x14ac:dyDescent="0.25">
      <c r="C142"/>
    </row>
  </sheetData>
  <mergeCells count="9">
    <mergeCell ref="B141:I141"/>
    <mergeCell ref="B140:I140"/>
    <mergeCell ref="K2:K3"/>
    <mergeCell ref="B137:D137"/>
    <mergeCell ref="B2:I2"/>
    <mergeCell ref="B3:I3"/>
    <mergeCell ref="B5:I5"/>
    <mergeCell ref="B89:I89"/>
    <mergeCell ref="B136:D136"/>
  </mergeCells>
  <hyperlinks>
    <hyperlink ref="K2:K3" location="'Table of Contents'!A1" display="Go To Table Of Contents"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W16"/>
  <sheetViews>
    <sheetView showGridLines="0" workbookViewId="0">
      <selection activeCell="R6" sqref="R6:R7"/>
    </sheetView>
  </sheetViews>
  <sheetFormatPr defaultRowHeight="15" x14ac:dyDescent="0.25"/>
  <cols>
    <col min="1" max="1" width="2.140625" customWidth="1"/>
    <col min="2" max="5" width="7.7109375" customWidth="1"/>
    <col min="6" max="9" width="4.7109375" customWidth="1"/>
    <col min="10" max="12" width="7.7109375" customWidth="1"/>
    <col min="13" max="13" width="8.5703125" customWidth="1"/>
    <col min="14" max="14" width="2" customWidth="1"/>
    <col min="15" max="15" width="1.85546875" style="49" customWidth="1"/>
    <col min="16" max="16" width="1.85546875" customWidth="1"/>
    <col min="17" max="17" width="41.140625" customWidth="1"/>
    <col min="18" max="18" width="14.28515625" customWidth="1"/>
    <col min="19" max="19" width="11.28515625" customWidth="1"/>
    <col min="20" max="20" width="12.28515625" customWidth="1"/>
    <col min="21" max="21" width="15" customWidth="1"/>
    <col min="22" max="22" width="3.28515625" customWidth="1"/>
    <col min="23" max="23" width="14" customWidth="1"/>
  </cols>
  <sheetData>
    <row r="1" spans="2:23" ht="12" customHeight="1" x14ac:dyDescent="0.25"/>
    <row r="2" spans="2:23" ht="15.75" x14ac:dyDescent="0.25">
      <c r="B2" s="397"/>
      <c r="C2" s="397"/>
      <c r="D2" s="397"/>
      <c r="E2" s="397"/>
      <c r="F2" s="397"/>
      <c r="G2" s="397"/>
      <c r="H2" s="397"/>
      <c r="I2" s="397"/>
      <c r="J2" s="397"/>
      <c r="K2" s="397"/>
      <c r="L2" s="397"/>
      <c r="M2" s="397"/>
      <c r="Q2" s="439" t="s">
        <v>939</v>
      </c>
      <c r="R2" s="439"/>
      <c r="S2" s="439"/>
      <c r="T2" s="439"/>
      <c r="U2" s="439"/>
      <c r="W2" s="444" t="s">
        <v>367</v>
      </c>
    </row>
    <row r="3" spans="2:23" x14ac:dyDescent="0.25">
      <c r="Q3" s="12"/>
      <c r="R3" s="13"/>
      <c r="S3" s="13"/>
      <c r="T3" s="13"/>
      <c r="U3" s="13"/>
      <c r="W3" s="444"/>
    </row>
    <row r="4" spans="2:23" x14ac:dyDescent="0.25">
      <c r="Q4" s="313" t="s">
        <v>402</v>
      </c>
      <c r="R4" s="314" t="s">
        <v>403</v>
      </c>
      <c r="S4" s="354"/>
      <c r="T4" s="354"/>
      <c r="U4" s="354"/>
    </row>
    <row r="5" spans="2:23" x14ac:dyDescent="0.25">
      <c r="Q5" s="18" t="s">
        <v>727</v>
      </c>
      <c r="R5" s="117">
        <v>2376</v>
      </c>
      <c r="S5" s="354"/>
      <c r="T5" s="354"/>
      <c r="U5" s="354"/>
    </row>
    <row r="6" spans="2:23" x14ac:dyDescent="0.25">
      <c r="Q6" s="18" t="s">
        <v>401</v>
      </c>
      <c r="R6" s="117">
        <v>1804</v>
      </c>
      <c r="S6" s="117"/>
      <c r="T6" s="117"/>
      <c r="U6" s="117"/>
    </row>
    <row r="7" spans="2:23" ht="17.25" customHeight="1" x14ac:dyDescent="0.25">
      <c r="Q7" s="80" t="s">
        <v>30</v>
      </c>
      <c r="R7" s="152">
        <f>2344-R6</f>
        <v>540</v>
      </c>
      <c r="S7" s="117"/>
      <c r="T7" s="117"/>
      <c r="U7" s="117"/>
    </row>
    <row r="8" spans="2:23" ht="18" customHeight="1" x14ac:dyDescent="0.25">
      <c r="Q8" s="18" t="s">
        <v>728</v>
      </c>
      <c r="R8" s="40"/>
      <c r="S8" s="117"/>
      <c r="T8" s="117"/>
      <c r="U8" s="117"/>
    </row>
    <row r="9" spans="2:23" ht="50.45" customHeight="1" x14ac:dyDescent="0.25">
      <c r="Q9" s="451"/>
      <c r="R9" s="451"/>
      <c r="S9" s="451"/>
      <c r="T9" s="451"/>
      <c r="U9" s="451"/>
    </row>
    <row r="10" spans="2:23" ht="50.45" customHeight="1" x14ac:dyDescent="0.25">
      <c r="S10" s="57"/>
      <c r="T10" s="57"/>
      <c r="U10" s="57"/>
    </row>
    <row r="11" spans="2:23" x14ac:dyDescent="0.25">
      <c r="T11" s="169"/>
    </row>
    <row r="12" spans="2:23" x14ac:dyDescent="0.25">
      <c r="T12" s="169"/>
    </row>
    <row r="13" spans="2:23" ht="15" customHeight="1" x14ac:dyDescent="0.25">
      <c r="T13" s="169"/>
    </row>
    <row r="16" spans="2:23" ht="15" customHeight="1" x14ac:dyDescent="0.25"/>
  </sheetData>
  <mergeCells count="4">
    <mergeCell ref="Q9:U9"/>
    <mergeCell ref="B2:M2"/>
    <mergeCell ref="W2:W3"/>
    <mergeCell ref="Q2:U2"/>
  </mergeCells>
  <hyperlinks>
    <hyperlink ref="W2:W3" location="'Table of Contents'!A1" display="Go To Table Of Contents" xr:uid="{00000000-0004-0000-08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R21"/>
  <sheetViews>
    <sheetView showGridLines="0" workbookViewId="0">
      <selection activeCell="O13" sqref="O13"/>
    </sheetView>
  </sheetViews>
  <sheetFormatPr defaultRowHeight="15" x14ac:dyDescent="0.25"/>
  <cols>
    <col min="1" max="1" width="1.85546875" customWidth="1"/>
    <col min="10" max="10" width="1.85546875" customWidth="1"/>
    <col min="11" max="11" width="1.85546875" style="49" customWidth="1"/>
    <col min="12" max="12" width="1.85546875" customWidth="1"/>
    <col min="13" max="13" width="76.42578125" style="19" customWidth="1"/>
    <col min="14" max="15" width="19.28515625" customWidth="1"/>
    <col min="16" max="16" width="4" customWidth="1"/>
    <col min="17" max="18" width="6.7109375" customWidth="1"/>
  </cols>
  <sheetData>
    <row r="1" spans="2:18" ht="12" customHeight="1" x14ac:dyDescent="0.25"/>
    <row r="2" spans="2:18" ht="15.75" x14ac:dyDescent="0.25">
      <c r="B2" s="397"/>
      <c r="C2" s="397"/>
      <c r="D2" s="397"/>
      <c r="E2" s="397"/>
      <c r="F2" s="397"/>
      <c r="G2" s="397"/>
      <c r="H2" s="397"/>
      <c r="I2" s="397"/>
      <c r="M2" s="452" t="s">
        <v>938</v>
      </c>
      <c r="N2" s="452"/>
      <c r="O2" s="452"/>
      <c r="Q2" s="391" t="s">
        <v>335</v>
      </c>
      <c r="R2" s="391"/>
    </row>
    <row r="3" spans="2:18" x14ac:dyDescent="0.25">
      <c r="M3" s="22"/>
      <c r="N3" s="21"/>
      <c r="O3" s="21"/>
      <c r="Q3" s="391"/>
      <c r="R3" s="391"/>
    </row>
    <row r="4" spans="2:18" x14ac:dyDescent="0.25">
      <c r="M4" s="453" t="s">
        <v>110</v>
      </c>
      <c r="N4" s="453" t="s">
        <v>111</v>
      </c>
      <c r="O4" s="453"/>
    </row>
    <row r="5" spans="2:18" ht="25.5" x14ac:dyDescent="0.25">
      <c r="M5" s="454"/>
      <c r="N5" s="23" t="s">
        <v>112</v>
      </c>
      <c r="O5" s="23" t="s">
        <v>18</v>
      </c>
      <c r="Q5" s="169"/>
      <c r="R5" s="169"/>
    </row>
    <row r="6" spans="2:18" x14ac:dyDescent="0.25">
      <c r="M6" s="77" t="s">
        <v>338</v>
      </c>
      <c r="N6" s="373">
        <v>526</v>
      </c>
      <c r="O6" s="373">
        <v>1083</v>
      </c>
      <c r="Q6" s="169">
        <f>SUM(N6:O6)</f>
        <v>1609</v>
      </c>
      <c r="R6" s="169"/>
    </row>
    <row r="7" spans="2:18" x14ac:dyDescent="0.25">
      <c r="M7" s="77" t="s">
        <v>339</v>
      </c>
      <c r="N7" s="373">
        <v>286</v>
      </c>
      <c r="O7" s="373">
        <v>391</v>
      </c>
      <c r="Q7" s="169">
        <f>SUM(N7:O7)</f>
        <v>677</v>
      </c>
      <c r="R7" s="169"/>
    </row>
    <row r="8" spans="2:18" ht="18" customHeight="1" x14ac:dyDescent="0.25">
      <c r="M8" s="77" t="s">
        <v>341</v>
      </c>
      <c r="N8" s="373">
        <v>17</v>
      </c>
      <c r="O8" s="373">
        <v>44</v>
      </c>
      <c r="Q8" s="169">
        <f>SUM(N8:O8)</f>
        <v>61</v>
      </c>
      <c r="R8" s="169"/>
    </row>
    <row r="9" spans="2:18" ht="15.75" customHeight="1" x14ac:dyDescent="0.25">
      <c r="M9" s="77" t="s">
        <v>340</v>
      </c>
      <c r="N9" s="373">
        <v>1</v>
      </c>
      <c r="O9" s="373">
        <v>28</v>
      </c>
      <c r="Q9" s="169">
        <f>SUM(N9:O9)</f>
        <v>29</v>
      </c>
      <c r="R9" s="169"/>
    </row>
    <row r="10" spans="2:18" ht="15" customHeight="1" x14ac:dyDescent="0.25">
      <c r="M10" s="227" t="s">
        <v>20</v>
      </c>
      <c r="N10" s="374">
        <v>830</v>
      </c>
      <c r="O10" s="374">
        <v>1546</v>
      </c>
    </row>
    <row r="12" spans="2:18" x14ac:dyDescent="0.25">
      <c r="M12" s="168"/>
      <c r="N12" s="169"/>
      <c r="O12" s="169"/>
    </row>
    <row r="13" spans="2:18" x14ac:dyDescent="0.25">
      <c r="M13" s="196" t="s">
        <v>110</v>
      </c>
      <c r="N13" s="189" t="s">
        <v>20</v>
      </c>
      <c r="O13" s="169"/>
    </row>
    <row r="14" spans="2:18" ht="30" x14ac:dyDescent="0.25">
      <c r="M14" s="197" t="s">
        <v>343</v>
      </c>
      <c r="N14" s="189">
        <f>SUM(N6:O6)</f>
        <v>1609</v>
      </c>
      <c r="O14" s="169"/>
    </row>
    <row r="15" spans="2:18" ht="30" x14ac:dyDescent="0.25">
      <c r="M15" s="197" t="s">
        <v>344</v>
      </c>
      <c r="N15" s="189">
        <f>SUM(N7:O7)</f>
        <v>677</v>
      </c>
      <c r="O15" s="169"/>
    </row>
    <row r="16" spans="2:18" ht="30" x14ac:dyDescent="0.25">
      <c r="M16" s="197" t="s">
        <v>345</v>
      </c>
      <c r="N16" s="189">
        <f>SUM(N8:O8)</f>
        <v>61</v>
      </c>
      <c r="O16" s="169"/>
    </row>
    <row r="17" spans="13:15" ht="30" x14ac:dyDescent="0.25">
      <c r="M17" s="197" t="s">
        <v>346</v>
      </c>
      <c r="N17" s="189">
        <f>SUM(N9:O9)</f>
        <v>29</v>
      </c>
      <c r="O17" s="169"/>
    </row>
    <row r="18" spans="13:15" x14ac:dyDescent="0.25">
      <c r="M18" s="174" t="s">
        <v>20</v>
      </c>
      <c r="N18" s="189">
        <f>SUM(N14:N17)</f>
        <v>2376</v>
      </c>
      <c r="O18" s="169"/>
    </row>
    <row r="19" spans="13:15" x14ac:dyDescent="0.25">
      <c r="M19" s="168"/>
      <c r="N19" s="169"/>
      <c r="O19" s="169"/>
    </row>
    <row r="20" spans="13:15" x14ac:dyDescent="0.25">
      <c r="M20" s="168"/>
      <c r="N20" s="169"/>
      <c r="O20" s="169"/>
    </row>
    <row r="21" spans="13:15" x14ac:dyDescent="0.25">
      <c r="M21" s="168"/>
      <c r="N21" s="169"/>
      <c r="O21" s="169"/>
    </row>
  </sheetData>
  <mergeCells count="5">
    <mergeCell ref="M2:O2"/>
    <mergeCell ref="M4:M5"/>
    <mergeCell ref="N4:O4"/>
    <mergeCell ref="B2:I2"/>
    <mergeCell ref="Q2:R3"/>
  </mergeCells>
  <hyperlinks>
    <hyperlink ref="Q2:R3" location="'Table of Contents'!A1" display="Go To Table Of Contents" xr:uid="{00000000-0004-0000-0C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I28"/>
  <sheetViews>
    <sheetView showGridLines="0" workbookViewId="0">
      <selection activeCell="I2" sqref="I2:I3"/>
    </sheetView>
  </sheetViews>
  <sheetFormatPr defaultRowHeight="15" x14ac:dyDescent="0.25"/>
  <cols>
    <col min="1" max="1" width="1.85546875" customWidth="1"/>
    <col min="2" max="2" width="19.28515625" customWidth="1"/>
    <col min="3" max="3" width="10.28515625" customWidth="1"/>
    <col min="4" max="4" width="11.28515625" customWidth="1"/>
    <col min="5" max="5" width="12" customWidth="1"/>
    <col min="6" max="6" width="11.7109375" customWidth="1"/>
    <col min="7" max="7" width="11.42578125" customWidth="1"/>
    <col min="8" max="8" width="4.85546875" customWidth="1"/>
    <col min="9" max="9" width="13" customWidth="1"/>
  </cols>
  <sheetData>
    <row r="1" spans="2:9" ht="12" customHeight="1" x14ac:dyDescent="0.25"/>
    <row r="2" spans="2:9" x14ac:dyDescent="0.25">
      <c r="B2" s="447" t="s">
        <v>937</v>
      </c>
      <c r="C2" s="447"/>
      <c r="D2" s="447"/>
      <c r="E2" s="447"/>
      <c r="F2" s="447"/>
      <c r="G2" s="447"/>
      <c r="I2" s="456" t="s">
        <v>335</v>
      </c>
    </row>
    <row r="3" spans="2:9" x14ac:dyDescent="0.25">
      <c r="B3" s="448" t="s">
        <v>113</v>
      </c>
      <c r="C3" s="448"/>
      <c r="D3" s="448"/>
      <c r="E3" s="448"/>
      <c r="F3" s="448"/>
      <c r="G3" s="448"/>
      <c r="I3" s="456"/>
    </row>
    <row r="4" spans="2:9" ht="38.25" x14ac:dyDescent="0.25">
      <c r="B4" s="23" t="s">
        <v>114</v>
      </c>
      <c r="C4" s="23" t="s">
        <v>115</v>
      </c>
      <c r="D4" s="23" t="s">
        <v>116</v>
      </c>
      <c r="E4" s="23" t="s">
        <v>91</v>
      </c>
      <c r="F4" s="23" t="s">
        <v>131</v>
      </c>
      <c r="G4" s="23" t="s">
        <v>117</v>
      </c>
    </row>
    <row r="5" spans="2:9" x14ac:dyDescent="0.25">
      <c r="B5" s="460" t="s">
        <v>732</v>
      </c>
      <c r="C5" s="460"/>
      <c r="D5" s="460"/>
      <c r="E5" s="460"/>
      <c r="F5" s="460"/>
      <c r="G5" s="460"/>
    </row>
    <row r="6" spans="2:9" x14ac:dyDescent="0.25">
      <c r="B6" s="14">
        <v>52</v>
      </c>
      <c r="C6" s="334">
        <v>86</v>
      </c>
      <c r="D6" s="320">
        <v>10486.45</v>
      </c>
      <c r="E6" s="337">
        <v>635.63</v>
      </c>
      <c r="F6" s="320">
        <v>622.28</v>
      </c>
      <c r="G6" s="320">
        <v>599.30999999999995</v>
      </c>
    </row>
    <row r="7" spans="2:9" ht="15" customHeight="1" x14ac:dyDescent="0.25">
      <c r="B7" s="57" t="s">
        <v>118</v>
      </c>
      <c r="C7" s="335" t="s">
        <v>14</v>
      </c>
      <c r="D7" s="332" t="s">
        <v>14</v>
      </c>
      <c r="E7" s="462">
        <v>7910.63</v>
      </c>
      <c r="F7" s="464" t="s">
        <v>729</v>
      </c>
      <c r="G7" s="332" t="s">
        <v>735</v>
      </c>
    </row>
    <row r="8" spans="2:9" x14ac:dyDescent="0.25">
      <c r="B8" s="57" t="s">
        <v>119</v>
      </c>
      <c r="C8" s="335">
        <v>5905</v>
      </c>
      <c r="D8" s="332">
        <v>131227.64000000001</v>
      </c>
      <c r="E8" s="462"/>
      <c r="F8" s="464"/>
      <c r="G8" s="332">
        <v>5826.39</v>
      </c>
    </row>
    <row r="9" spans="2:9" x14ac:dyDescent="0.25">
      <c r="B9" s="57" t="s">
        <v>120</v>
      </c>
      <c r="C9" s="335">
        <v>4235</v>
      </c>
      <c r="D9" s="332">
        <v>164.46</v>
      </c>
      <c r="E9" s="462"/>
      <c r="F9" s="464"/>
      <c r="G9" s="338">
        <v>10.72</v>
      </c>
    </row>
    <row r="10" spans="2:9" x14ac:dyDescent="0.25">
      <c r="B10" s="57" t="s">
        <v>121</v>
      </c>
      <c r="C10" s="335">
        <v>1456</v>
      </c>
      <c r="D10" s="332">
        <v>18009.849999999999</v>
      </c>
      <c r="E10" s="462"/>
      <c r="F10" s="464"/>
      <c r="G10" s="332">
        <v>172.14</v>
      </c>
    </row>
    <row r="11" spans="2:9" x14ac:dyDescent="0.25">
      <c r="B11" s="57" t="s">
        <v>122</v>
      </c>
      <c r="C11" s="335">
        <v>946</v>
      </c>
      <c r="D11" s="332">
        <v>10619.87</v>
      </c>
      <c r="E11" s="462"/>
      <c r="F11" s="464"/>
      <c r="G11" s="332">
        <v>30.5</v>
      </c>
    </row>
    <row r="12" spans="2:9" x14ac:dyDescent="0.25">
      <c r="B12" s="57" t="s">
        <v>123</v>
      </c>
      <c r="C12" s="335">
        <v>7422</v>
      </c>
      <c r="D12" s="332">
        <v>12049.43</v>
      </c>
      <c r="E12" s="462"/>
      <c r="F12" s="464"/>
      <c r="G12" s="332">
        <v>93.48</v>
      </c>
    </row>
    <row r="13" spans="2:9" x14ac:dyDescent="0.25">
      <c r="B13" s="57" t="s">
        <v>124</v>
      </c>
      <c r="C13" s="335">
        <v>0</v>
      </c>
      <c r="D13" s="335">
        <v>0</v>
      </c>
      <c r="E13" s="462"/>
      <c r="F13" s="464"/>
      <c r="G13" s="335">
        <v>0</v>
      </c>
    </row>
    <row r="14" spans="2:9" x14ac:dyDescent="0.25">
      <c r="B14" s="57" t="s">
        <v>125</v>
      </c>
      <c r="C14" s="335">
        <v>163</v>
      </c>
      <c r="D14" s="332">
        <v>860.22</v>
      </c>
      <c r="E14" s="463"/>
      <c r="F14" s="465"/>
      <c r="G14" s="332">
        <v>9.77</v>
      </c>
    </row>
    <row r="15" spans="2:9" x14ac:dyDescent="0.25">
      <c r="B15" s="222" t="s">
        <v>126</v>
      </c>
      <c r="C15" s="336">
        <v>20213</v>
      </c>
      <c r="D15" s="333">
        <v>183417.92</v>
      </c>
      <c r="E15" s="333">
        <v>8546.26</v>
      </c>
      <c r="F15" s="333" t="s">
        <v>730</v>
      </c>
      <c r="G15" s="333">
        <v>7369.88</v>
      </c>
    </row>
    <row r="16" spans="2:9" x14ac:dyDescent="0.25">
      <c r="B16" s="461" t="s">
        <v>733</v>
      </c>
      <c r="C16" s="461"/>
      <c r="D16" s="461"/>
      <c r="E16" s="461"/>
      <c r="F16" s="461"/>
      <c r="G16" s="461"/>
    </row>
    <row r="17" spans="2:7" x14ac:dyDescent="0.25">
      <c r="B17" s="144" t="s">
        <v>118</v>
      </c>
      <c r="C17" s="334" t="s">
        <v>14</v>
      </c>
      <c r="D17" s="320" t="s">
        <v>14</v>
      </c>
      <c r="E17" s="466" t="s">
        <v>731</v>
      </c>
      <c r="F17" s="457" t="s">
        <v>127</v>
      </c>
      <c r="G17" s="457" t="s">
        <v>127</v>
      </c>
    </row>
    <row r="18" spans="2:7" x14ac:dyDescent="0.25">
      <c r="B18" s="55" t="s">
        <v>119</v>
      </c>
      <c r="C18" s="339">
        <v>45260</v>
      </c>
      <c r="D18" s="246">
        <v>747149.77</v>
      </c>
      <c r="E18" s="467"/>
      <c r="F18" s="458"/>
      <c r="G18" s="458"/>
    </row>
    <row r="19" spans="2:7" x14ac:dyDescent="0.25">
      <c r="B19" s="55" t="s">
        <v>120</v>
      </c>
      <c r="C19" s="339">
        <v>37001</v>
      </c>
      <c r="D19" s="246">
        <v>1501.72</v>
      </c>
      <c r="E19" s="467"/>
      <c r="F19" s="458"/>
      <c r="G19" s="458"/>
    </row>
    <row r="20" spans="2:7" x14ac:dyDescent="0.25">
      <c r="B20" s="55" t="s">
        <v>121</v>
      </c>
      <c r="C20" s="339">
        <v>12348</v>
      </c>
      <c r="D20" s="246">
        <v>136949.57</v>
      </c>
      <c r="E20" s="467"/>
      <c r="F20" s="458"/>
      <c r="G20" s="458"/>
    </row>
    <row r="21" spans="2:7" x14ac:dyDescent="0.25">
      <c r="B21" s="55" t="s">
        <v>122</v>
      </c>
      <c r="C21" s="339">
        <v>3232</v>
      </c>
      <c r="D21" s="246">
        <v>38676.75</v>
      </c>
      <c r="E21" s="467"/>
      <c r="F21" s="458"/>
      <c r="G21" s="458"/>
    </row>
    <row r="22" spans="2:7" x14ac:dyDescent="0.25">
      <c r="B22" s="55" t="s">
        <v>123</v>
      </c>
      <c r="C22" s="339">
        <v>1985411</v>
      </c>
      <c r="D22" s="246">
        <v>94041.9</v>
      </c>
      <c r="E22" s="467"/>
      <c r="F22" s="458"/>
      <c r="G22" s="458"/>
    </row>
    <row r="23" spans="2:7" x14ac:dyDescent="0.25">
      <c r="B23" s="55" t="s">
        <v>124</v>
      </c>
      <c r="C23" s="339">
        <v>76</v>
      </c>
      <c r="D23" s="246">
        <v>602.24</v>
      </c>
      <c r="E23" s="467"/>
      <c r="F23" s="458"/>
      <c r="G23" s="458"/>
    </row>
    <row r="24" spans="2:7" x14ac:dyDescent="0.25">
      <c r="B24" s="55" t="s">
        <v>125</v>
      </c>
      <c r="C24" s="339">
        <v>105648</v>
      </c>
      <c r="D24" s="246">
        <v>3360.88</v>
      </c>
      <c r="E24" s="467"/>
      <c r="F24" s="458"/>
      <c r="G24" s="458"/>
    </row>
    <row r="25" spans="2:7" x14ac:dyDescent="0.25">
      <c r="B25" s="198" t="s">
        <v>128</v>
      </c>
      <c r="C25" s="340">
        <v>2188976</v>
      </c>
      <c r="D25" s="244">
        <v>1022282.83</v>
      </c>
      <c r="E25" s="341"/>
      <c r="F25" s="458"/>
      <c r="G25" s="458"/>
    </row>
    <row r="26" spans="2:7" x14ac:dyDescent="0.25">
      <c r="B26" s="222" t="s">
        <v>129</v>
      </c>
      <c r="C26" s="336">
        <v>2209189</v>
      </c>
      <c r="D26" s="333">
        <v>1205700.75</v>
      </c>
      <c r="E26" s="333">
        <v>61479.59</v>
      </c>
      <c r="F26" s="459"/>
      <c r="G26" s="459"/>
    </row>
    <row r="27" spans="2:7" ht="92.25" customHeight="1" x14ac:dyDescent="0.25">
      <c r="B27" s="455" t="s">
        <v>734</v>
      </c>
      <c r="C27" s="455"/>
      <c r="D27" s="455"/>
      <c r="E27" s="455"/>
      <c r="F27" s="455"/>
      <c r="G27" s="455"/>
    </row>
    <row r="28" spans="2:7" x14ac:dyDescent="0.25">
      <c r="B28" s="145"/>
      <c r="C28" s="145"/>
      <c r="D28" s="145"/>
      <c r="E28" s="145"/>
      <c r="F28" s="145"/>
      <c r="G28" s="145"/>
    </row>
  </sheetData>
  <mergeCells count="11">
    <mergeCell ref="B27:G27"/>
    <mergeCell ref="I2:I3"/>
    <mergeCell ref="F17:F26"/>
    <mergeCell ref="G17:G26"/>
    <mergeCell ref="B2:G2"/>
    <mergeCell ref="B3:G3"/>
    <mergeCell ref="B5:G5"/>
    <mergeCell ref="B16:G16"/>
    <mergeCell ref="E7:E14"/>
    <mergeCell ref="F7:F14"/>
    <mergeCell ref="E17:E24"/>
  </mergeCells>
  <hyperlinks>
    <hyperlink ref="I2:I3" location="'Table of Contents'!A1" display="Go To Table Of Contents" xr:uid="{00000000-0004-0000-0D00-000000000000}"/>
    <hyperlink ref="G7" r:id="rId1" xr:uid="{19F301E5-B693-487B-985C-FAF3A8E1651F}"/>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Q25"/>
  <sheetViews>
    <sheetView showGridLines="0" workbookViewId="0">
      <selection activeCell="Q13" sqref="Q13"/>
    </sheetView>
  </sheetViews>
  <sheetFormatPr defaultRowHeight="15" x14ac:dyDescent="0.25"/>
  <cols>
    <col min="1" max="1" width="1.85546875" customWidth="1"/>
    <col min="2" max="2" width="9.140625" customWidth="1"/>
    <col min="6" max="8" width="9.140625" customWidth="1"/>
    <col min="9" max="9" width="2.85546875" customWidth="1"/>
    <col min="10" max="10" width="1.85546875" style="49" customWidth="1"/>
    <col min="11" max="11" width="1.85546875" customWidth="1"/>
    <col min="12" max="12" width="36.140625" style="19" customWidth="1"/>
    <col min="13" max="13" width="28.28515625" customWidth="1"/>
    <col min="14" max="14" width="7.42578125" customWidth="1"/>
    <col min="15" max="16" width="6" customWidth="1"/>
  </cols>
  <sheetData>
    <row r="1" spans="2:17" ht="12" customHeight="1" x14ac:dyDescent="0.25"/>
    <row r="2" spans="2:17" x14ac:dyDescent="0.25">
      <c r="B2" s="469"/>
      <c r="C2" s="469"/>
      <c r="D2" s="469"/>
      <c r="E2" s="469"/>
      <c r="F2" s="469"/>
      <c r="G2" s="469"/>
      <c r="H2" s="469"/>
      <c r="L2" s="468" t="s">
        <v>936</v>
      </c>
      <c r="M2" s="468"/>
      <c r="O2" s="456" t="s">
        <v>335</v>
      </c>
      <c r="P2" s="456"/>
    </row>
    <row r="3" spans="2:17" x14ac:dyDescent="0.25">
      <c r="L3" s="9"/>
      <c r="M3" s="9"/>
      <c r="O3" s="456"/>
      <c r="P3" s="456"/>
    </row>
    <row r="4" spans="2:17" x14ac:dyDescent="0.25">
      <c r="L4" s="16" t="s">
        <v>50</v>
      </c>
      <c r="M4" s="11" t="s">
        <v>16</v>
      </c>
    </row>
    <row r="5" spans="2:17" x14ac:dyDescent="0.25">
      <c r="L5" s="18" t="s">
        <v>4</v>
      </c>
      <c r="M5" s="256">
        <v>7325</v>
      </c>
    </row>
    <row r="6" spans="2:17" x14ac:dyDescent="0.25">
      <c r="L6" s="54" t="s">
        <v>60</v>
      </c>
      <c r="M6" s="256">
        <v>1124</v>
      </c>
      <c r="O6" s="1"/>
    </row>
    <row r="7" spans="2:17" x14ac:dyDescent="0.25">
      <c r="L7" s="18" t="s">
        <v>61</v>
      </c>
      <c r="M7" s="256">
        <v>1035</v>
      </c>
    </row>
    <row r="8" spans="2:17" x14ac:dyDescent="0.25">
      <c r="L8" s="54" t="s">
        <v>62</v>
      </c>
      <c r="M8" s="256">
        <v>891</v>
      </c>
    </row>
    <row r="9" spans="2:17" x14ac:dyDescent="0.25">
      <c r="L9" s="18" t="s">
        <v>63</v>
      </c>
      <c r="M9" s="256">
        <v>2376</v>
      </c>
    </row>
    <row r="10" spans="2:17" x14ac:dyDescent="0.25">
      <c r="L10" s="191" t="s">
        <v>64</v>
      </c>
      <c r="M10" s="257">
        <v>1899</v>
      </c>
    </row>
    <row r="11" spans="2:17" x14ac:dyDescent="0.25">
      <c r="L11" s="18" t="s">
        <v>65</v>
      </c>
      <c r="M11" s="85">
        <v>1295</v>
      </c>
    </row>
    <row r="12" spans="2:17" x14ac:dyDescent="0.25">
      <c r="L12" s="54" t="s">
        <v>66</v>
      </c>
      <c r="M12" s="85">
        <v>176</v>
      </c>
    </row>
    <row r="13" spans="2:17" x14ac:dyDescent="0.25">
      <c r="L13" s="18" t="s">
        <v>67</v>
      </c>
      <c r="M13" s="85">
        <v>200</v>
      </c>
    </row>
    <row r="14" spans="2:17" x14ac:dyDescent="0.25">
      <c r="L14" s="54" t="s">
        <v>68</v>
      </c>
      <c r="M14" s="85">
        <v>228</v>
      </c>
    </row>
    <row r="16" spans="2:17" x14ac:dyDescent="0.25">
      <c r="L16" s="168"/>
      <c r="M16" s="169"/>
      <c r="N16" s="169"/>
      <c r="O16" s="169"/>
      <c r="P16" s="169"/>
      <c r="Q16" s="169"/>
    </row>
    <row r="17" spans="12:17" x14ac:dyDescent="0.25">
      <c r="L17" s="185" t="s">
        <v>64</v>
      </c>
      <c r="M17" s="172" t="s">
        <v>303</v>
      </c>
      <c r="N17" s="186" t="s">
        <v>304</v>
      </c>
      <c r="O17" s="169"/>
      <c r="P17" s="169"/>
      <c r="Q17" s="169"/>
    </row>
    <row r="18" spans="12:17" x14ac:dyDescent="0.25">
      <c r="L18" s="187" t="s">
        <v>65</v>
      </c>
      <c r="M18" s="175">
        <f>M11</f>
        <v>1295</v>
      </c>
      <c r="N18" s="188">
        <f>M18/M22</f>
        <v>0.68193786203264872</v>
      </c>
      <c r="O18" s="169"/>
      <c r="P18" s="169"/>
      <c r="Q18" s="169"/>
    </row>
    <row r="19" spans="12:17" x14ac:dyDescent="0.25">
      <c r="L19" s="187" t="s">
        <v>66</v>
      </c>
      <c r="M19" s="175">
        <f>M12</f>
        <v>176</v>
      </c>
      <c r="N19" s="188">
        <f>M19/M22</f>
        <v>9.2680358083201686E-2</v>
      </c>
      <c r="O19" s="169"/>
      <c r="P19" s="169"/>
      <c r="Q19" s="169"/>
    </row>
    <row r="20" spans="12:17" x14ac:dyDescent="0.25">
      <c r="L20" s="187" t="s">
        <v>67</v>
      </c>
      <c r="M20" s="175">
        <f>M13</f>
        <v>200</v>
      </c>
      <c r="N20" s="188">
        <f>M20/M22</f>
        <v>0.105318588730911</v>
      </c>
      <c r="O20" s="169"/>
      <c r="P20" s="169"/>
      <c r="Q20" s="169"/>
    </row>
    <row r="21" spans="12:17" x14ac:dyDescent="0.25">
      <c r="L21" s="187" t="s">
        <v>68</v>
      </c>
      <c r="M21" s="175">
        <f>M14</f>
        <v>228</v>
      </c>
      <c r="N21" s="188">
        <f>M21/M22</f>
        <v>0.12006319115323855</v>
      </c>
      <c r="O21" s="169"/>
      <c r="P21" s="169"/>
      <c r="Q21" s="169"/>
    </row>
    <row r="22" spans="12:17" x14ac:dyDescent="0.25">
      <c r="L22" s="189" t="s">
        <v>20</v>
      </c>
      <c r="M22" s="189">
        <f>SUM(M18:M21)</f>
        <v>1899</v>
      </c>
      <c r="N22" s="190">
        <f>M22/M22%</f>
        <v>100.00000000000001</v>
      </c>
      <c r="O22" s="169"/>
      <c r="P22" s="169"/>
      <c r="Q22" s="169"/>
    </row>
    <row r="23" spans="12:17" x14ac:dyDescent="0.25">
      <c r="L23" s="168"/>
      <c r="M23" s="169"/>
      <c r="N23" s="169"/>
      <c r="O23" s="169"/>
      <c r="P23" s="169"/>
      <c r="Q23" s="169"/>
    </row>
    <row r="24" spans="12:17" x14ac:dyDescent="0.25">
      <c r="L24" s="168"/>
      <c r="M24" s="169"/>
      <c r="N24" s="169"/>
      <c r="O24" s="169"/>
      <c r="P24" s="169"/>
      <c r="Q24" s="169"/>
    </row>
    <row r="25" spans="12:17" x14ac:dyDescent="0.25">
      <c r="L25" s="168"/>
      <c r="M25" s="169"/>
      <c r="N25" s="169"/>
      <c r="O25" s="169"/>
      <c r="P25" s="169"/>
      <c r="Q25" s="169"/>
    </row>
  </sheetData>
  <mergeCells count="3">
    <mergeCell ref="L2:M2"/>
    <mergeCell ref="B2:H2"/>
    <mergeCell ref="O2:P3"/>
  </mergeCells>
  <hyperlinks>
    <hyperlink ref="O2:P3" location="'Table of Contents'!A1" display="Go to Table of Contents" xr:uid="{00000000-0004-0000-06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25"/>
  <sheetViews>
    <sheetView showGridLines="0" workbookViewId="0">
      <selection activeCell="I2" sqref="I2:J3"/>
    </sheetView>
  </sheetViews>
  <sheetFormatPr defaultRowHeight="15" x14ac:dyDescent="0.25"/>
  <cols>
    <col min="1" max="1" width="1.85546875" style="49" customWidth="1"/>
    <col min="2" max="2" width="1.85546875" customWidth="1"/>
    <col min="3" max="4" width="35.140625" style="19" customWidth="1"/>
    <col min="5" max="5" width="13.140625" style="19" customWidth="1"/>
    <col min="6" max="6" width="9.140625" style="19"/>
    <col min="7" max="7" width="13.42578125" style="19" customWidth="1"/>
    <col min="8" max="8" width="3.7109375" customWidth="1"/>
    <col min="9" max="10" width="7.140625" customWidth="1"/>
  </cols>
  <sheetData>
    <row r="1" spans="3:10" ht="12" customHeight="1" x14ac:dyDescent="0.25"/>
    <row r="2" spans="3:10" ht="15.75" customHeight="1" x14ac:dyDescent="0.25">
      <c r="C2" s="439" t="s">
        <v>935</v>
      </c>
      <c r="D2" s="439"/>
      <c r="E2" s="439"/>
      <c r="F2" s="439"/>
      <c r="G2" s="439"/>
      <c r="I2" s="391" t="s">
        <v>335</v>
      </c>
      <c r="J2" s="391"/>
    </row>
    <row r="3" spans="3:10" x14ac:dyDescent="0.25">
      <c r="C3" s="448" t="s">
        <v>452</v>
      </c>
      <c r="D3" s="448"/>
      <c r="E3" s="448"/>
      <c r="F3" s="448"/>
      <c r="G3" s="448"/>
      <c r="I3" s="391"/>
      <c r="J3" s="391"/>
    </row>
    <row r="4" spans="3:10" ht="50.25" customHeight="1" x14ac:dyDescent="0.25">
      <c r="C4" s="472" t="s">
        <v>451</v>
      </c>
      <c r="D4" s="473"/>
      <c r="E4" s="23" t="s">
        <v>736</v>
      </c>
      <c r="F4" s="23" t="s">
        <v>483</v>
      </c>
      <c r="G4" s="23" t="s">
        <v>737</v>
      </c>
    </row>
    <row r="5" spans="3:10" x14ac:dyDescent="0.25">
      <c r="C5" s="470" t="s">
        <v>450</v>
      </c>
      <c r="D5" s="146" t="s">
        <v>446</v>
      </c>
      <c r="E5" s="147">
        <v>134</v>
      </c>
      <c r="F5" s="147">
        <v>4</v>
      </c>
      <c r="G5" s="147">
        <v>138</v>
      </c>
    </row>
    <row r="6" spans="3:10" x14ac:dyDescent="0.25">
      <c r="C6" s="471"/>
      <c r="D6" s="12" t="s">
        <v>419</v>
      </c>
      <c r="E6" s="91">
        <v>8.77</v>
      </c>
      <c r="F6" s="91">
        <v>0.06</v>
      </c>
      <c r="G6" s="237">
        <v>8.83</v>
      </c>
    </row>
    <row r="7" spans="3:10" x14ac:dyDescent="0.25">
      <c r="C7" s="471"/>
      <c r="D7" s="12" t="s">
        <v>91</v>
      </c>
      <c r="E7" s="91">
        <v>1.64</v>
      </c>
      <c r="F7" s="91">
        <v>0.01</v>
      </c>
      <c r="G7" s="91">
        <v>1.65</v>
      </c>
    </row>
    <row r="8" spans="3:10" x14ac:dyDescent="0.25">
      <c r="C8" s="471"/>
      <c r="D8" s="12" t="s">
        <v>447</v>
      </c>
      <c r="E8" s="91">
        <v>2.89</v>
      </c>
      <c r="F8" s="91">
        <v>0.02</v>
      </c>
      <c r="G8" s="91">
        <v>2.91</v>
      </c>
    </row>
    <row r="9" spans="3:10" ht="14.25" customHeight="1" x14ac:dyDescent="0.25">
      <c r="C9" s="471"/>
      <c r="D9" s="24" t="s">
        <v>448</v>
      </c>
      <c r="E9" s="141">
        <v>32.99</v>
      </c>
      <c r="F9" s="141">
        <v>20.02</v>
      </c>
      <c r="G9" s="141">
        <v>32.9</v>
      </c>
    </row>
    <row r="10" spans="3:10" x14ac:dyDescent="0.25">
      <c r="C10" s="471"/>
      <c r="D10" s="12" t="s">
        <v>449</v>
      </c>
      <c r="E10" s="91">
        <v>175.96</v>
      </c>
      <c r="F10" s="91">
        <v>120.51</v>
      </c>
      <c r="G10" s="91">
        <v>175.62</v>
      </c>
    </row>
    <row r="11" spans="3:10" x14ac:dyDescent="0.25">
      <c r="C11" s="12"/>
      <c r="D11" s="12"/>
    </row>
    <row r="12" spans="3:10" x14ac:dyDescent="0.25">
      <c r="C12" s="12"/>
      <c r="D12" s="12"/>
    </row>
    <row r="13" spans="3:10" x14ac:dyDescent="0.25">
      <c r="C13" s="168"/>
      <c r="D13" s="168"/>
      <c r="E13" s="168"/>
      <c r="F13" s="168"/>
    </row>
    <row r="14" spans="3:10" x14ac:dyDescent="0.25">
      <c r="C14" s="168"/>
      <c r="D14" s="168"/>
      <c r="E14" s="168"/>
      <c r="F14" s="168"/>
    </row>
    <row r="15" spans="3:10" ht="63.75" x14ac:dyDescent="0.25">
      <c r="C15" s="196" t="s">
        <v>86</v>
      </c>
      <c r="D15" s="196"/>
      <c r="E15" s="196" t="s">
        <v>130</v>
      </c>
      <c r="F15" s="168"/>
    </row>
    <row r="16" spans="3:10" x14ac:dyDescent="0.25">
      <c r="C16" s="200" t="s">
        <v>310</v>
      </c>
      <c r="D16" s="200"/>
      <c r="E16" s="201">
        <v>3.8744000000000001</v>
      </c>
      <c r="F16" s="168"/>
    </row>
    <row r="17" spans="3:6" x14ac:dyDescent="0.25">
      <c r="C17" s="200" t="s">
        <v>308</v>
      </c>
      <c r="D17" s="200"/>
      <c r="E17" s="201">
        <v>2.6664999999999996</v>
      </c>
      <c r="F17" s="168"/>
    </row>
    <row r="18" spans="3:6" x14ac:dyDescent="0.25">
      <c r="C18" s="200" t="s">
        <v>306</v>
      </c>
      <c r="D18" s="200"/>
      <c r="E18" s="201">
        <v>2.5287999999999999</v>
      </c>
      <c r="F18" s="168"/>
    </row>
    <row r="19" spans="3:6" x14ac:dyDescent="0.25">
      <c r="C19" s="200" t="s">
        <v>311</v>
      </c>
      <c r="D19" s="200"/>
      <c r="E19" s="201">
        <v>2.0912000000000002</v>
      </c>
      <c r="F19" s="168"/>
    </row>
    <row r="20" spans="3:6" x14ac:dyDescent="0.25">
      <c r="C20" s="200" t="s">
        <v>305</v>
      </c>
      <c r="D20" s="200"/>
      <c r="E20" s="201">
        <v>1.8345</v>
      </c>
      <c r="F20" s="168"/>
    </row>
    <row r="21" spans="3:6" x14ac:dyDescent="0.25">
      <c r="C21" s="200" t="s">
        <v>312</v>
      </c>
      <c r="D21" s="200"/>
      <c r="E21" s="201">
        <v>1.6965000000000001</v>
      </c>
      <c r="F21" s="168"/>
    </row>
    <row r="22" spans="3:6" x14ac:dyDescent="0.25">
      <c r="C22" s="200" t="s">
        <v>307</v>
      </c>
      <c r="D22" s="200"/>
      <c r="E22" s="201">
        <v>1.2335</v>
      </c>
      <c r="F22" s="168"/>
    </row>
    <row r="23" spans="3:6" x14ac:dyDescent="0.25">
      <c r="C23" s="200" t="s">
        <v>309</v>
      </c>
      <c r="D23" s="200"/>
      <c r="E23" s="201">
        <v>1.1538999999999999</v>
      </c>
      <c r="F23" s="168"/>
    </row>
    <row r="24" spans="3:6" x14ac:dyDescent="0.25">
      <c r="C24" s="168"/>
      <c r="D24" s="168"/>
      <c r="E24" s="168"/>
      <c r="F24" s="168"/>
    </row>
    <row r="25" spans="3:6" x14ac:dyDescent="0.25">
      <c r="C25" s="168"/>
      <c r="D25" s="168"/>
      <c r="E25" s="168"/>
      <c r="F25" s="168"/>
    </row>
  </sheetData>
  <sortState xmlns:xlrd2="http://schemas.microsoft.com/office/spreadsheetml/2017/richdata2" ref="C16:E23">
    <sortCondition descending="1" ref="E16:E23"/>
  </sortState>
  <mergeCells count="5">
    <mergeCell ref="I2:J3"/>
    <mergeCell ref="C5:C10"/>
    <mergeCell ref="C4:D4"/>
    <mergeCell ref="C3:G3"/>
    <mergeCell ref="C2:G2"/>
  </mergeCells>
  <hyperlinks>
    <hyperlink ref="I2:I3" location="'Table of Contents'!A1" display="Go To Table Of Contents" xr:uid="{00000000-0004-0000-0F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J15"/>
  <sheetViews>
    <sheetView showGridLines="0" workbookViewId="0">
      <selection activeCell="J2" sqref="J2:J3"/>
    </sheetView>
  </sheetViews>
  <sheetFormatPr defaultRowHeight="15" x14ac:dyDescent="0.25"/>
  <cols>
    <col min="1" max="1" width="1.85546875" customWidth="1"/>
    <col min="2" max="2" width="6.140625" customWidth="1"/>
    <col min="3" max="3" width="14.28515625" customWidth="1"/>
    <col min="4" max="4" width="12.28515625" customWidth="1"/>
    <col min="5" max="5" width="9.42578125" bestFit="1" customWidth="1"/>
    <col min="6" max="6" width="11.7109375" customWidth="1"/>
    <col min="7" max="7" width="9" bestFit="1" customWidth="1"/>
    <col min="8" max="8" width="11.7109375" customWidth="1"/>
    <col min="9" max="9" width="2.85546875" customWidth="1"/>
    <col min="10" max="10" width="13.140625" customWidth="1"/>
  </cols>
  <sheetData>
    <row r="1" spans="2:10" ht="12" customHeight="1" x14ac:dyDescent="0.25"/>
    <row r="2" spans="2:10" ht="15.75" x14ac:dyDescent="0.25">
      <c r="B2" s="398" t="s">
        <v>934</v>
      </c>
      <c r="C2" s="398"/>
      <c r="D2" s="398"/>
      <c r="E2" s="398"/>
      <c r="F2" s="398"/>
      <c r="G2" s="398"/>
      <c r="H2" s="398"/>
      <c r="J2" s="476" t="s">
        <v>335</v>
      </c>
    </row>
    <row r="3" spans="2:10" ht="15" customHeight="1" x14ac:dyDescent="0.25">
      <c r="F3" s="104"/>
      <c r="G3" s="478" t="s">
        <v>84</v>
      </c>
      <c r="H3" s="478"/>
      <c r="J3" s="476"/>
    </row>
    <row r="4" spans="2:10" ht="23.25" customHeight="1" x14ac:dyDescent="0.25">
      <c r="B4" s="454" t="s">
        <v>371</v>
      </c>
      <c r="C4" s="479" t="s">
        <v>372</v>
      </c>
      <c r="D4" s="481" t="s">
        <v>373</v>
      </c>
      <c r="E4" s="482"/>
      <c r="F4" s="474" t="s">
        <v>374</v>
      </c>
      <c r="G4" s="474"/>
      <c r="H4" s="475"/>
    </row>
    <row r="5" spans="2:10" ht="27.75" customHeight="1" x14ac:dyDescent="0.25">
      <c r="B5" s="485"/>
      <c r="C5" s="480"/>
      <c r="D5" s="286" t="s">
        <v>375</v>
      </c>
      <c r="E5" s="286" t="s">
        <v>376</v>
      </c>
      <c r="F5" s="286" t="s">
        <v>375</v>
      </c>
      <c r="G5" s="286" t="s">
        <v>376</v>
      </c>
      <c r="H5" s="286" t="s">
        <v>377</v>
      </c>
    </row>
    <row r="6" spans="2:10" x14ac:dyDescent="0.25">
      <c r="B6" s="258">
        <v>1</v>
      </c>
      <c r="C6" s="258" t="s">
        <v>378</v>
      </c>
      <c r="D6" s="117">
        <v>160</v>
      </c>
      <c r="E6" s="117">
        <v>15262.77</v>
      </c>
      <c r="F6" s="117">
        <v>60</v>
      </c>
      <c r="G6" s="117">
        <v>908.86</v>
      </c>
      <c r="H6" s="117">
        <v>38.270000000000003</v>
      </c>
      <c r="I6" s="259"/>
    </row>
    <row r="7" spans="2:10" ht="14.45" customHeight="1" x14ac:dyDescent="0.25">
      <c r="B7" s="258">
        <v>2</v>
      </c>
      <c r="C7" s="258" t="s">
        <v>379</v>
      </c>
      <c r="D7" s="117">
        <v>26</v>
      </c>
      <c r="E7" s="117">
        <v>1031.96</v>
      </c>
      <c r="F7" s="117">
        <v>5</v>
      </c>
      <c r="G7" s="117">
        <v>362.42</v>
      </c>
      <c r="H7" s="117">
        <v>5.77</v>
      </c>
      <c r="I7" s="259"/>
    </row>
    <row r="8" spans="2:10" x14ac:dyDescent="0.25">
      <c r="B8" s="258">
        <v>3</v>
      </c>
      <c r="C8" s="258" t="s">
        <v>380</v>
      </c>
      <c r="D8" s="117">
        <v>282</v>
      </c>
      <c r="E8" s="284">
        <v>99036.98</v>
      </c>
      <c r="F8" s="117">
        <v>49</v>
      </c>
      <c r="G8" s="117">
        <v>2338.7800000000002</v>
      </c>
      <c r="H8" s="117">
        <v>1048.6199999999999</v>
      </c>
      <c r="I8" s="259"/>
    </row>
    <row r="9" spans="2:10" x14ac:dyDescent="0.25">
      <c r="B9" s="258">
        <v>4</v>
      </c>
      <c r="C9" s="258" t="s">
        <v>381</v>
      </c>
      <c r="D9" s="117">
        <v>4</v>
      </c>
      <c r="E9" s="117">
        <v>75.650000000000006</v>
      </c>
      <c r="F9" s="117">
        <v>1</v>
      </c>
      <c r="G9" s="117">
        <v>0.09</v>
      </c>
      <c r="H9" s="117" t="s">
        <v>382</v>
      </c>
      <c r="I9" s="259"/>
    </row>
    <row r="10" spans="2:10" x14ac:dyDescent="0.25">
      <c r="B10" s="258">
        <v>5</v>
      </c>
      <c r="C10" s="258" t="s">
        <v>383</v>
      </c>
      <c r="D10" s="117">
        <v>634</v>
      </c>
      <c r="E10" s="117">
        <v>223742.04</v>
      </c>
      <c r="F10" s="117">
        <v>140</v>
      </c>
      <c r="G10" s="117">
        <v>43735.51</v>
      </c>
      <c r="H10" s="117" t="s">
        <v>738</v>
      </c>
      <c r="I10" s="259"/>
    </row>
    <row r="11" spans="2:10" x14ac:dyDescent="0.25">
      <c r="B11" s="483" t="s">
        <v>20</v>
      </c>
      <c r="C11" s="484"/>
      <c r="D11" s="105">
        <v>1106</v>
      </c>
      <c r="E11" s="330">
        <v>339149.4</v>
      </c>
      <c r="F11" s="105">
        <v>255</v>
      </c>
      <c r="G11" s="106">
        <v>47345.66</v>
      </c>
      <c r="H11" s="105" t="s">
        <v>739</v>
      </c>
      <c r="I11" s="259"/>
    </row>
    <row r="12" spans="2:10" ht="36.75" customHeight="1" x14ac:dyDescent="0.25">
      <c r="B12" s="477" t="s">
        <v>453</v>
      </c>
      <c r="C12" s="477"/>
      <c r="D12" s="477"/>
      <c r="E12" s="477"/>
      <c r="F12" s="477"/>
      <c r="G12" s="477"/>
      <c r="H12" s="477"/>
      <c r="I12" s="259"/>
    </row>
    <row r="13" spans="2:10" x14ac:dyDescent="0.25">
      <c r="B13" s="440"/>
      <c r="C13" s="440"/>
      <c r="D13" s="440"/>
      <c r="E13" s="440"/>
      <c r="F13" s="440"/>
      <c r="G13" s="440"/>
      <c r="H13" s="440"/>
    </row>
    <row r="14" spans="2:10" ht="31.5" customHeight="1" x14ac:dyDescent="0.25">
      <c r="B14" s="446"/>
      <c r="C14" s="446"/>
      <c r="D14" s="446"/>
      <c r="E14" s="446"/>
      <c r="F14" s="446"/>
      <c r="G14" s="446"/>
      <c r="H14" s="446"/>
    </row>
    <row r="15" spans="2:10" ht="25.5" customHeight="1" x14ac:dyDescent="0.25">
      <c r="B15" s="446"/>
      <c r="C15" s="446"/>
      <c r="D15" s="446"/>
      <c r="E15" s="446"/>
      <c r="F15" s="446"/>
      <c r="G15" s="446"/>
      <c r="H15" s="446"/>
    </row>
  </sheetData>
  <mergeCells count="12">
    <mergeCell ref="F4:H4"/>
    <mergeCell ref="B13:H13"/>
    <mergeCell ref="B14:H14"/>
    <mergeCell ref="B15:H15"/>
    <mergeCell ref="J2:J3"/>
    <mergeCell ref="B2:H2"/>
    <mergeCell ref="B12:H12"/>
    <mergeCell ref="G3:H3"/>
    <mergeCell ref="C4:C5"/>
    <mergeCell ref="D4:E4"/>
    <mergeCell ref="B11:C11"/>
    <mergeCell ref="B4:B5"/>
  </mergeCells>
  <hyperlinks>
    <hyperlink ref="J2:J3" location="'Table of Contents'!A1" display="Go To Table Of Contents" xr:uid="{00000000-0004-0000-0E00-000000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05864-939F-4C2B-B256-D032D2CB1A53}">
  <dimension ref="B1:K10"/>
  <sheetViews>
    <sheetView showGridLines="0" workbookViewId="0">
      <selection activeCell="J2" sqref="J2:K3"/>
    </sheetView>
  </sheetViews>
  <sheetFormatPr defaultRowHeight="15" x14ac:dyDescent="0.25"/>
  <cols>
    <col min="1" max="1" width="1.85546875" customWidth="1"/>
    <col min="2" max="2" width="8.7109375" customWidth="1"/>
    <col min="3" max="3" width="35.7109375" style="19" customWidth="1"/>
    <col min="4" max="4" width="10.28515625" customWidth="1"/>
    <col min="5" max="5" width="10.85546875" customWidth="1"/>
    <col min="6" max="7" width="14.42578125" customWidth="1"/>
    <col min="8" max="8" width="16.28515625" customWidth="1"/>
    <col min="9" max="9" width="3.7109375" customWidth="1"/>
    <col min="10" max="11" width="6.7109375" customWidth="1"/>
  </cols>
  <sheetData>
    <row r="1" spans="2:11" ht="12" customHeight="1" x14ac:dyDescent="0.25"/>
    <row r="2" spans="2:11" ht="15" customHeight="1" x14ac:dyDescent="0.25">
      <c r="B2" s="352" t="s">
        <v>933</v>
      </c>
      <c r="C2" s="352"/>
      <c r="D2" s="352"/>
      <c r="E2" s="352"/>
      <c r="F2" s="352"/>
      <c r="G2" s="352"/>
      <c r="H2" s="352"/>
      <c r="J2" s="444" t="s">
        <v>335</v>
      </c>
      <c r="K2" s="444"/>
    </row>
    <row r="3" spans="2:11" x14ac:dyDescent="0.25">
      <c r="C3" s="445"/>
      <c r="D3" s="445"/>
      <c r="E3" s="445"/>
      <c r="F3" s="445"/>
      <c r="G3" s="353"/>
      <c r="H3" s="353"/>
      <c r="J3" s="444"/>
      <c r="K3" s="444"/>
    </row>
    <row r="4" spans="2:11" ht="25.5" customHeight="1" x14ac:dyDescent="0.25">
      <c r="B4" s="489" t="s">
        <v>906</v>
      </c>
      <c r="C4" s="479" t="s">
        <v>902</v>
      </c>
      <c r="D4" s="491"/>
      <c r="E4" s="491"/>
      <c r="F4" s="491"/>
      <c r="G4" s="489"/>
      <c r="H4" s="492" t="s">
        <v>897</v>
      </c>
      <c r="J4" s="350"/>
      <c r="K4" s="350"/>
    </row>
    <row r="5" spans="2:11" ht="42.75" customHeight="1" x14ac:dyDescent="0.25">
      <c r="B5" s="490"/>
      <c r="C5" s="15" t="s">
        <v>901</v>
      </c>
      <c r="D5" s="15" t="s">
        <v>898</v>
      </c>
      <c r="E5" s="15" t="s">
        <v>899</v>
      </c>
      <c r="F5" s="15" t="s">
        <v>907</v>
      </c>
      <c r="G5" s="15" t="s">
        <v>900</v>
      </c>
      <c r="H5" s="492"/>
    </row>
    <row r="6" spans="2:11" ht="38.25" x14ac:dyDescent="0.25">
      <c r="B6" s="369">
        <v>1</v>
      </c>
      <c r="C6" s="157" t="s">
        <v>903</v>
      </c>
      <c r="D6" s="101">
        <v>87247.679999999993</v>
      </c>
      <c r="E6" s="101">
        <v>37167</v>
      </c>
      <c r="F6" s="370">
        <v>0.42599999999999999</v>
      </c>
      <c r="G6" s="370">
        <v>1.3842000000000001</v>
      </c>
      <c r="H6" s="371" t="s">
        <v>904</v>
      </c>
    </row>
    <row r="7" spans="2:11" ht="38.25" customHeight="1" x14ac:dyDescent="0.25">
      <c r="B7" s="369">
        <v>2</v>
      </c>
      <c r="C7" s="157" t="s">
        <v>458</v>
      </c>
      <c r="D7" s="486">
        <v>33050.43</v>
      </c>
      <c r="E7" s="486">
        <v>13784.76</v>
      </c>
      <c r="F7" s="487">
        <v>0.42120000000000002</v>
      </c>
      <c r="G7" s="487">
        <v>2.8073999999999999</v>
      </c>
      <c r="H7" s="488" t="s">
        <v>905</v>
      </c>
    </row>
    <row r="8" spans="2:11" x14ac:dyDescent="0.25">
      <c r="B8" s="369">
        <v>3</v>
      </c>
      <c r="C8" s="157" t="s">
        <v>459</v>
      </c>
      <c r="D8" s="486"/>
      <c r="E8" s="486"/>
      <c r="F8" s="487"/>
      <c r="G8" s="487"/>
      <c r="H8" s="488"/>
    </row>
    <row r="9" spans="2:11" x14ac:dyDescent="0.25">
      <c r="B9" s="45"/>
      <c r="C9" s="261"/>
      <c r="D9" s="160"/>
      <c r="E9" s="160"/>
      <c r="F9" s="160"/>
      <c r="G9" s="160"/>
      <c r="H9" s="160"/>
    </row>
    <row r="10" spans="2:11" x14ac:dyDescent="0.25">
      <c r="C10" s="261"/>
    </row>
  </sheetData>
  <mergeCells count="10">
    <mergeCell ref="J2:K3"/>
    <mergeCell ref="C3:F3"/>
    <mergeCell ref="B4:B5"/>
    <mergeCell ref="C4:G4"/>
    <mergeCell ref="H4:H5"/>
    <mergeCell ref="D7:D8"/>
    <mergeCell ref="E7:E8"/>
    <mergeCell ref="F7:F8"/>
    <mergeCell ref="G7:G8"/>
    <mergeCell ref="H7:H8"/>
  </mergeCells>
  <hyperlinks>
    <hyperlink ref="J2:K3" location="'Table of Contents'!A1" display="Go To Table Of Contents" xr:uid="{6655AEDE-D0B1-422D-80F0-248056C30AC7}"/>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Z138"/>
  <sheetViews>
    <sheetView showGridLines="0" workbookViewId="0">
      <selection activeCell="Q7" sqref="Q7"/>
    </sheetView>
  </sheetViews>
  <sheetFormatPr defaultColWidth="10.28515625" defaultRowHeight="15" x14ac:dyDescent="0.25"/>
  <cols>
    <col min="1" max="1" width="2.28515625" style="1" customWidth="1"/>
    <col min="2" max="2" width="3.7109375" style="1" customWidth="1"/>
    <col min="3" max="3" width="15.140625" style="50" customWidth="1"/>
    <col min="4" max="8" width="10.28515625" style="1"/>
    <col min="9" max="9" width="11.42578125" style="1" customWidth="1"/>
    <col min="10" max="10" width="10.28515625" style="1"/>
    <col min="11" max="11" width="6.5703125" style="1" customWidth="1"/>
    <col min="12" max="12" width="15.140625" style="112" customWidth="1"/>
    <col min="13" max="13" width="4.5703125" style="1" customWidth="1"/>
    <col min="14" max="16384" width="10.28515625" style="1"/>
  </cols>
  <sheetData>
    <row r="1" spans="2:13" ht="15.75" thickBot="1" x14ac:dyDescent="0.3">
      <c r="C1" s="1"/>
      <c r="L1" s="110"/>
    </row>
    <row r="2" spans="2:13" ht="20.25" x14ac:dyDescent="0.3">
      <c r="B2" s="58"/>
      <c r="C2" s="74"/>
      <c r="D2" s="60"/>
      <c r="E2" s="60"/>
      <c r="F2" s="60"/>
      <c r="G2" s="60"/>
      <c r="H2" s="60"/>
      <c r="I2" s="60"/>
      <c r="J2" s="59"/>
      <c r="K2" s="59"/>
      <c r="L2" s="111"/>
      <c r="M2" s="61"/>
    </row>
    <row r="3" spans="2:13" ht="20.25" x14ac:dyDescent="0.25">
      <c r="B3" s="62"/>
      <c r="C3" s="387"/>
      <c r="D3" s="387"/>
      <c r="E3" s="387"/>
      <c r="F3" s="387"/>
      <c r="G3" s="387"/>
      <c r="H3" s="387"/>
      <c r="I3" s="387"/>
      <c r="J3" s="387"/>
      <c r="K3" s="387"/>
      <c r="L3" s="387"/>
      <c r="M3" s="63"/>
    </row>
    <row r="4" spans="2:13" ht="18.75" x14ac:dyDescent="0.25">
      <c r="B4" s="62"/>
      <c r="C4" s="388"/>
      <c r="D4" s="388"/>
      <c r="E4" s="388"/>
      <c r="F4" s="388"/>
      <c r="G4" s="388"/>
      <c r="H4" s="388"/>
      <c r="I4" s="388"/>
      <c r="J4" s="388"/>
      <c r="K4" s="388"/>
      <c r="L4" s="388"/>
      <c r="M4" s="63"/>
    </row>
    <row r="5" spans="2:13" ht="15.75" x14ac:dyDescent="0.25">
      <c r="B5" s="62"/>
      <c r="C5" s="389"/>
      <c r="D5" s="389"/>
      <c r="E5" s="389"/>
      <c r="F5" s="389"/>
      <c r="G5" s="389"/>
      <c r="H5" s="389"/>
      <c r="I5" s="389"/>
      <c r="J5" s="389"/>
      <c r="K5" s="389"/>
      <c r="L5" s="389"/>
      <c r="M5" s="63"/>
    </row>
    <row r="6" spans="2:13" x14ac:dyDescent="0.25">
      <c r="B6" s="62"/>
      <c r="E6" s="64"/>
      <c r="F6" s="64"/>
      <c r="G6" s="64"/>
      <c r="H6" s="64"/>
      <c r="M6" s="63"/>
    </row>
    <row r="7" spans="2:13" x14ac:dyDescent="0.25">
      <c r="B7" s="62"/>
      <c r="E7" s="64"/>
      <c r="F7" s="64"/>
      <c r="G7" s="64"/>
      <c r="H7" s="64"/>
      <c r="M7" s="63"/>
    </row>
    <row r="8" spans="2:13" x14ac:dyDescent="0.25">
      <c r="B8" s="62"/>
      <c r="D8" s="73"/>
      <c r="E8" s="73"/>
      <c r="F8" s="73"/>
      <c r="G8" s="50"/>
      <c r="H8" s="50"/>
      <c r="I8" s="50"/>
      <c r="J8" s="50"/>
      <c r="K8" s="50"/>
      <c r="M8" s="63"/>
    </row>
    <row r="9" spans="2:13" x14ac:dyDescent="0.25">
      <c r="B9" s="62"/>
      <c r="D9" s="73"/>
      <c r="E9" s="73"/>
      <c r="F9" s="73"/>
      <c r="G9" s="50"/>
      <c r="H9" s="50"/>
      <c r="I9" s="50"/>
      <c r="J9" s="50"/>
      <c r="K9" s="50"/>
      <c r="M9" s="63"/>
    </row>
    <row r="10" spans="2:13" x14ac:dyDescent="0.25">
      <c r="B10" s="62"/>
      <c r="D10" s="73"/>
      <c r="E10" s="73"/>
      <c r="F10" s="73"/>
      <c r="G10" s="50"/>
      <c r="H10" s="50"/>
      <c r="I10" s="50"/>
      <c r="J10" s="50"/>
      <c r="K10" s="50"/>
      <c r="M10" s="63"/>
    </row>
    <row r="11" spans="2:13" s="67" customFormat="1" x14ac:dyDescent="0.25">
      <c r="B11" s="65"/>
      <c r="C11" s="75" t="s">
        <v>320</v>
      </c>
      <c r="D11" s="390" t="s">
        <v>321</v>
      </c>
      <c r="E11" s="390"/>
      <c r="F11" s="390"/>
      <c r="G11" s="390"/>
      <c r="H11" s="390"/>
      <c r="I11" s="390"/>
      <c r="J11" s="390"/>
      <c r="K11" s="390"/>
      <c r="L11" s="133" t="s">
        <v>322</v>
      </c>
      <c r="M11" s="66"/>
    </row>
    <row r="12" spans="2:13" ht="15" customHeight="1" x14ac:dyDescent="0.25">
      <c r="B12" s="62"/>
      <c r="C12" s="76">
        <v>1</v>
      </c>
      <c r="D12" s="385" t="s">
        <v>323</v>
      </c>
      <c r="E12" s="385"/>
      <c r="F12" s="385"/>
      <c r="G12" s="385"/>
      <c r="H12" s="385"/>
      <c r="I12" s="385"/>
      <c r="J12" s="385"/>
      <c r="K12" s="385"/>
      <c r="L12" s="274" t="s">
        <v>324</v>
      </c>
      <c r="M12" s="63"/>
    </row>
    <row r="13" spans="2:13" ht="15" customHeight="1" x14ac:dyDescent="0.25">
      <c r="B13" s="62"/>
      <c r="C13" s="76">
        <v>2</v>
      </c>
      <c r="D13" s="385" t="s">
        <v>463</v>
      </c>
      <c r="E13" s="385"/>
      <c r="F13" s="385"/>
      <c r="G13" s="385"/>
      <c r="H13" s="385"/>
      <c r="I13" s="385"/>
      <c r="J13" s="385"/>
      <c r="K13" s="385"/>
      <c r="L13" s="134" t="s">
        <v>325</v>
      </c>
      <c r="M13" s="63"/>
    </row>
    <row r="14" spans="2:13" ht="15" customHeight="1" x14ac:dyDescent="0.25">
      <c r="B14" s="62"/>
      <c r="C14" s="76">
        <v>3</v>
      </c>
      <c r="D14" s="385" t="s">
        <v>326</v>
      </c>
      <c r="E14" s="385"/>
      <c r="F14" s="385"/>
      <c r="G14" s="385"/>
      <c r="H14" s="385"/>
      <c r="I14" s="385"/>
      <c r="J14" s="385"/>
      <c r="K14" s="385"/>
      <c r="L14" s="134">
        <v>7</v>
      </c>
      <c r="M14" s="63"/>
    </row>
    <row r="15" spans="2:13" ht="15" customHeight="1" x14ac:dyDescent="0.25">
      <c r="B15" s="62"/>
      <c r="C15" s="76">
        <v>4</v>
      </c>
      <c r="D15" s="386" t="s">
        <v>464</v>
      </c>
      <c r="E15" s="386"/>
      <c r="F15" s="386"/>
      <c r="G15" s="386"/>
      <c r="H15" s="386"/>
      <c r="I15" s="386"/>
      <c r="J15" s="386"/>
      <c r="K15" s="386"/>
      <c r="L15" s="134"/>
      <c r="M15" s="63"/>
    </row>
    <row r="16" spans="2:13" x14ac:dyDescent="0.25">
      <c r="B16" s="62"/>
      <c r="C16" s="76">
        <v>5</v>
      </c>
      <c r="D16" s="386" t="s">
        <v>389</v>
      </c>
      <c r="E16" s="386"/>
      <c r="F16" s="386"/>
      <c r="G16" s="386"/>
      <c r="H16" s="386"/>
      <c r="I16" s="386"/>
      <c r="J16" s="386"/>
      <c r="K16" s="386"/>
      <c r="L16" s="134"/>
      <c r="M16" s="63"/>
    </row>
    <row r="17" spans="2:13" x14ac:dyDescent="0.25">
      <c r="B17" s="62"/>
      <c r="C17" s="76">
        <v>6</v>
      </c>
      <c r="D17" s="386" t="s">
        <v>390</v>
      </c>
      <c r="E17" s="386"/>
      <c r="F17" s="386"/>
      <c r="G17" s="386"/>
      <c r="H17" s="386"/>
      <c r="I17" s="386"/>
      <c r="J17" s="386"/>
      <c r="K17" s="386"/>
      <c r="L17" s="134">
        <v>8</v>
      </c>
      <c r="M17" s="63"/>
    </row>
    <row r="18" spans="2:13" x14ac:dyDescent="0.25">
      <c r="B18" s="62"/>
      <c r="C18" s="76">
        <v>7</v>
      </c>
      <c r="D18" s="385" t="s">
        <v>465</v>
      </c>
      <c r="E18" s="385"/>
      <c r="F18" s="385"/>
      <c r="G18" s="385"/>
      <c r="H18" s="385"/>
      <c r="I18" s="385"/>
      <c r="J18" s="385"/>
      <c r="K18" s="385"/>
      <c r="L18" s="134" t="s">
        <v>391</v>
      </c>
      <c r="M18" s="63"/>
    </row>
    <row r="19" spans="2:13" x14ac:dyDescent="0.25">
      <c r="B19" s="62"/>
      <c r="C19" s="76">
        <v>8</v>
      </c>
      <c r="D19" s="385" t="s">
        <v>466</v>
      </c>
      <c r="E19" s="385"/>
      <c r="F19" s="385"/>
      <c r="G19" s="385"/>
      <c r="H19" s="385"/>
      <c r="I19" s="385"/>
      <c r="J19" s="385"/>
      <c r="K19" s="385"/>
      <c r="L19" s="134">
        <v>11</v>
      </c>
      <c r="M19" s="63"/>
    </row>
    <row r="20" spans="2:13" x14ac:dyDescent="0.25">
      <c r="B20" s="62"/>
      <c r="C20" s="76">
        <v>9</v>
      </c>
      <c r="D20" s="385" t="s">
        <v>941</v>
      </c>
      <c r="E20" s="385"/>
      <c r="F20" s="385"/>
      <c r="G20" s="385"/>
      <c r="H20" s="385"/>
      <c r="I20" s="385"/>
      <c r="J20" s="385"/>
      <c r="K20" s="385"/>
      <c r="L20" s="134"/>
      <c r="M20" s="63"/>
    </row>
    <row r="21" spans="2:13" x14ac:dyDescent="0.25">
      <c r="B21" s="62"/>
      <c r="C21" s="76">
        <v>10</v>
      </c>
      <c r="D21" s="385" t="s">
        <v>405</v>
      </c>
      <c r="E21" s="385"/>
      <c r="F21" s="385"/>
      <c r="G21" s="385"/>
      <c r="H21" s="385"/>
      <c r="I21" s="385"/>
      <c r="J21" s="385"/>
      <c r="K21" s="385"/>
      <c r="L21" s="76"/>
      <c r="M21" s="63"/>
    </row>
    <row r="22" spans="2:13" x14ac:dyDescent="0.25">
      <c r="B22" s="62"/>
      <c r="C22" s="76">
        <v>11</v>
      </c>
      <c r="D22" s="385" t="s">
        <v>467</v>
      </c>
      <c r="E22" s="385"/>
      <c r="F22" s="385"/>
      <c r="G22" s="385"/>
      <c r="H22" s="385"/>
      <c r="I22" s="385"/>
      <c r="J22" s="385"/>
      <c r="K22" s="385"/>
      <c r="L22" s="134">
        <v>12</v>
      </c>
      <c r="M22" s="63"/>
    </row>
    <row r="23" spans="2:13" x14ac:dyDescent="0.25">
      <c r="B23" s="62"/>
      <c r="C23" s="76">
        <v>12</v>
      </c>
      <c r="D23" s="385" t="s">
        <v>327</v>
      </c>
      <c r="E23" s="385"/>
      <c r="F23" s="385"/>
      <c r="G23" s="385"/>
      <c r="H23" s="385"/>
      <c r="I23" s="385"/>
      <c r="J23" s="385"/>
      <c r="K23" s="385"/>
      <c r="L23" s="134">
        <v>13</v>
      </c>
      <c r="M23" s="63"/>
    </row>
    <row r="24" spans="2:13" x14ac:dyDescent="0.25">
      <c r="B24" s="62"/>
      <c r="C24" s="76">
        <v>13</v>
      </c>
      <c r="D24" s="385" t="s">
        <v>328</v>
      </c>
      <c r="E24" s="385"/>
      <c r="F24" s="385"/>
      <c r="G24" s="385"/>
      <c r="H24" s="385"/>
      <c r="I24" s="385"/>
      <c r="J24" s="385"/>
      <c r="K24" s="385"/>
      <c r="L24" s="76"/>
      <c r="M24" s="63"/>
    </row>
    <row r="25" spans="2:13" x14ac:dyDescent="0.25">
      <c r="B25" s="62"/>
      <c r="C25" s="76">
        <v>14</v>
      </c>
      <c r="D25" s="385" t="s">
        <v>468</v>
      </c>
      <c r="E25" s="385"/>
      <c r="F25" s="385"/>
      <c r="G25" s="385"/>
      <c r="H25" s="385"/>
      <c r="I25" s="385"/>
      <c r="J25" s="385"/>
      <c r="K25" s="385"/>
      <c r="L25" s="134">
        <v>14</v>
      </c>
      <c r="M25" s="63"/>
    </row>
    <row r="26" spans="2:13" x14ac:dyDescent="0.25">
      <c r="B26" s="62"/>
      <c r="C26" s="76">
        <v>15</v>
      </c>
      <c r="D26" s="385" t="s">
        <v>469</v>
      </c>
      <c r="E26" s="385"/>
      <c r="F26" s="385"/>
      <c r="G26" s="385"/>
      <c r="H26" s="385"/>
      <c r="I26" s="385"/>
      <c r="J26" s="385"/>
      <c r="K26" s="385"/>
      <c r="L26" s="134"/>
      <c r="M26" s="63"/>
    </row>
    <row r="27" spans="2:13" x14ac:dyDescent="0.25">
      <c r="B27" s="62"/>
      <c r="C27" s="76">
        <v>16</v>
      </c>
      <c r="D27" s="385" t="s">
        <v>387</v>
      </c>
      <c r="E27" s="385"/>
      <c r="F27" s="385"/>
      <c r="G27" s="385"/>
      <c r="H27" s="385"/>
      <c r="I27" s="385"/>
      <c r="J27" s="385"/>
      <c r="K27" s="385"/>
      <c r="L27" s="134"/>
      <c r="M27" s="63"/>
    </row>
    <row r="28" spans="2:13" x14ac:dyDescent="0.25">
      <c r="B28" s="62"/>
      <c r="C28" s="76">
        <v>17</v>
      </c>
      <c r="D28" s="385" t="s">
        <v>942</v>
      </c>
      <c r="E28" s="385"/>
      <c r="F28" s="385"/>
      <c r="G28" s="385"/>
      <c r="H28" s="385"/>
      <c r="I28" s="385"/>
      <c r="J28" s="385"/>
      <c r="K28" s="385"/>
      <c r="L28" s="134"/>
      <c r="M28" s="63"/>
    </row>
    <row r="29" spans="2:13" x14ac:dyDescent="0.25">
      <c r="B29" s="62"/>
      <c r="C29" s="76">
        <v>18</v>
      </c>
      <c r="D29" s="385" t="s">
        <v>470</v>
      </c>
      <c r="E29" s="385"/>
      <c r="F29" s="385"/>
      <c r="G29" s="385"/>
      <c r="H29" s="385"/>
      <c r="I29" s="385"/>
      <c r="J29" s="385"/>
      <c r="K29" s="385"/>
      <c r="L29" s="134">
        <v>15</v>
      </c>
      <c r="M29" s="63"/>
    </row>
    <row r="30" spans="2:13" x14ac:dyDescent="0.25">
      <c r="B30" s="62"/>
      <c r="C30" s="76">
        <v>19</v>
      </c>
      <c r="D30" s="385" t="s">
        <v>471</v>
      </c>
      <c r="E30" s="385"/>
      <c r="F30" s="385"/>
      <c r="G30" s="385"/>
      <c r="H30" s="385"/>
      <c r="I30" s="385"/>
      <c r="J30" s="385"/>
      <c r="K30" s="385"/>
      <c r="L30" s="134">
        <v>16</v>
      </c>
      <c r="M30" s="63"/>
    </row>
    <row r="31" spans="2:13" x14ac:dyDescent="0.25">
      <c r="B31" s="62"/>
      <c r="C31" s="76">
        <v>20</v>
      </c>
      <c r="D31" s="385" t="s">
        <v>329</v>
      </c>
      <c r="E31" s="385"/>
      <c r="F31" s="385"/>
      <c r="G31" s="385"/>
      <c r="H31" s="385"/>
      <c r="I31" s="385"/>
      <c r="J31" s="385"/>
      <c r="K31" s="385"/>
      <c r="L31" s="134">
        <v>17</v>
      </c>
      <c r="M31" s="63"/>
    </row>
    <row r="32" spans="2:13" x14ac:dyDescent="0.25">
      <c r="B32" s="62"/>
      <c r="C32" s="76">
        <v>21</v>
      </c>
      <c r="D32" s="385" t="s">
        <v>943</v>
      </c>
      <c r="E32" s="385"/>
      <c r="F32" s="385"/>
      <c r="G32" s="385"/>
      <c r="H32" s="385"/>
      <c r="I32" s="385"/>
      <c r="J32" s="385"/>
      <c r="K32" s="385"/>
      <c r="L32" s="76"/>
      <c r="M32" s="63"/>
    </row>
    <row r="33" spans="1:26" x14ac:dyDescent="0.25">
      <c r="A33"/>
      <c r="B33" s="68"/>
      <c r="C33" s="76">
        <v>22</v>
      </c>
      <c r="D33" s="385" t="s">
        <v>330</v>
      </c>
      <c r="E33" s="385"/>
      <c r="F33" s="385"/>
      <c r="G33" s="385"/>
      <c r="H33" s="385"/>
      <c r="I33" s="385"/>
      <c r="J33" s="385"/>
      <c r="K33" s="385"/>
      <c r="L33" s="76"/>
      <c r="M33" s="69"/>
      <c r="N33"/>
      <c r="O33"/>
    </row>
    <row r="34" spans="1:26" x14ac:dyDescent="0.25">
      <c r="A34"/>
      <c r="B34" s="68"/>
      <c r="C34" s="76">
        <v>23</v>
      </c>
      <c r="D34" s="385" t="s">
        <v>331</v>
      </c>
      <c r="E34" s="385"/>
      <c r="F34" s="385"/>
      <c r="G34" s="385"/>
      <c r="H34" s="385"/>
      <c r="I34" s="385"/>
      <c r="J34" s="385"/>
      <c r="K34" s="385"/>
      <c r="L34" s="76"/>
      <c r="M34" s="69"/>
      <c r="N34"/>
      <c r="O34"/>
    </row>
    <row r="35" spans="1:26" x14ac:dyDescent="0.25">
      <c r="A35"/>
      <c r="B35" s="68"/>
      <c r="C35" s="76">
        <v>24</v>
      </c>
      <c r="D35" s="385" t="s">
        <v>472</v>
      </c>
      <c r="E35" s="385"/>
      <c r="F35" s="385"/>
      <c r="G35" s="385"/>
      <c r="H35" s="385"/>
      <c r="I35" s="385"/>
      <c r="J35" s="385"/>
      <c r="K35" s="385"/>
      <c r="L35" s="76"/>
      <c r="M35" s="69"/>
      <c r="N35"/>
      <c r="O35"/>
    </row>
    <row r="36" spans="1:26" x14ac:dyDescent="0.25">
      <c r="A36"/>
      <c r="B36" s="68"/>
      <c r="C36" s="76">
        <v>25</v>
      </c>
      <c r="D36" s="385" t="s">
        <v>332</v>
      </c>
      <c r="E36" s="385"/>
      <c r="F36" s="385"/>
      <c r="G36" s="385"/>
      <c r="H36" s="385"/>
      <c r="I36" s="385"/>
      <c r="J36" s="385"/>
      <c r="K36" s="385"/>
      <c r="L36" s="76"/>
      <c r="M36" s="69"/>
      <c r="N36"/>
      <c r="O36"/>
    </row>
    <row r="37" spans="1:26" x14ac:dyDescent="0.25">
      <c r="A37"/>
      <c r="B37" s="68"/>
      <c r="C37" s="76">
        <v>26</v>
      </c>
      <c r="D37" s="385" t="s">
        <v>392</v>
      </c>
      <c r="E37" s="385"/>
      <c r="F37" s="385"/>
      <c r="G37" s="385"/>
      <c r="H37" s="385"/>
      <c r="I37" s="385"/>
      <c r="J37" s="385"/>
      <c r="K37" s="385"/>
      <c r="L37" s="76"/>
      <c r="M37" s="69"/>
      <c r="N37"/>
      <c r="O37"/>
    </row>
    <row r="38" spans="1:26" x14ac:dyDescent="0.25">
      <c r="A38"/>
      <c r="B38" s="68"/>
      <c r="C38" s="76">
        <v>27</v>
      </c>
      <c r="D38" s="281" t="s">
        <v>473</v>
      </c>
      <c r="E38" s="282"/>
      <c r="F38" s="282"/>
      <c r="G38" s="282"/>
      <c r="H38" s="282"/>
      <c r="I38" s="282"/>
      <c r="J38" s="282"/>
      <c r="K38" s="282"/>
      <c r="L38" s="134"/>
      <c r="M38" s="69"/>
      <c r="N38"/>
      <c r="O38"/>
    </row>
    <row r="39" spans="1:26" x14ac:dyDescent="0.25">
      <c r="A39"/>
      <c r="B39" s="68"/>
      <c r="C39" s="76">
        <v>28</v>
      </c>
      <c r="D39" s="281" t="s">
        <v>333</v>
      </c>
      <c r="E39" s="282"/>
      <c r="F39" s="282"/>
      <c r="G39" s="282"/>
      <c r="H39" s="282"/>
      <c r="I39" s="282"/>
      <c r="J39" s="282"/>
      <c r="K39" s="282"/>
      <c r="L39" s="76"/>
      <c r="M39" s="69"/>
      <c r="N39"/>
      <c r="O39"/>
    </row>
    <row r="40" spans="1:26" x14ac:dyDescent="0.25">
      <c r="A40"/>
      <c r="B40" s="68"/>
      <c r="C40" s="76">
        <v>29</v>
      </c>
      <c r="D40" s="281" t="s">
        <v>474</v>
      </c>
      <c r="E40" s="282"/>
      <c r="F40" s="282"/>
      <c r="G40" s="282"/>
      <c r="H40" s="282"/>
      <c r="I40" s="282"/>
      <c r="J40" s="282"/>
      <c r="K40" s="282"/>
      <c r="L40" s="76"/>
      <c r="M40" s="69"/>
      <c r="N40"/>
      <c r="O40"/>
    </row>
    <row r="41" spans="1:26" x14ac:dyDescent="0.25">
      <c r="A41"/>
      <c r="B41" s="68"/>
      <c r="C41" s="76">
        <v>30</v>
      </c>
      <c r="D41" s="281" t="s">
        <v>475</v>
      </c>
      <c r="E41" s="282"/>
      <c r="F41" s="282"/>
      <c r="G41" s="282"/>
      <c r="H41" s="282"/>
      <c r="I41" s="282"/>
      <c r="J41" s="282"/>
      <c r="K41" s="282"/>
      <c r="L41" s="76"/>
      <c r="M41" s="69"/>
      <c r="N41"/>
      <c r="O41"/>
    </row>
    <row r="42" spans="1:26" x14ac:dyDescent="0.25">
      <c r="A42"/>
      <c r="B42" s="68"/>
      <c r="C42" s="76">
        <v>31</v>
      </c>
      <c r="D42" s="281" t="s">
        <v>944</v>
      </c>
      <c r="E42" s="281"/>
      <c r="F42" s="281"/>
      <c r="G42" s="281"/>
      <c r="H42" s="281"/>
      <c r="I42" s="281"/>
      <c r="J42" s="281"/>
      <c r="K42" s="281"/>
      <c r="L42" s="76"/>
      <c r="M42" s="69"/>
      <c r="N42"/>
      <c r="O42"/>
    </row>
    <row r="43" spans="1:26" x14ac:dyDescent="0.25">
      <c r="A43"/>
      <c r="B43" s="68"/>
      <c r="C43" s="76">
        <v>32</v>
      </c>
      <c r="D43" s="281" t="s">
        <v>476</v>
      </c>
      <c r="E43" s="281"/>
      <c r="F43" s="281"/>
      <c r="G43" s="281"/>
      <c r="H43" s="281"/>
      <c r="I43" s="281"/>
      <c r="J43" s="281"/>
      <c r="K43" s="281"/>
      <c r="L43" s="134">
        <v>20</v>
      </c>
      <c r="M43" s="69"/>
      <c r="N43"/>
      <c r="O43"/>
    </row>
    <row r="44" spans="1:26" x14ac:dyDescent="0.25">
      <c r="A44"/>
      <c r="B44" s="68"/>
      <c r="C44" s="76">
        <v>33</v>
      </c>
      <c r="D44" s="281" t="s">
        <v>477</v>
      </c>
      <c r="E44" s="281"/>
      <c r="F44" s="281"/>
      <c r="G44" s="281"/>
      <c r="H44" s="281"/>
      <c r="I44" s="281"/>
      <c r="J44" s="281"/>
      <c r="K44" s="281"/>
      <c r="L44" s="134"/>
      <c r="M44" s="69"/>
      <c r="N44"/>
      <c r="O44"/>
    </row>
    <row r="45" spans="1:26" x14ac:dyDescent="0.25">
      <c r="A45"/>
      <c r="B45" s="68"/>
      <c r="C45" s="76">
        <v>34</v>
      </c>
      <c r="D45" s="281" t="s">
        <v>353</v>
      </c>
      <c r="E45" s="281"/>
      <c r="F45" s="281"/>
      <c r="G45" s="281"/>
      <c r="H45" s="281"/>
      <c r="I45" s="281"/>
      <c r="J45" s="281"/>
      <c r="K45" s="281"/>
      <c r="L45" s="134"/>
      <c r="M45" s="69"/>
      <c r="N45"/>
      <c r="O45"/>
    </row>
    <row r="46" spans="1:26" x14ac:dyDescent="0.25">
      <c r="A46"/>
      <c r="B46" s="68"/>
      <c r="C46" s="76">
        <v>35</v>
      </c>
      <c r="D46" s="281" t="s">
        <v>336</v>
      </c>
      <c r="E46" s="281"/>
      <c r="F46" s="281"/>
      <c r="G46" s="281"/>
      <c r="H46" s="281"/>
      <c r="I46" s="281"/>
      <c r="J46" s="281"/>
      <c r="K46" s="281"/>
      <c r="L46" s="134"/>
      <c r="M46" s="69"/>
      <c r="N46"/>
      <c r="O46"/>
    </row>
    <row r="47" spans="1:26" x14ac:dyDescent="0.25">
      <c r="A47"/>
      <c r="B47" s="68"/>
      <c r="C47" s="76">
        <v>36</v>
      </c>
      <c r="D47" s="281" t="s">
        <v>334</v>
      </c>
      <c r="E47" s="281"/>
      <c r="F47" s="281"/>
      <c r="G47" s="281"/>
      <c r="H47" s="281"/>
      <c r="I47" s="281"/>
      <c r="J47" s="281"/>
      <c r="K47" s="281"/>
      <c r="L47" s="134">
        <v>21</v>
      </c>
      <c r="M47" s="69"/>
      <c r="N47"/>
      <c r="O47"/>
    </row>
    <row r="48" spans="1:26" x14ac:dyDescent="0.25">
      <c r="A48"/>
      <c r="B48" s="68"/>
      <c r="C48" s="76">
        <v>37</v>
      </c>
      <c r="D48" s="281" t="s">
        <v>478</v>
      </c>
      <c r="E48" s="281"/>
      <c r="F48" s="281"/>
      <c r="G48" s="281"/>
      <c r="H48" s="281"/>
      <c r="I48" s="281"/>
      <c r="J48" s="281"/>
      <c r="K48" s="281"/>
      <c r="L48" s="134"/>
      <c r="M48" s="69"/>
      <c r="N48"/>
      <c r="O48"/>
      <c r="S48" s="385"/>
      <c r="T48" s="385"/>
      <c r="U48" s="385"/>
      <c r="V48" s="385"/>
      <c r="W48" s="385"/>
      <c r="X48" s="385"/>
      <c r="Y48" s="385"/>
      <c r="Z48" s="385"/>
    </row>
    <row r="49" spans="1:15" x14ac:dyDescent="0.25">
      <c r="A49"/>
      <c r="B49" s="68"/>
      <c r="C49" s="76">
        <v>38</v>
      </c>
      <c r="D49" s="281" t="s">
        <v>479</v>
      </c>
      <c r="E49" s="281"/>
      <c r="F49" s="281"/>
      <c r="G49" s="281"/>
      <c r="H49" s="281"/>
      <c r="I49" s="281"/>
      <c r="J49" s="281"/>
      <c r="K49" s="281"/>
      <c r="L49" s="76"/>
      <c r="M49" s="69"/>
      <c r="N49"/>
      <c r="O49"/>
    </row>
    <row r="50" spans="1:15" x14ac:dyDescent="0.25">
      <c r="A50"/>
      <c r="B50" s="68"/>
      <c r="C50" s="76">
        <v>39</v>
      </c>
      <c r="D50" s="281" t="s">
        <v>480</v>
      </c>
      <c r="E50" s="281"/>
      <c r="F50" s="281"/>
      <c r="G50" s="281"/>
      <c r="H50" s="281"/>
      <c r="I50" s="281"/>
      <c r="J50" s="281"/>
      <c r="K50" s="281"/>
      <c r="L50" s="76"/>
      <c r="M50" s="69"/>
      <c r="N50"/>
      <c r="O50"/>
    </row>
    <row r="51" spans="1:15" x14ac:dyDescent="0.25">
      <c r="A51"/>
      <c r="B51" s="68"/>
      <c r="C51" s="76">
        <v>40</v>
      </c>
      <c r="D51" s="281" t="s">
        <v>481</v>
      </c>
      <c r="E51" s="281"/>
      <c r="F51" s="281"/>
      <c r="G51" s="281"/>
      <c r="H51" s="281"/>
      <c r="I51" s="281"/>
      <c r="J51" s="281"/>
      <c r="K51" s="281"/>
      <c r="L51" s="76"/>
      <c r="M51" s="69"/>
      <c r="N51"/>
      <c r="O51"/>
    </row>
    <row r="52" spans="1:15" x14ac:dyDescent="0.25">
      <c r="A52"/>
      <c r="B52" s="68"/>
      <c r="C52" s="76">
        <v>41</v>
      </c>
      <c r="D52" s="281" t="s">
        <v>482</v>
      </c>
      <c r="E52" s="281"/>
      <c r="F52" s="281"/>
      <c r="G52" s="281"/>
      <c r="H52" s="281"/>
      <c r="I52" s="281"/>
      <c r="J52" s="281"/>
      <c r="K52" s="281"/>
      <c r="L52" s="134"/>
      <c r="M52" s="69"/>
      <c r="N52"/>
      <c r="O52"/>
    </row>
    <row r="53" spans="1:15" x14ac:dyDescent="0.25">
      <c r="B53" s="62"/>
      <c r="C53" s="76"/>
      <c r="D53" s="384"/>
      <c r="E53" s="384"/>
      <c r="F53" s="384"/>
      <c r="G53" s="384"/>
      <c r="H53" s="384"/>
      <c r="I53" s="384"/>
      <c r="J53" s="384"/>
      <c r="K53" s="384"/>
      <c r="L53" s="76"/>
      <c r="M53" s="63"/>
    </row>
    <row r="54" spans="1:15" ht="15.75" thickBot="1" x14ac:dyDescent="0.3">
      <c r="B54" s="70"/>
      <c r="C54" s="71"/>
      <c r="D54" s="71"/>
      <c r="E54" s="71"/>
      <c r="F54" s="71"/>
      <c r="G54" s="71"/>
      <c r="H54" s="71"/>
      <c r="I54" s="71"/>
      <c r="J54" s="71"/>
      <c r="K54" s="71"/>
      <c r="L54" s="113"/>
      <c r="M54" s="72"/>
    </row>
    <row r="55" spans="1:15" x14ac:dyDescent="0.25">
      <c r="C55" s="1"/>
      <c r="L55" s="110"/>
    </row>
    <row r="56" spans="1:15" x14ac:dyDescent="0.25">
      <c r="C56" s="1"/>
      <c r="L56" s="110"/>
    </row>
    <row r="57" spans="1:15" x14ac:dyDescent="0.25">
      <c r="C57" s="1"/>
      <c r="L57" s="110"/>
    </row>
    <row r="58" spans="1:15" x14ac:dyDescent="0.25">
      <c r="C58" s="1"/>
      <c r="L58" s="110"/>
    </row>
    <row r="59" spans="1:15" x14ac:dyDescent="0.25">
      <c r="C59" s="1"/>
      <c r="L59" s="110"/>
    </row>
    <row r="60" spans="1:15" x14ac:dyDescent="0.25">
      <c r="C60" s="1"/>
      <c r="L60" s="110"/>
    </row>
    <row r="61" spans="1:15" x14ac:dyDescent="0.25">
      <c r="C61" s="1"/>
      <c r="L61" s="110"/>
    </row>
    <row r="62" spans="1:15" x14ac:dyDescent="0.25">
      <c r="C62" s="1"/>
      <c r="L62" s="110"/>
    </row>
    <row r="63" spans="1:15" x14ac:dyDescent="0.25">
      <c r="C63" s="1"/>
      <c r="L63" s="110"/>
    </row>
    <row r="64" spans="1:15" x14ac:dyDescent="0.25">
      <c r="C64" s="1"/>
      <c r="L64" s="110"/>
    </row>
    <row r="65" spans="3:12" x14ac:dyDescent="0.25">
      <c r="C65" s="1"/>
      <c r="L65" s="110"/>
    </row>
    <row r="66" spans="3:12" x14ac:dyDescent="0.25">
      <c r="C66" s="1"/>
      <c r="L66" s="110"/>
    </row>
    <row r="67" spans="3:12" x14ac:dyDescent="0.25">
      <c r="C67" s="1"/>
      <c r="L67" s="110"/>
    </row>
    <row r="68" spans="3:12" x14ac:dyDescent="0.25">
      <c r="C68" s="1"/>
      <c r="L68" s="110"/>
    </row>
    <row r="69" spans="3:12" x14ac:dyDescent="0.25">
      <c r="C69" s="1"/>
      <c r="L69" s="110"/>
    </row>
    <row r="70" spans="3:12" x14ac:dyDescent="0.25">
      <c r="C70" s="1"/>
      <c r="L70" s="110"/>
    </row>
    <row r="71" spans="3:12" x14ac:dyDescent="0.25">
      <c r="C71" s="1"/>
      <c r="L71" s="110"/>
    </row>
    <row r="72" spans="3:12" x14ac:dyDescent="0.25">
      <c r="C72" s="1"/>
      <c r="L72" s="110"/>
    </row>
    <row r="73" spans="3:12" x14ac:dyDescent="0.25">
      <c r="C73" s="1"/>
      <c r="L73" s="110"/>
    </row>
    <row r="74" spans="3:12" x14ac:dyDescent="0.25">
      <c r="C74" s="1"/>
      <c r="L74" s="110"/>
    </row>
    <row r="75" spans="3:12" x14ac:dyDescent="0.25">
      <c r="C75" s="1"/>
      <c r="L75" s="110"/>
    </row>
    <row r="76" spans="3:12" x14ac:dyDescent="0.25">
      <c r="C76" s="1"/>
      <c r="L76" s="110"/>
    </row>
    <row r="77" spans="3:12" x14ac:dyDescent="0.25">
      <c r="C77" s="1"/>
      <c r="L77" s="110"/>
    </row>
    <row r="78" spans="3:12" x14ac:dyDescent="0.25">
      <c r="C78" s="1"/>
      <c r="L78" s="110"/>
    </row>
    <row r="79" spans="3:12" x14ac:dyDescent="0.25">
      <c r="C79" s="1"/>
      <c r="L79" s="110"/>
    </row>
    <row r="80" spans="3:12" x14ac:dyDescent="0.25">
      <c r="C80" s="1"/>
      <c r="L80" s="110"/>
    </row>
    <row r="81" spans="3:12" x14ac:dyDescent="0.25">
      <c r="C81" s="1"/>
      <c r="L81" s="110"/>
    </row>
    <row r="82" spans="3:12" x14ac:dyDescent="0.25">
      <c r="C82" s="1"/>
      <c r="L82" s="110"/>
    </row>
    <row r="83" spans="3:12" x14ac:dyDescent="0.25">
      <c r="C83" s="1"/>
      <c r="L83" s="110"/>
    </row>
    <row r="84" spans="3:12" x14ac:dyDescent="0.25">
      <c r="C84" s="1"/>
      <c r="L84" s="110"/>
    </row>
    <row r="85" spans="3:12" x14ac:dyDescent="0.25">
      <c r="C85" s="1"/>
      <c r="L85" s="110"/>
    </row>
    <row r="86" spans="3:12" x14ac:dyDescent="0.25">
      <c r="C86" s="1"/>
      <c r="L86" s="110"/>
    </row>
    <row r="87" spans="3:12" x14ac:dyDescent="0.25">
      <c r="C87" s="1"/>
      <c r="L87" s="110"/>
    </row>
    <row r="88" spans="3:12" x14ac:dyDescent="0.25">
      <c r="C88" s="1"/>
      <c r="L88" s="110"/>
    </row>
    <row r="89" spans="3:12" x14ac:dyDescent="0.25">
      <c r="C89" s="1"/>
      <c r="L89" s="110"/>
    </row>
    <row r="90" spans="3:12" x14ac:dyDescent="0.25">
      <c r="C90" s="1"/>
      <c r="L90" s="110"/>
    </row>
    <row r="91" spans="3:12" x14ac:dyDescent="0.25">
      <c r="C91" s="1"/>
      <c r="L91" s="110"/>
    </row>
    <row r="92" spans="3:12" x14ac:dyDescent="0.25">
      <c r="C92" s="1"/>
      <c r="L92" s="110"/>
    </row>
    <row r="93" spans="3:12" x14ac:dyDescent="0.25">
      <c r="C93" s="1"/>
      <c r="L93" s="110"/>
    </row>
    <row r="94" spans="3:12" x14ac:dyDescent="0.25">
      <c r="C94" s="1"/>
      <c r="L94" s="110"/>
    </row>
    <row r="95" spans="3:12" x14ac:dyDescent="0.25">
      <c r="C95" s="1"/>
      <c r="L95" s="110"/>
    </row>
    <row r="96" spans="3:12" x14ac:dyDescent="0.25">
      <c r="C96" s="1"/>
      <c r="L96" s="110"/>
    </row>
    <row r="97" spans="3:12" x14ac:dyDescent="0.25">
      <c r="C97" s="1"/>
      <c r="L97" s="110"/>
    </row>
    <row r="98" spans="3:12" x14ac:dyDescent="0.25">
      <c r="C98" s="1"/>
      <c r="L98" s="110"/>
    </row>
    <row r="99" spans="3:12" x14ac:dyDescent="0.25">
      <c r="C99" s="1"/>
      <c r="L99" s="110"/>
    </row>
    <row r="100" spans="3:12" x14ac:dyDescent="0.25">
      <c r="C100" s="1"/>
      <c r="L100" s="110"/>
    </row>
    <row r="101" spans="3:12" x14ac:dyDescent="0.25">
      <c r="C101" s="1"/>
      <c r="L101" s="110"/>
    </row>
    <row r="102" spans="3:12" x14ac:dyDescent="0.25">
      <c r="C102" s="1"/>
      <c r="L102" s="110"/>
    </row>
    <row r="103" spans="3:12" x14ac:dyDescent="0.25">
      <c r="C103" s="1"/>
      <c r="L103" s="110"/>
    </row>
    <row r="104" spans="3:12" x14ac:dyDescent="0.25">
      <c r="C104" s="1"/>
      <c r="L104" s="110"/>
    </row>
    <row r="105" spans="3:12" x14ac:dyDescent="0.25">
      <c r="C105" s="1"/>
      <c r="L105" s="110"/>
    </row>
    <row r="106" spans="3:12" x14ac:dyDescent="0.25">
      <c r="C106" s="1"/>
      <c r="L106" s="110"/>
    </row>
    <row r="107" spans="3:12" x14ac:dyDescent="0.25">
      <c r="C107" s="1"/>
      <c r="L107" s="110"/>
    </row>
    <row r="108" spans="3:12" x14ac:dyDescent="0.25">
      <c r="C108" s="1"/>
      <c r="L108" s="110"/>
    </row>
    <row r="109" spans="3:12" x14ac:dyDescent="0.25">
      <c r="C109" s="1"/>
      <c r="L109" s="110"/>
    </row>
    <row r="110" spans="3:12" x14ac:dyDescent="0.25">
      <c r="C110" s="1"/>
      <c r="L110" s="110"/>
    </row>
    <row r="111" spans="3:12" x14ac:dyDescent="0.25">
      <c r="C111" s="1"/>
      <c r="L111" s="110"/>
    </row>
    <row r="112" spans="3:12" x14ac:dyDescent="0.25">
      <c r="C112" s="1"/>
      <c r="L112" s="110"/>
    </row>
    <row r="113" spans="3:12" x14ac:dyDescent="0.25">
      <c r="C113" s="1"/>
      <c r="L113" s="110"/>
    </row>
    <row r="114" spans="3:12" x14ac:dyDescent="0.25">
      <c r="C114" s="1"/>
      <c r="L114" s="110"/>
    </row>
    <row r="115" spans="3:12" x14ac:dyDescent="0.25">
      <c r="C115" s="1"/>
      <c r="L115" s="110"/>
    </row>
    <row r="116" spans="3:12" x14ac:dyDescent="0.25">
      <c r="C116" s="1"/>
      <c r="L116" s="110"/>
    </row>
    <row r="117" spans="3:12" x14ac:dyDescent="0.25">
      <c r="C117" s="1"/>
      <c r="L117" s="110"/>
    </row>
    <row r="118" spans="3:12" x14ac:dyDescent="0.25">
      <c r="C118" s="1"/>
      <c r="L118" s="110"/>
    </row>
    <row r="119" spans="3:12" x14ac:dyDescent="0.25">
      <c r="C119" s="1"/>
      <c r="L119" s="110"/>
    </row>
    <row r="120" spans="3:12" x14ac:dyDescent="0.25">
      <c r="C120" s="1"/>
      <c r="L120" s="110"/>
    </row>
    <row r="121" spans="3:12" x14ac:dyDescent="0.25">
      <c r="C121" s="1"/>
      <c r="L121" s="110"/>
    </row>
    <row r="122" spans="3:12" x14ac:dyDescent="0.25">
      <c r="C122" s="1"/>
      <c r="L122" s="110"/>
    </row>
    <row r="123" spans="3:12" x14ac:dyDescent="0.25">
      <c r="C123" s="1"/>
      <c r="L123" s="110"/>
    </row>
    <row r="124" spans="3:12" x14ac:dyDescent="0.25">
      <c r="C124" s="1"/>
      <c r="L124" s="110"/>
    </row>
    <row r="125" spans="3:12" x14ac:dyDescent="0.25">
      <c r="C125" s="1"/>
      <c r="L125" s="110"/>
    </row>
    <row r="126" spans="3:12" x14ac:dyDescent="0.25">
      <c r="C126" s="1"/>
      <c r="L126" s="110"/>
    </row>
    <row r="127" spans="3:12" x14ac:dyDescent="0.25">
      <c r="C127" s="1"/>
      <c r="L127" s="110"/>
    </row>
    <row r="128" spans="3:12" x14ac:dyDescent="0.25">
      <c r="C128" s="1"/>
      <c r="L128" s="110"/>
    </row>
    <row r="129" spans="3:12" x14ac:dyDescent="0.25">
      <c r="C129" s="1"/>
      <c r="L129" s="110"/>
    </row>
    <row r="130" spans="3:12" x14ac:dyDescent="0.25">
      <c r="C130" s="1"/>
      <c r="L130" s="110"/>
    </row>
    <row r="131" spans="3:12" x14ac:dyDescent="0.25">
      <c r="C131" s="1"/>
      <c r="L131" s="110"/>
    </row>
    <row r="132" spans="3:12" x14ac:dyDescent="0.25">
      <c r="C132" s="1"/>
      <c r="L132" s="110"/>
    </row>
    <row r="133" spans="3:12" x14ac:dyDescent="0.25">
      <c r="C133" s="1"/>
      <c r="L133" s="110"/>
    </row>
    <row r="134" spans="3:12" x14ac:dyDescent="0.25">
      <c r="C134" s="1"/>
      <c r="L134" s="110"/>
    </row>
    <row r="135" spans="3:12" x14ac:dyDescent="0.25">
      <c r="C135" s="1"/>
      <c r="L135" s="110"/>
    </row>
    <row r="136" spans="3:12" x14ac:dyDescent="0.25">
      <c r="C136" s="1"/>
      <c r="L136" s="110"/>
    </row>
    <row r="137" spans="3:12" x14ac:dyDescent="0.25">
      <c r="C137" s="1"/>
      <c r="L137" s="110"/>
    </row>
    <row r="138" spans="3:12" x14ac:dyDescent="0.25">
      <c r="C138" s="1"/>
      <c r="L138" s="110"/>
    </row>
  </sheetData>
  <mergeCells count="32">
    <mergeCell ref="D13:K13"/>
    <mergeCell ref="C3:L3"/>
    <mergeCell ref="C4:L4"/>
    <mergeCell ref="C5:L5"/>
    <mergeCell ref="D11:K11"/>
    <mergeCell ref="D12:K12"/>
    <mergeCell ref="D29:K29"/>
    <mergeCell ref="D14:K14"/>
    <mergeCell ref="D15:K15"/>
    <mergeCell ref="D16:K16"/>
    <mergeCell ref="D17:K17"/>
    <mergeCell ref="D18:K18"/>
    <mergeCell ref="D19:K19"/>
    <mergeCell ref="D22:K22"/>
    <mergeCell ref="D23:K23"/>
    <mergeCell ref="D24:K24"/>
    <mergeCell ref="D27:K27"/>
    <mergeCell ref="D26:K26"/>
    <mergeCell ref="D21:K21"/>
    <mergeCell ref="D20:K20"/>
    <mergeCell ref="D25:K25"/>
    <mergeCell ref="D28:K28"/>
    <mergeCell ref="D30:K30"/>
    <mergeCell ref="D31:K31"/>
    <mergeCell ref="D32:K32"/>
    <mergeCell ref="D33:K33"/>
    <mergeCell ref="D34:K34"/>
    <mergeCell ref="D53:K53"/>
    <mergeCell ref="D35:K35"/>
    <mergeCell ref="D36:K36"/>
    <mergeCell ref="S48:Z48"/>
    <mergeCell ref="D37:K37"/>
  </mergeCells>
  <hyperlinks>
    <hyperlink ref="D13:H13" location="'Table 2'!A1" display="Sectoral Distribution of CIRPs as on September 30, 2020" xr:uid="{00000000-0004-0000-0100-000000000000}"/>
    <hyperlink ref="D14:H14" location="'Table 3'!A1" display="Initiation of Corporate Insolvency Resolution Process" xr:uid="{00000000-0004-0000-0100-000001000000}"/>
    <hyperlink ref="D22:F22" location="'Table 10'!A1" display="Details of Closed Liquidations " xr:uid="{00000000-0004-0000-0100-000007000000}"/>
    <hyperlink ref="D23:F23" location="'Table 11'!A1" display="Reasons for Liquidations" xr:uid="{00000000-0004-0000-0100-000008000000}"/>
    <hyperlink ref="D24:F24" location="'Table 12'!A1" display="Claims in Liquidation Process" xr:uid="{00000000-0004-0000-0100-000009000000}"/>
    <hyperlink ref="D27:F27" location="'Table 13'!A1" display="Twelve Large Accounts " xr:uid="{00000000-0004-0000-0100-00000A000000}"/>
    <hyperlink ref="D29:I29" location="'Table 14'!A1" display="Commencement of Voluntary Liquidations till September 30, 2020" xr:uid="{00000000-0004-0000-0100-00000B000000}"/>
    <hyperlink ref="D30:H30" location="'Table 15'!A1" display="Status of Voluntary Liquidations as on September 30, 2020" xr:uid="{00000000-0004-0000-0100-00000C000000}"/>
    <hyperlink ref="D31:G31" location="'Table 16 '!A1" display="Reasons for Voluntary Liquidations" xr:uid="{00000000-0004-0000-0100-00000D000000}"/>
    <hyperlink ref="D32:H32" location="'Table 17'!A1" display="Details of 739 Liquidations (excludes 8 withdrawals)" xr:uid="{00000000-0004-0000-0100-00000E000000}"/>
    <hyperlink ref="D33:G33" location="'Table 18'!A1" display="Realisations under Voluntary Liquidation" xr:uid="{00000000-0004-0000-0100-00000F000000}"/>
    <hyperlink ref="D34:I34" location="'Table 19'!A1" display="Average time for approval of Resolution Plans/Orders for Liquidation" xr:uid="{00000000-0004-0000-0100-000010000000}"/>
    <hyperlink ref="D35:I35" location="'Table 20'!A1" display="Corporate Liquidation Accounts as on September 30, 2020" xr:uid="{00000000-0004-0000-0100-000011000000}"/>
    <hyperlink ref="D38:H38" location="'Table 21'!A1" display="Registered IPs and AFAs as on September 30, 2020" xr:uid="{00000000-0004-0000-0100-000012000000}"/>
    <hyperlink ref="D39:H39" location="'Table 22'!A1" display="Registration and Cancellation of Registrations of IPs " xr:uid="{00000000-0004-0000-0100-000013000000}"/>
    <hyperlink ref="D41:G41" location="'Table 24'!A1" display="Age Profile of IPs as on September 30, 2020" xr:uid="{00000000-0004-0000-0100-000015000000}"/>
    <hyperlink ref="D13:I13" location="'Table 2'!A1" display="Sectoral Distribution of CIRPs as on December 31, 2020" xr:uid="{00000000-0004-0000-0100-00001C000000}"/>
    <hyperlink ref="D29:K29" location="'Table 18'!A1" display="Commencement of Voluntary Liquidations till December 31, 2023" xr:uid="{00000000-0004-0000-0100-000022000000}"/>
    <hyperlink ref="D30:K30" location="'Table 19'!A1" display="Status of Voluntary Liquidations as on December 31, 2023" xr:uid="{00000000-0004-0000-0100-000023000000}"/>
    <hyperlink ref="D32:K32" location="'Table 21'!A1" display="Details of 1743 Voluntary Liquidations (Excluding 20 Withdrawals)" xr:uid="{00000000-0004-0000-0100-000024000000}"/>
    <hyperlink ref="D35:K35" location="'Table 24'!A1" display="Corporate Liquidation Accounts as on December 31, 2023" xr:uid="{00000000-0004-0000-0100-000025000000}"/>
    <hyperlink ref="D36:K36" location="'Table 25'!A1" display="Insolvency Resolution of Personal Guarantors " xr:uid="{00000000-0004-0000-0100-000026000000}"/>
    <hyperlink ref="D38:K38" location="'Table 25'!A1" display="Registered IPs and AFAs as on June 30, 2023" xr:uid="{00000000-0004-0000-0100-000027000000}"/>
    <hyperlink ref="D39:K39" location="'Table 26'!A1" display="Registration and Cancellation of Registrations of IPs " xr:uid="{00000000-0004-0000-0100-000028000000}"/>
    <hyperlink ref="D41:K41" location="'Table 28'!A1" display="Age Profile of IPs as on June 30, 2023" xr:uid="{00000000-0004-0000-0100-00002A000000}"/>
    <hyperlink ref="D27:K27" location="'Table 16'!A1" display="Details of Avoidance Applications and Disposal" xr:uid="{00000000-0004-0000-0100-000034000000}"/>
    <hyperlink ref="D31:K31" location="'Table 20'!A1" display="Reasons for Voluntary Liquidations" xr:uid="{00000000-0004-0000-0100-000035000000}"/>
    <hyperlink ref="D33:K33" location="'Table 22'!A1" display="Realisations under Voluntary Liquidation" xr:uid="{00000000-0004-0000-0100-000036000000}"/>
    <hyperlink ref="D34:K34" location="'Table 23'!A1" display="Average time for approval of Resolution Plans/Orders for Liquidation" xr:uid="{00000000-0004-0000-0100-000037000000}"/>
    <hyperlink ref="D12:G12" location="'Table 1'!A1" display="Corporate Insolvency Resolution Process" xr:uid="{00000000-0004-0000-0100-00003B000000}"/>
    <hyperlink ref="L13" location="'Table 2'!A1" display="3, 4, 5, 6" xr:uid="{00000000-0004-0000-0100-00003F000000}"/>
    <hyperlink ref="L14" location="'Table 3'!A1" display="'Table 3'!A1" xr:uid="{00000000-0004-0000-0100-000040000000}"/>
    <hyperlink ref="L17" location="'Table 6'!A1" display="'Table 6'!A1" xr:uid="{00000000-0004-0000-0100-000043000000}"/>
    <hyperlink ref="L18" location="'Table 7'!A1" display="9, 10" xr:uid="{00000000-0004-0000-0100-000044000000}"/>
    <hyperlink ref="L23" location="'Table 12'!A1" display="'Table 12'!A1" xr:uid="{00000000-0004-0000-0100-000046000000}"/>
    <hyperlink ref="L29" location="'Table 18'!A1" display="'Table 18'!A1" xr:uid="{00000000-0004-0000-0100-000048000000}"/>
    <hyperlink ref="L30" location="'Table 19'!A1" display="'Table 19'!A1" xr:uid="{00000000-0004-0000-0100-000049000000}"/>
    <hyperlink ref="L31" location="'Table 20'!A1" display="'Table 20'!A1" xr:uid="{00000000-0004-0000-0100-00004A000000}"/>
    <hyperlink ref="L12" location="'Table 1'!A1" display="1, 2" xr:uid="{00000000-0004-0000-0100-00004D000000}"/>
    <hyperlink ref="D15:J15" location="'Table 4'!A1" display="Outcome of CIRPs, initiated Stakeholder-wise, as on December 31, 2020" xr:uid="{00000000-0004-0000-0100-00001D000000}"/>
    <hyperlink ref="D15:I15" location="'Table 4'!A1" display="Outcome of CIRPs, initiated Stakeholder-wise, as on September 30, 2020" xr:uid="{00000000-0004-0000-0100-000002000000}"/>
    <hyperlink ref="D16:F16" location="'Table 8'!A1" display="CIRPs Yielding Resolution" xr:uid="{667BB2F1-27AB-449D-AAFB-61E2FE52E347}"/>
    <hyperlink ref="D17:F17" location="'Table 8'!A1" display="CIRPs Yielding Resolution" xr:uid="{278C742E-6A74-40DF-BE74-6BDDA7226AB2}"/>
    <hyperlink ref="D21:I21" location="'Table 7'!A1" display="CIRPs Ending with Orders for Liquidation till September 30, 2020" xr:uid="{8C323187-9420-418C-9774-ED296D037F8B}"/>
    <hyperlink ref="D21:K21" location="'Table 10'!A1" display="Details of Closed Liquidations" xr:uid="{09D8821C-39EA-43BC-9DB6-A74BC353F55C}"/>
    <hyperlink ref="D18:H18" location="'Table 6'!A1" display="Closure of CIRP by Withdrawal till September 30, 2020" xr:uid="{27E182F4-FDC4-40CC-BD55-CD0C188072D8}"/>
    <hyperlink ref="D18:K18" location="'Table 7'!A1" display="Closure of CIRP by Withdrawal till June 30, 2022" xr:uid="{893CB588-8F4F-49E6-9D42-F11920E4CCE9}"/>
    <hyperlink ref="D19:H19" location="'Table 9'!A1" display="Status of Liquidation Processes as on September 30, 2020" xr:uid="{C4C8723E-F65B-48FF-9E2F-70756D94531B}"/>
    <hyperlink ref="D19:K19" location="'Table 8'!A1" display="Status of Ongoing Liquidations as on June 30, 2022" xr:uid="{A0F0ED07-30DD-4534-950E-FCA5A326B992}"/>
    <hyperlink ref="D12:K12" location="'Table 1'!A1" display="Corporate Insolvency Resolution Process" xr:uid="{C9EC63EF-EF14-48C3-9FD4-2AC49329C66D}"/>
    <hyperlink ref="D13:K13" location="'Table 2'!A1" display="Sectoral Distribution of CIRPs as on June 30, 2022" xr:uid="{4FB9FB38-2ABC-48EC-8C98-63B1072838CB}"/>
    <hyperlink ref="D14:K14" location="'Table 3'!A1" display="Initiation of Corporate Insolvency Resolution Process" xr:uid="{A39CF55A-17D0-4314-8977-0E08B78C0C51}"/>
    <hyperlink ref="D15:K15" location="'Table 4'!A1" display="Outcome of CIRPs, initiated Stakeholder-wise, as on June 30, 2022" xr:uid="{25FA2136-24CF-4C2A-8041-9575EBC07442}"/>
    <hyperlink ref="D16:K16" location="'Table 5'!A1" display="CIRPs Yielding Resolution Plans" xr:uid="{A6E03624-82BE-4371-ADD9-BE99E5641987}"/>
    <hyperlink ref="D17:K17" location="'Table 6'!A1" display="CIRPs Yielded Resolutions: State of CD at the commencement of CIRP" xr:uid="{5E0EC485-3509-47DC-9F40-92816A39C987}"/>
    <hyperlink ref="D22:K22" location="'Table 11'!A1" display="CIRPs Ending with Orders for Liquidation till December 31, 2023" xr:uid="{95B6847C-3E35-4EBD-B7D0-33F2D8762478}"/>
    <hyperlink ref="D23:K23" location="'Table 12'!A1" display="Reasons for Liquidations" xr:uid="{F64D0FD3-C432-4E78-80A6-0694FCB4DA41}"/>
    <hyperlink ref="D24:K24" location="'Table 13'!A1" display="Claims in Liquidation Process" xr:uid="{53476FE6-0953-43A8-9BC6-E3D6B42B0DEF}"/>
    <hyperlink ref="D25" location="'Table 14'!A1" display="Status of ongoing CIRPs as on December 31, 2023" xr:uid="{0E77E677-E2C6-431F-AA58-B198BAF7B5E2}"/>
    <hyperlink ref="D26:K26" location="'Table 15'!A1" display="Details of Large Cases as on December 31, 2023" xr:uid="{430D1CCC-8CF2-47F4-B74D-75817B4CF3EB}"/>
    <hyperlink ref="D37" location="'Table 26'!A1" display="Status of filed applications for initiation of insolvency resolution process of personal guarantors" xr:uid="{50C67939-FF4A-436B-A425-AB3542E30DF2}"/>
    <hyperlink ref="L19" location="'Table 8'!A1" display="'Table 8'!A1" xr:uid="{6BF8C04A-50CF-4FA1-AC36-BF8D4F996674}"/>
    <hyperlink ref="L22" location="'Table 11'!A1" display="'Table 11'!A1" xr:uid="{190A7CE0-65AF-44DE-B896-5F3EC0156E88}"/>
    <hyperlink ref="L25" location="'Table 14'!A1" display="'Table 14'!A1" xr:uid="{5A83B4A7-01BE-4FF0-8972-08C6BFCA2D73}"/>
    <hyperlink ref="D52:K52" location="'Table 41'!A1" display="Age profile of RVs as on December 31, 2023" xr:uid="{9C6E96FB-1C1C-4FB3-8334-2BE205F4A303}"/>
    <hyperlink ref="D51" location="'Table 38'!A1" display="Region Wise Registered Valuers as on March 31, 2023" xr:uid="{9E921C7B-BCAA-4D03-8727-D6B1BF7B0900}"/>
    <hyperlink ref="D50" location="'Table 37'!A1" display="Registration of RVs till March 31, 2023" xr:uid="{AFD950B0-FCCA-4293-9A4B-9D7A70F7858A}"/>
    <hyperlink ref="D49" location="'Table 36'!A1" display="Registered Valuers (Entities) as on March 31, 2023" xr:uid="{555FCF5B-6F6A-4274-8467-F26A0780D292}"/>
    <hyperlink ref="D48" location="'Table 35'!A1" display="Registered Valuers as on March 31, 2023" xr:uid="{B366F289-42FE-4046-B153-FEDA5EBD3048}"/>
    <hyperlink ref="D47" location="'Table 34'!A1" display="Details of information with NeSL" xr:uid="{9839AA58-2A18-4D34-8FAE-D27DEED3744E}"/>
    <hyperlink ref="L47" location="'Table 36'!A1" display="'Table 36'!A1" xr:uid="{B09713E9-A676-4D84-B7D8-DF73A807234A}"/>
    <hyperlink ref="D46" location="'Table 33'!A1" display="CPE hours earned by the IPs" xr:uid="{4DC4B569-2FF5-41BC-82E8-AA6B1F89BD28}"/>
    <hyperlink ref="D45" location="'Table 32'!A1" display="Activities by IPAs" xr:uid="{DCCB8562-AD6F-49B7-81E5-BBA49785F625}"/>
    <hyperlink ref="D44" location="'Table 31'!A1" display="IPEs as on March 31, 2023" xr:uid="{35057C0F-A1DE-45DF-AD5E-7937C73DCE9E}"/>
    <hyperlink ref="D40:K40" location="'Table 27'!A1" display="Distribution of IPs as per their Eligibility as on June 30, 2023" xr:uid="{EB5F8234-47AD-456D-9730-BC6FB6006934}"/>
    <hyperlink ref="D43" location="'Table 32'!A1" display="Replacement of IRP with RP as on December 31, 2023" xr:uid="{031B5DBB-6A6B-43AA-80DE-2ADDB1CC4E0F}"/>
    <hyperlink ref="L43" location="'Table 32'!A1" display="'Table 32'!A1" xr:uid="{42DD0069-1AD7-4328-B90E-CA0DF079F7E9}"/>
    <hyperlink ref="D38" location="'Table 27'!A1" display="Registered IPs and AFAs as on December 31, 2023" xr:uid="{84217EFC-7D87-4571-8574-C1B566FACF4C}"/>
    <hyperlink ref="D39" location="'Table 28'!A1" display="Registration and Cancellation of Registrations of IPs " xr:uid="{3B3D9E9C-32B4-4912-B49A-BF7CB5BCC41E}"/>
    <hyperlink ref="D40" location="'Table 29'!A1" display="Distribution of IPs as per their Eligibility as on December 31, 2023" xr:uid="{BD347876-0066-4498-B8B2-7B022A20AA80}"/>
    <hyperlink ref="D41" location="'Table 30'!A1" display="Age Profile of IPs as on December 31, 2023" xr:uid="{2F601EF5-E5C6-4506-A84B-076BD1A7F969}"/>
    <hyperlink ref="D20" location="'Table 9'!A1" display="Mode of Closure of Liquidation Processes" xr:uid="{7BEB0158-6973-4A6A-A969-0C7AE038876A}"/>
    <hyperlink ref="D28" location="'Table 17'!A1" display="Details of resolution plans approved for FiSPs" xr:uid="{F759A13E-FF9D-4E78-9705-99F46094F36B}"/>
    <hyperlink ref="D42" location="'Table 31'!A1" display="Zone-wise IPs in the Panel" xr:uid="{37F04248-929D-48DD-853B-124D40F80390}"/>
    <hyperlink ref="D44:K44" location="'Table 33'!A1" display="IPEs as on December 31, 2023" xr:uid="{D6D0BAAB-41DF-47ED-A5B2-55184AFB0BC0}"/>
    <hyperlink ref="D45:K45" location="'Table 34'!A1" display="Activities by IPAs" xr:uid="{03B91BB8-7B76-4669-973A-53C49078D0ED}"/>
    <hyperlink ref="D46:K46" location="'Table 35'!A1" display="CPE hours earned by the IPs" xr:uid="{B14EF887-5F87-4C70-85C1-BC65201B6D5D}"/>
    <hyperlink ref="D47:K47" location="'Table 36'!A1" display="Details of information with NeSL" xr:uid="{FD5B399C-48FF-4FF9-880C-C02F45554A6B}"/>
    <hyperlink ref="D48:K48" location="'Table 37'!A1" display="Registered Valuers as on December 31, 2023" xr:uid="{65714A94-0C04-4C27-BDE7-32D4B9FEB776}"/>
    <hyperlink ref="D49:K49" location="'Table 38'!A1" display="Registered Valuers (Entities) as on December 31, 2023" xr:uid="{8B57576D-F7B4-463F-8901-6B4318F9F224}"/>
    <hyperlink ref="D50:K50" location="'Table 39'!A1" display="Registration of RVs till December 31, 2023" xr:uid="{53FCB90E-E77A-40EF-8433-2DC8E7A2C215}"/>
    <hyperlink ref="D51:K51" location="'Table 40'!A1" display="Region Wise Registered Valuers as on December 31, 2023" xr:uid="{A1D9BCBE-CC20-4B94-A6EA-45B6DB97A738}"/>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V39"/>
  <sheetViews>
    <sheetView showGridLines="0" zoomScale="90" zoomScaleNormal="90" workbookViewId="0">
      <selection activeCell="Q35" sqref="Q35"/>
    </sheetView>
  </sheetViews>
  <sheetFormatPr defaultRowHeight="15" x14ac:dyDescent="0.25"/>
  <cols>
    <col min="1" max="1" width="1.85546875" customWidth="1"/>
    <col min="11" max="11" width="1.85546875" customWidth="1"/>
    <col min="12" max="12" width="1.85546875" style="49" customWidth="1"/>
    <col min="13" max="13" width="1.85546875" customWidth="1"/>
    <col min="14" max="14" width="16" customWidth="1"/>
    <col min="15" max="15" width="14.140625" customWidth="1"/>
    <col min="16" max="16" width="14.42578125" customWidth="1"/>
    <col min="17" max="17" width="12.5703125" customWidth="1"/>
    <col min="18" max="18" width="14.85546875" customWidth="1"/>
    <col min="19" max="19" width="12.7109375" customWidth="1"/>
    <col min="20" max="20" width="4.28515625" customWidth="1"/>
    <col min="21" max="23" width="6.85546875" customWidth="1"/>
  </cols>
  <sheetData>
    <row r="1" spans="2:22" ht="12" customHeight="1" x14ac:dyDescent="0.25"/>
    <row r="2" spans="2:22" ht="15.75" customHeight="1" x14ac:dyDescent="0.25">
      <c r="B2" s="397"/>
      <c r="C2" s="397"/>
      <c r="D2" s="397"/>
      <c r="E2" s="397"/>
      <c r="F2" s="397"/>
      <c r="G2" s="397"/>
      <c r="H2" s="397"/>
      <c r="I2" s="397"/>
      <c r="J2" s="51"/>
      <c r="N2" s="420" t="s">
        <v>932</v>
      </c>
      <c r="O2" s="420"/>
      <c r="P2" s="420"/>
      <c r="Q2" s="420"/>
      <c r="R2" s="420"/>
      <c r="S2" s="420"/>
      <c r="U2" s="444" t="s">
        <v>335</v>
      </c>
      <c r="V2" s="444"/>
    </row>
    <row r="3" spans="2:22" x14ac:dyDescent="0.25">
      <c r="N3" s="435" t="s">
        <v>1</v>
      </c>
      <c r="O3" s="435"/>
      <c r="P3" s="435"/>
      <c r="Q3" s="435"/>
      <c r="R3" s="435"/>
      <c r="S3" s="435"/>
      <c r="U3" s="444"/>
      <c r="V3" s="444"/>
    </row>
    <row r="4" spans="2:22" x14ac:dyDescent="0.25">
      <c r="N4" s="453" t="s">
        <v>132</v>
      </c>
      <c r="O4" s="453" t="s">
        <v>133</v>
      </c>
      <c r="P4" s="453" t="s">
        <v>134</v>
      </c>
      <c r="Q4" s="453" t="s">
        <v>135</v>
      </c>
      <c r="R4" s="453"/>
      <c r="S4" s="453" t="s">
        <v>136</v>
      </c>
    </row>
    <row r="5" spans="2:22" ht="25.5" x14ac:dyDescent="0.25">
      <c r="N5" s="454"/>
      <c r="O5" s="454"/>
      <c r="P5" s="454"/>
      <c r="Q5" s="23" t="s">
        <v>137</v>
      </c>
      <c r="R5" s="23" t="s">
        <v>138</v>
      </c>
      <c r="S5" s="454"/>
    </row>
    <row r="6" spans="2:22" x14ac:dyDescent="0.25">
      <c r="N6" s="55" t="s">
        <v>740</v>
      </c>
      <c r="O6" s="230" t="s">
        <v>14</v>
      </c>
      <c r="P6" s="230">
        <v>184</v>
      </c>
      <c r="Q6" s="229">
        <v>0</v>
      </c>
      <c r="R6" s="229">
        <v>11</v>
      </c>
      <c r="S6" s="230">
        <v>173</v>
      </c>
    </row>
    <row r="7" spans="2:22" x14ac:dyDescent="0.25">
      <c r="N7" s="55" t="s">
        <v>741</v>
      </c>
      <c r="O7" s="230">
        <v>173</v>
      </c>
      <c r="P7" s="230">
        <v>232</v>
      </c>
      <c r="Q7" s="230">
        <v>6</v>
      </c>
      <c r="R7" s="230">
        <v>101</v>
      </c>
      <c r="S7" s="230">
        <v>298</v>
      </c>
    </row>
    <row r="8" spans="2:22" x14ac:dyDescent="0.25">
      <c r="N8" s="55" t="s">
        <v>742</v>
      </c>
      <c r="O8" s="229">
        <v>298</v>
      </c>
      <c r="P8" s="229">
        <v>273</v>
      </c>
      <c r="Q8" s="230">
        <v>1</v>
      </c>
      <c r="R8" s="229">
        <v>156</v>
      </c>
      <c r="S8" s="229">
        <v>414</v>
      </c>
    </row>
    <row r="9" spans="2:22" x14ac:dyDescent="0.25">
      <c r="N9" s="55" t="s">
        <v>743</v>
      </c>
      <c r="O9" s="229">
        <v>414</v>
      </c>
      <c r="P9" s="229">
        <v>251</v>
      </c>
      <c r="Q9" s="230">
        <v>2</v>
      </c>
      <c r="R9" s="229">
        <v>185</v>
      </c>
      <c r="S9" s="229">
        <v>478</v>
      </c>
    </row>
    <row r="10" spans="2:22" x14ac:dyDescent="0.25">
      <c r="N10" s="55" t="s">
        <v>744</v>
      </c>
      <c r="O10" s="230">
        <v>478</v>
      </c>
      <c r="P10" s="230">
        <v>302</v>
      </c>
      <c r="Q10" s="230">
        <v>3</v>
      </c>
      <c r="R10" s="230">
        <v>260</v>
      </c>
      <c r="S10" s="230">
        <v>517</v>
      </c>
    </row>
    <row r="11" spans="2:22" x14ac:dyDescent="0.25">
      <c r="N11" s="55" t="s">
        <v>745</v>
      </c>
      <c r="O11" s="230">
        <v>517</v>
      </c>
      <c r="P11" s="230">
        <v>320</v>
      </c>
      <c r="Q11" s="230">
        <v>5</v>
      </c>
      <c r="R11" s="230">
        <v>328</v>
      </c>
      <c r="S11" s="230">
        <v>504</v>
      </c>
    </row>
    <row r="12" spans="2:22" x14ac:dyDescent="0.25">
      <c r="N12" s="55" t="s">
        <v>746</v>
      </c>
      <c r="O12" s="230">
        <v>504</v>
      </c>
      <c r="P12" s="230">
        <v>51</v>
      </c>
      <c r="Q12" s="230">
        <v>1</v>
      </c>
      <c r="R12" s="230">
        <v>85</v>
      </c>
      <c r="S12" s="230">
        <v>469</v>
      </c>
    </row>
    <row r="13" spans="2:22" x14ac:dyDescent="0.25">
      <c r="N13" s="55" t="s">
        <v>747</v>
      </c>
      <c r="O13" s="230">
        <v>469</v>
      </c>
      <c r="P13" s="230">
        <v>69</v>
      </c>
      <c r="Q13" s="230">
        <v>1</v>
      </c>
      <c r="R13" s="230">
        <v>64</v>
      </c>
      <c r="S13" s="230">
        <v>473</v>
      </c>
    </row>
    <row r="14" spans="2:22" x14ac:dyDescent="0.25">
      <c r="N14" s="55" t="s">
        <v>748</v>
      </c>
      <c r="O14" s="230">
        <v>473</v>
      </c>
      <c r="P14" s="230">
        <v>81</v>
      </c>
      <c r="Q14" s="230">
        <v>1</v>
      </c>
      <c r="R14" s="230">
        <v>63</v>
      </c>
      <c r="S14" s="230">
        <v>490</v>
      </c>
    </row>
    <row r="15" spans="2:22" x14ac:dyDescent="0.25">
      <c r="N15" s="223" t="s">
        <v>20</v>
      </c>
      <c r="O15" s="231" t="s">
        <v>14</v>
      </c>
      <c r="P15" s="231">
        <v>1763</v>
      </c>
      <c r="Q15" s="231">
        <v>20</v>
      </c>
      <c r="R15" s="231">
        <v>1253</v>
      </c>
      <c r="S15" s="231">
        <v>490</v>
      </c>
    </row>
    <row r="16" spans="2:22" ht="45.75" customHeight="1" x14ac:dyDescent="0.25">
      <c r="N16" s="493"/>
      <c r="O16" s="493"/>
      <c r="P16" s="493"/>
      <c r="Q16" s="493"/>
      <c r="R16" s="493"/>
      <c r="S16" s="493"/>
    </row>
    <row r="17" spans="14:20" ht="51.75" customHeight="1" x14ac:dyDescent="0.25">
      <c r="N17" s="77"/>
      <c r="O17" s="77"/>
      <c r="P17" s="77"/>
      <c r="Q17" s="77"/>
      <c r="R17" s="77"/>
      <c r="S17" s="77"/>
    </row>
    <row r="18" spans="14:20" x14ac:dyDescent="0.25">
      <c r="N18" s="77"/>
      <c r="O18" s="77"/>
      <c r="P18" s="77"/>
      <c r="Q18" s="77"/>
      <c r="R18" s="77"/>
      <c r="S18" s="77"/>
    </row>
    <row r="19" spans="14:20" x14ac:dyDescent="0.25">
      <c r="N19" s="197"/>
      <c r="O19" s="197"/>
      <c r="P19" s="197"/>
      <c r="Q19" s="197"/>
      <c r="R19" s="197"/>
      <c r="S19" s="197"/>
      <c r="T19" s="169"/>
    </row>
    <row r="20" spans="14:20" x14ac:dyDescent="0.25">
      <c r="N20" s="197"/>
      <c r="O20" s="197"/>
      <c r="P20" s="197"/>
      <c r="Q20" s="197"/>
      <c r="R20" s="197"/>
      <c r="S20" s="197"/>
      <c r="T20" s="169"/>
    </row>
    <row r="21" spans="14:20" x14ac:dyDescent="0.25">
      <c r="N21" s="202"/>
      <c r="O21" s="202"/>
      <c r="P21" s="202"/>
      <c r="Q21" s="202"/>
      <c r="R21" s="202"/>
      <c r="S21" s="202"/>
      <c r="T21" s="169"/>
    </row>
    <row r="22" spans="14:20" x14ac:dyDescent="0.25">
      <c r="N22" s="187"/>
      <c r="O22" s="175"/>
      <c r="P22" s="175"/>
      <c r="Q22" s="169"/>
      <c r="R22" s="169"/>
      <c r="S22" s="169"/>
      <c r="T22" s="169"/>
    </row>
    <row r="23" spans="14:20" x14ac:dyDescent="0.25">
      <c r="N23" s="187"/>
      <c r="O23" s="175"/>
      <c r="P23" s="175"/>
      <c r="Q23" s="169"/>
      <c r="R23" s="169"/>
      <c r="S23" s="169"/>
      <c r="T23" s="169"/>
    </row>
    <row r="24" spans="14:20" x14ac:dyDescent="0.25">
      <c r="N24" s="187"/>
      <c r="O24" s="175"/>
      <c r="P24" s="175"/>
      <c r="Q24" s="169"/>
      <c r="R24" s="169"/>
      <c r="S24" s="169"/>
      <c r="T24" s="169"/>
    </row>
    <row r="25" spans="14:20" x14ac:dyDescent="0.25">
      <c r="N25" s="187"/>
      <c r="O25" s="175"/>
      <c r="P25" s="175"/>
      <c r="Q25" s="169"/>
      <c r="R25" s="169"/>
      <c r="S25" s="169"/>
      <c r="T25" s="169"/>
    </row>
    <row r="26" spans="14:20" x14ac:dyDescent="0.25">
      <c r="N26" s="187"/>
      <c r="O26" s="175"/>
      <c r="P26" s="175"/>
      <c r="Q26" s="169"/>
      <c r="R26" s="169"/>
      <c r="S26" s="169"/>
      <c r="T26" s="169"/>
    </row>
    <row r="27" spans="14:20" x14ac:dyDescent="0.25">
      <c r="N27" s="169"/>
      <c r="O27" s="175"/>
      <c r="P27" s="175"/>
      <c r="Q27" s="169"/>
      <c r="R27" s="169"/>
      <c r="S27" s="169"/>
      <c r="T27" s="169"/>
    </row>
    <row r="28" spans="14:20" x14ac:dyDescent="0.25">
      <c r="N28" s="169"/>
      <c r="O28" s="175"/>
      <c r="P28" s="175"/>
      <c r="Q28" s="169"/>
      <c r="R28" s="169"/>
      <c r="S28" s="169"/>
      <c r="T28" s="169"/>
    </row>
    <row r="29" spans="14:20" x14ac:dyDescent="0.25">
      <c r="N29" s="169"/>
      <c r="O29" s="169"/>
      <c r="P29" s="169"/>
      <c r="Q29" s="169"/>
      <c r="R29" s="169"/>
      <c r="S29" s="169"/>
      <c r="T29" s="169"/>
    </row>
    <row r="30" spans="14:20" x14ac:dyDescent="0.25">
      <c r="N30" s="169"/>
      <c r="O30" s="169"/>
      <c r="P30" s="169"/>
      <c r="Q30" s="169"/>
      <c r="R30" s="169"/>
      <c r="S30" s="169"/>
      <c r="T30" s="169"/>
    </row>
    <row r="31" spans="14:20" x14ac:dyDescent="0.25">
      <c r="N31" s="203"/>
      <c r="O31" s="203"/>
      <c r="P31" s="203"/>
      <c r="Q31" s="169"/>
      <c r="R31" s="169"/>
      <c r="S31" s="169"/>
      <c r="T31" s="169"/>
    </row>
    <row r="32" spans="14:20" x14ac:dyDescent="0.25">
      <c r="N32" s="187"/>
      <c r="O32" s="169"/>
      <c r="P32" s="169"/>
      <c r="Q32" s="169"/>
      <c r="R32" s="169"/>
      <c r="S32" s="169"/>
      <c r="T32" s="169"/>
    </row>
    <row r="33" spans="14:20" x14ac:dyDescent="0.25">
      <c r="N33" s="187"/>
      <c r="O33" s="169"/>
      <c r="P33" s="169"/>
      <c r="Q33" s="169"/>
      <c r="R33" s="169"/>
      <c r="S33" s="169"/>
      <c r="T33" s="169"/>
    </row>
    <row r="34" spans="14:20" x14ac:dyDescent="0.25">
      <c r="N34" s="187"/>
      <c r="O34" s="169"/>
      <c r="P34" s="169"/>
      <c r="Q34" s="169"/>
      <c r="R34" s="169"/>
      <c r="S34" s="169"/>
      <c r="T34" s="169"/>
    </row>
    <row r="35" spans="14:20" x14ac:dyDescent="0.25">
      <c r="N35" s="187"/>
      <c r="O35" s="169"/>
      <c r="P35" s="169"/>
      <c r="Q35" s="169"/>
      <c r="R35" s="169"/>
      <c r="S35" s="169"/>
      <c r="T35" s="169"/>
    </row>
    <row r="36" spans="14:20" x14ac:dyDescent="0.25">
      <c r="N36" s="187"/>
      <c r="O36" s="169"/>
      <c r="P36" s="169"/>
      <c r="Q36" s="169"/>
      <c r="R36" s="169"/>
      <c r="S36" s="169"/>
      <c r="T36" s="169"/>
    </row>
    <row r="37" spans="14:20" x14ac:dyDescent="0.25">
      <c r="N37" s="169"/>
      <c r="O37" s="169"/>
      <c r="P37" s="169"/>
      <c r="Q37" s="169"/>
      <c r="R37" s="169"/>
      <c r="S37" s="169"/>
      <c r="T37" s="169"/>
    </row>
    <row r="38" spans="14:20" x14ac:dyDescent="0.25">
      <c r="N38" s="187"/>
      <c r="O38" s="169"/>
      <c r="P38" s="169"/>
      <c r="Q38" s="169"/>
      <c r="R38" s="169"/>
      <c r="S38" s="169"/>
      <c r="T38" s="169"/>
    </row>
    <row r="39" spans="14:20" x14ac:dyDescent="0.25">
      <c r="N39" s="169"/>
      <c r="O39" s="169"/>
      <c r="P39" s="169"/>
      <c r="Q39" s="169"/>
      <c r="R39" s="169"/>
      <c r="S39" s="169"/>
      <c r="T39" s="169"/>
    </row>
  </sheetData>
  <mergeCells count="10">
    <mergeCell ref="N16:S16"/>
    <mergeCell ref="U2:V3"/>
    <mergeCell ref="B2:I2"/>
    <mergeCell ref="N2:S2"/>
    <mergeCell ref="N3:S3"/>
    <mergeCell ref="N4:N5"/>
    <mergeCell ref="O4:O5"/>
    <mergeCell ref="P4:P5"/>
    <mergeCell ref="Q4:R4"/>
    <mergeCell ref="S4:S5"/>
  </mergeCells>
  <hyperlinks>
    <hyperlink ref="U2:V3" location="'Table of Contents'!A1" display="Go To Table Of Contents" xr:uid="{00000000-0004-0000-1000-000000000000}"/>
  </hyperlink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Q27"/>
  <sheetViews>
    <sheetView showGridLines="0" workbookViewId="0">
      <selection activeCell="R12" sqref="R12"/>
    </sheetView>
  </sheetViews>
  <sheetFormatPr defaultRowHeight="15" x14ac:dyDescent="0.25"/>
  <cols>
    <col min="1" max="1" width="1.85546875" customWidth="1"/>
    <col min="10" max="10" width="1.85546875" customWidth="1"/>
    <col min="11" max="11" width="1.85546875" style="49" customWidth="1"/>
    <col min="12" max="12" width="1.85546875" customWidth="1"/>
    <col min="13" max="13" width="39.7109375" style="19" customWidth="1"/>
    <col min="14" max="14" width="28.140625" customWidth="1"/>
    <col min="15" max="15" width="4.28515625" customWidth="1"/>
    <col min="16" max="17" width="6.5703125" customWidth="1"/>
  </cols>
  <sheetData>
    <row r="1" spans="2:17" ht="12" customHeight="1" x14ac:dyDescent="0.25"/>
    <row r="2" spans="2:17" ht="15.75" customHeight="1" x14ac:dyDescent="0.25">
      <c r="B2" s="397"/>
      <c r="C2" s="397"/>
      <c r="D2" s="397"/>
      <c r="E2" s="397"/>
      <c r="F2" s="397"/>
      <c r="G2" s="397"/>
      <c r="H2" s="397"/>
      <c r="I2" s="397"/>
      <c r="M2" s="494" t="s">
        <v>931</v>
      </c>
      <c r="N2" s="494"/>
      <c r="P2" s="444" t="s">
        <v>335</v>
      </c>
      <c r="Q2" s="444"/>
    </row>
    <row r="3" spans="2:17" x14ac:dyDescent="0.25">
      <c r="M3" s="25"/>
      <c r="N3" s="2"/>
      <c r="P3" s="444"/>
      <c r="Q3" s="444"/>
    </row>
    <row r="4" spans="2:17" x14ac:dyDescent="0.25">
      <c r="M4" s="23" t="s">
        <v>139</v>
      </c>
      <c r="N4" s="26" t="s">
        <v>140</v>
      </c>
    </row>
    <row r="5" spans="2:17" x14ac:dyDescent="0.25">
      <c r="M5" s="116" t="s">
        <v>96</v>
      </c>
      <c r="N5" s="342">
        <v>1763</v>
      </c>
    </row>
    <row r="6" spans="2:17" x14ac:dyDescent="0.25">
      <c r="M6" s="116" t="s">
        <v>141</v>
      </c>
      <c r="N6" s="343">
        <v>20</v>
      </c>
    </row>
    <row r="7" spans="2:17" x14ac:dyDescent="0.25">
      <c r="M7" s="116" t="s">
        <v>142</v>
      </c>
      <c r="N7" s="343">
        <v>1253</v>
      </c>
    </row>
    <row r="8" spans="2:17" x14ac:dyDescent="0.25">
      <c r="M8" s="116" t="s">
        <v>97</v>
      </c>
      <c r="N8" s="117">
        <v>721</v>
      </c>
    </row>
    <row r="9" spans="2:17" x14ac:dyDescent="0.25">
      <c r="M9" s="149" t="s">
        <v>18</v>
      </c>
      <c r="N9" s="150">
        <v>490</v>
      </c>
    </row>
    <row r="10" spans="2:17" x14ac:dyDescent="0.25">
      <c r="M10" s="116" t="s">
        <v>143</v>
      </c>
      <c r="N10" s="117">
        <v>175</v>
      </c>
    </row>
    <row r="11" spans="2:17" x14ac:dyDescent="0.25">
      <c r="M11" s="116" t="s">
        <v>100</v>
      </c>
      <c r="N11" s="117">
        <v>86</v>
      </c>
    </row>
    <row r="12" spans="2:17" x14ac:dyDescent="0.25">
      <c r="M12" s="116" t="s">
        <v>101</v>
      </c>
      <c r="N12" s="117">
        <v>70</v>
      </c>
    </row>
    <row r="13" spans="2:17" x14ac:dyDescent="0.25">
      <c r="M13" s="116" t="s">
        <v>66</v>
      </c>
      <c r="N13" s="117">
        <v>26</v>
      </c>
    </row>
    <row r="14" spans="2:17" x14ac:dyDescent="0.25">
      <c r="M14" s="116" t="s">
        <v>67</v>
      </c>
      <c r="N14" s="117">
        <v>53</v>
      </c>
    </row>
    <row r="15" spans="2:17" x14ac:dyDescent="0.25">
      <c r="M15" s="151" t="s">
        <v>68</v>
      </c>
      <c r="N15" s="152">
        <v>80</v>
      </c>
    </row>
    <row r="18" spans="13:16" x14ac:dyDescent="0.25">
      <c r="M18" s="174" t="s">
        <v>18</v>
      </c>
      <c r="N18" s="169"/>
      <c r="O18" s="169"/>
      <c r="P18" s="169"/>
    </row>
    <row r="19" spans="13:16" x14ac:dyDescent="0.25">
      <c r="M19" s="187" t="s">
        <v>143</v>
      </c>
      <c r="N19" s="175">
        <f>N10</f>
        <v>175</v>
      </c>
      <c r="O19" s="169"/>
      <c r="P19" s="169"/>
    </row>
    <row r="20" spans="13:16" x14ac:dyDescent="0.25">
      <c r="M20" s="187" t="s">
        <v>100</v>
      </c>
      <c r="N20" s="175">
        <f>N11</f>
        <v>86</v>
      </c>
      <c r="O20" s="169"/>
      <c r="P20" s="169"/>
    </row>
    <row r="21" spans="13:16" x14ac:dyDescent="0.25">
      <c r="M21" s="187" t="s">
        <v>101</v>
      </c>
      <c r="N21" s="175">
        <f>N12</f>
        <v>70</v>
      </c>
      <c r="O21" s="169"/>
      <c r="P21" s="169"/>
    </row>
    <row r="22" spans="13:16" x14ac:dyDescent="0.25">
      <c r="M22" s="187" t="s">
        <v>66</v>
      </c>
      <c r="N22" s="175">
        <f t="shared" ref="N22:N24" si="0">N13</f>
        <v>26</v>
      </c>
      <c r="O22" s="169"/>
      <c r="P22" s="169"/>
    </row>
    <row r="23" spans="13:16" x14ac:dyDescent="0.25">
      <c r="M23" s="187" t="s">
        <v>67</v>
      </c>
      <c r="N23" s="175">
        <f t="shared" si="0"/>
        <v>53</v>
      </c>
      <c r="O23" s="169"/>
      <c r="P23" s="169"/>
    </row>
    <row r="24" spans="13:16" x14ac:dyDescent="0.25">
      <c r="M24" s="187" t="s">
        <v>68</v>
      </c>
      <c r="N24" s="175">
        <f t="shared" si="0"/>
        <v>80</v>
      </c>
      <c r="O24" s="169"/>
      <c r="P24" s="169"/>
    </row>
    <row r="25" spans="13:16" x14ac:dyDescent="0.25">
      <c r="M25" s="168"/>
      <c r="N25" s="169"/>
      <c r="O25" s="169"/>
      <c r="P25" s="169"/>
    </row>
    <row r="26" spans="13:16" x14ac:dyDescent="0.25">
      <c r="M26" s="168"/>
      <c r="N26" s="169"/>
      <c r="O26" s="169"/>
      <c r="P26" s="169"/>
    </row>
    <row r="27" spans="13:16" x14ac:dyDescent="0.25">
      <c r="M27" s="168"/>
      <c r="N27" s="169"/>
      <c r="O27" s="169"/>
      <c r="P27" s="169"/>
    </row>
  </sheetData>
  <mergeCells count="3">
    <mergeCell ref="M2:N2"/>
    <mergeCell ref="B2:I2"/>
    <mergeCell ref="P2:Q3"/>
  </mergeCells>
  <hyperlinks>
    <hyperlink ref="P2:Q3" location="'Table of Contents'!A1" display="Go To Table Of Contents" xr:uid="{00000000-0004-0000-11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S10"/>
  <sheetViews>
    <sheetView showGridLines="0" workbookViewId="0">
      <selection activeCell="S10" sqref="S10"/>
    </sheetView>
  </sheetViews>
  <sheetFormatPr defaultRowHeight="15" x14ac:dyDescent="0.25"/>
  <cols>
    <col min="1" max="1" width="2.140625" customWidth="1"/>
    <col min="10" max="10" width="3.85546875" customWidth="1"/>
    <col min="11" max="11" width="1.85546875" customWidth="1"/>
    <col min="12" max="12" width="1.85546875" style="49" customWidth="1"/>
    <col min="13" max="13" width="1.85546875" customWidth="1"/>
    <col min="15" max="15" width="39.42578125" style="19" customWidth="1"/>
    <col min="16" max="16" width="15.140625" customWidth="1"/>
    <col min="17" max="17" width="4" bestFit="1" customWidth="1"/>
    <col min="18" max="19" width="6.5703125" customWidth="1"/>
  </cols>
  <sheetData>
    <row r="2" spans="2:19" ht="15.75" customHeight="1" x14ac:dyDescent="0.25">
      <c r="B2" s="397"/>
      <c r="C2" s="397"/>
      <c r="D2" s="397"/>
      <c r="E2" s="397"/>
      <c r="F2" s="397"/>
      <c r="G2" s="397"/>
      <c r="H2" s="397"/>
      <c r="I2" s="397"/>
      <c r="J2" s="397"/>
      <c r="N2" s="468" t="s">
        <v>930</v>
      </c>
      <c r="O2" s="468"/>
      <c r="P2" s="468"/>
      <c r="R2" s="444" t="s">
        <v>335</v>
      </c>
      <c r="S2" s="444"/>
    </row>
    <row r="3" spans="2:19" x14ac:dyDescent="0.25">
      <c r="N3" s="27"/>
      <c r="O3" s="24"/>
      <c r="P3" s="2"/>
      <c r="R3" s="444"/>
      <c r="S3" s="444"/>
    </row>
    <row r="4" spans="2:19" ht="25.5" x14ac:dyDescent="0.25">
      <c r="N4" s="23" t="s">
        <v>85</v>
      </c>
      <c r="O4" s="23" t="s">
        <v>144</v>
      </c>
      <c r="P4" s="23" t="s">
        <v>145</v>
      </c>
    </row>
    <row r="5" spans="2:19" x14ac:dyDescent="0.25">
      <c r="N5" s="10">
        <v>1</v>
      </c>
      <c r="O5" s="54" t="s">
        <v>146</v>
      </c>
      <c r="P5" s="40">
        <v>1132</v>
      </c>
    </row>
    <row r="6" spans="2:19" x14ac:dyDescent="0.25">
      <c r="N6" s="10">
        <v>2</v>
      </c>
      <c r="O6" s="54" t="s">
        <v>147</v>
      </c>
      <c r="P6" s="40">
        <v>273</v>
      </c>
    </row>
    <row r="7" spans="2:19" x14ac:dyDescent="0.25">
      <c r="N7" s="10">
        <v>3</v>
      </c>
      <c r="O7" s="54" t="s">
        <v>148</v>
      </c>
      <c r="P7" s="40">
        <v>40</v>
      </c>
    </row>
    <row r="8" spans="2:19" ht="25.5" x14ac:dyDescent="0.25">
      <c r="N8" s="28">
        <v>4</v>
      </c>
      <c r="O8" s="54" t="s">
        <v>149</v>
      </c>
      <c r="P8" s="40">
        <v>48</v>
      </c>
    </row>
    <row r="9" spans="2:19" x14ac:dyDescent="0.25">
      <c r="N9" s="10">
        <v>5</v>
      </c>
      <c r="O9" s="54" t="s">
        <v>150</v>
      </c>
      <c r="P9" s="40">
        <v>154</v>
      </c>
    </row>
    <row r="10" spans="2:19" x14ac:dyDescent="0.25">
      <c r="N10" s="495" t="s">
        <v>20</v>
      </c>
      <c r="O10" s="496"/>
      <c r="P10" s="97">
        <v>1647</v>
      </c>
    </row>
  </sheetData>
  <mergeCells count="4">
    <mergeCell ref="N2:P2"/>
    <mergeCell ref="N10:O10"/>
    <mergeCell ref="B2:J2"/>
    <mergeCell ref="R2:S3"/>
  </mergeCells>
  <hyperlinks>
    <hyperlink ref="R2:S3" location="'Table of Contents'!A1" display="Go To Table Of Contents" xr:uid="{00000000-0004-0000-12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K12"/>
  <sheetViews>
    <sheetView showGridLines="0" workbookViewId="0">
      <selection activeCell="B9" sqref="B9:H9"/>
    </sheetView>
  </sheetViews>
  <sheetFormatPr defaultRowHeight="15" x14ac:dyDescent="0.25"/>
  <cols>
    <col min="1" max="1" width="1.85546875" customWidth="1"/>
    <col min="2" max="2" width="47" style="19" customWidth="1"/>
    <col min="3" max="3" width="14.5703125" customWidth="1"/>
    <col min="4" max="4" width="15.5703125" customWidth="1"/>
    <col min="5" max="5" width="11" customWidth="1"/>
    <col min="6" max="6" width="13" customWidth="1"/>
    <col min="7" max="7" width="12.7109375" customWidth="1"/>
    <col min="8" max="8" width="10.5703125" customWidth="1"/>
    <col min="9" max="9" width="3.42578125" customWidth="1"/>
    <col min="10" max="11" width="6.42578125" customWidth="1"/>
  </cols>
  <sheetData>
    <row r="1" spans="2:11" ht="11.25" customHeight="1" x14ac:dyDescent="0.25"/>
    <row r="2" spans="2:11" ht="15" customHeight="1" x14ac:dyDescent="0.25">
      <c r="B2" s="439" t="s">
        <v>929</v>
      </c>
      <c r="C2" s="439"/>
      <c r="D2" s="439"/>
      <c r="E2" s="439"/>
      <c r="F2" s="439"/>
      <c r="G2" s="439"/>
      <c r="H2" s="439"/>
      <c r="J2" s="444" t="s">
        <v>335</v>
      </c>
      <c r="K2" s="444"/>
    </row>
    <row r="3" spans="2:11" ht="15" customHeight="1" x14ac:dyDescent="0.25">
      <c r="B3" s="448" t="s">
        <v>105</v>
      </c>
      <c r="C3" s="448"/>
      <c r="D3" s="448"/>
      <c r="E3" s="448"/>
      <c r="F3" s="448"/>
      <c r="G3" s="448"/>
      <c r="H3" s="448"/>
      <c r="J3" s="444"/>
      <c r="K3" s="444"/>
    </row>
    <row r="4" spans="2:11" ht="25.5" x14ac:dyDescent="0.25">
      <c r="B4" s="23" t="s">
        <v>151</v>
      </c>
      <c r="C4" s="23" t="s">
        <v>140</v>
      </c>
      <c r="D4" s="23" t="s">
        <v>433</v>
      </c>
      <c r="E4" s="23" t="s">
        <v>152</v>
      </c>
      <c r="F4" s="23" t="s">
        <v>153</v>
      </c>
      <c r="G4" s="23" t="s">
        <v>154</v>
      </c>
      <c r="H4" s="23" t="s">
        <v>155</v>
      </c>
    </row>
    <row r="5" spans="2:11" ht="20.25" customHeight="1" x14ac:dyDescent="0.25">
      <c r="B5" s="54" t="s">
        <v>751</v>
      </c>
      <c r="C5" s="40">
        <v>1253</v>
      </c>
      <c r="D5" s="85">
        <v>7420</v>
      </c>
      <c r="E5" s="85" t="s">
        <v>749</v>
      </c>
      <c r="F5" s="85">
        <v>157</v>
      </c>
      <c r="G5" s="85">
        <v>157</v>
      </c>
      <c r="H5" s="85">
        <v>8315</v>
      </c>
    </row>
    <row r="6" spans="2:11" ht="18" customHeight="1" x14ac:dyDescent="0.25">
      <c r="B6" s="54" t="s">
        <v>156</v>
      </c>
      <c r="C6" s="85">
        <v>490</v>
      </c>
      <c r="D6" s="85">
        <v>5072</v>
      </c>
      <c r="E6" s="85" t="s">
        <v>750</v>
      </c>
      <c r="F6" s="499" t="s">
        <v>454</v>
      </c>
      <c r="G6" s="499"/>
      <c r="H6" s="499"/>
    </row>
    <row r="7" spans="2:11" s="42" customFormat="1" ht="18.75" customHeight="1" x14ac:dyDescent="0.25">
      <c r="B7" s="95" t="s">
        <v>13</v>
      </c>
      <c r="C7" s="96">
        <v>1743</v>
      </c>
      <c r="D7" s="344">
        <v>12492</v>
      </c>
      <c r="E7" s="344">
        <v>11597</v>
      </c>
      <c r="F7" s="500" t="s">
        <v>454</v>
      </c>
      <c r="G7" s="501"/>
      <c r="H7" s="502"/>
    </row>
    <row r="8" spans="2:11" ht="74.25" customHeight="1" x14ac:dyDescent="0.25">
      <c r="B8" s="446" t="s">
        <v>752</v>
      </c>
      <c r="C8" s="446"/>
      <c r="D8" s="446"/>
      <c r="E8" s="446"/>
      <c r="F8" s="446"/>
      <c r="G8" s="446"/>
      <c r="H8" s="446"/>
    </row>
    <row r="9" spans="2:11" ht="14.25" customHeight="1" x14ac:dyDescent="0.25">
      <c r="B9" s="440"/>
      <c r="C9" s="440"/>
      <c r="D9" s="440"/>
      <c r="E9" s="440"/>
      <c r="F9" s="440"/>
      <c r="G9" s="440"/>
      <c r="H9" s="440"/>
    </row>
    <row r="10" spans="2:11" ht="13.5" customHeight="1" x14ac:dyDescent="0.25">
      <c r="B10" s="440"/>
      <c r="C10" s="440"/>
      <c r="D10" s="440"/>
      <c r="E10" s="440"/>
      <c r="F10" s="440"/>
      <c r="G10" s="440"/>
      <c r="H10" s="440"/>
    </row>
    <row r="11" spans="2:11" ht="15.75" customHeight="1" x14ac:dyDescent="0.25">
      <c r="B11" s="497"/>
      <c r="C11" s="498"/>
      <c r="D11" s="498"/>
      <c r="E11" s="498"/>
      <c r="F11" s="498"/>
      <c r="G11" s="498"/>
      <c r="H11" s="498"/>
    </row>
    <row r="12" spans="2:11" x14ac:dyDescent="0.25">
      <c r="B12" s="497"/>
      <c r="C12" s="498"/>
      <c r="D12" s="498"/>
      <c r="E12" s="498"/>
      <c r="F12" s="498"/>
      <c r="G12" s="498"/>
      <c r="H12" s="498"/>
    </row>
  </sheetData>
  <mergeCells count="10">
    <mergeCell ref="B12:H12"/>
    <mergeCell ref="J2:K3"/>
    <mergeCell ref="B9:H9"/>
    <mergeCell ref="B11:H11"/>
    <mergeCell ref="B10:H10"/>
    <mergeCell ref="B2:H2"/>
    <mergeCell ref="B3:H3"/>
    <mergeCell ref="B8:H8"/>
    <mergeCell ref="F6:H6"/>
    <mergeCell ref="F7:H7"/>
  </mergeCells>
  <hyperlinks>
    <hyperlink ref="J2:K3" location="'Table of Contents'!A1" display="Go To Table Of Contents" xr:uid="{00000000-0004-0000-13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M91"/>
  <sheetViews>
    <sheetView showGridLines="0" workbookViewId="0">
      <selection activeCell="L3" sqref="L3:M4"/>
    </sheetView>
  </sheetViews>
  <sheetFormatPr defaultRowHeight="15" x14ac:dyDescent="0.25"/>
  <cols>
    <col min="1" max="1" width="1.85546875" customWidth="1"/>
    <col min="3" max="3" width="44.42578125" style="19" customWidth="1"/>
    <col min="4" max="4" width="17" customWidth="1"/>
    <col min="5" max="5" width="11.7109375" customWidth="1"/>
    <col min="6" max="6" width="12.85546875" customWidth="1"/>
    <col min="7" max="7" width="13.140625" customWidth="1"/>
    <col min="8" max="8" width="16.140625" customWidth="1"/>
    <col min="9" max="9" width="11" customWidth="1"/>
    <col min="10" max="10" width="11.42578125" customWidth="1"/>
    <col min="11" max="11" width="3.5703125" customWidth="1"/>
    <col min="12" max="13" width="6.85546875" customWidth="1"/>
  </cols>
  <sheetData>
    <row r="1" spans="2:13" ht="12" customHeight="1" x14ac:dyDescent="0.25"/>
    <row r="2" spans="2:13" ht="15.75" x14ac:dyDescent="0.25">
      <c r="B2" s="503" t="s">
        <v>928</v>
      </c>
      <c r="C2" s="503"/>
      <c r="D2" s="503"/>
      <c r="E2" s="503"/>
      <c r="F2" s="503"/>
      <c r="G2" s="503"/>
      <c r="H2" s="503"/>
      <c r="I2" s="503"/>
      <c r="J2" s="503"/>
    </row>
    <row r="3" spans="2:13" ht="15" customHeight="1" x14ac:dyDescent="0.25">
      <c r="B3" s="504" t="s">
        <v>105</v>
      </c>
      <c r="C3" s="504"/>
      <c r="D3" s="504"/>
      <c r="E3" s="504"/>
      <c r="F3" s="504"/>
      <c r="G3" s="504"/>
      <c r="H3" s="504"/>
      <c r="I3" s="504"/>
      <c r="J3" s="504"/>
      <c r="L3" s="391" t="s">
        <v>335</v>
      </c>
      <c r="M3" s="391"/>
    </row>
    <row r="4" spans="2:13" ht="25.5" x14ac:dyDescent="0.25">
      <c r="B4" s="23" t="s">
        <v>85</v>
      </c>
      <c r="C4" s="23" t="s">
        <v>157</v>
      </c>
      <c r="D4" s="23" t="s">
        <v>158</v>
      </c>
      <c r="E4" s="23" t="s">
        <v>159</v>
      </c>
      <c r="F4" s="23" t="s">
        <v>160</v>
      </c>
      <c r="G4" s="23" t="s">
        <v>161</v>
      </c>
      <c r="H4" s="23" t="s">
        <v>162</v>
      </c>
      <c r="I4" s="23" t="s">
        <v>163</v>
      </c>
      <c r="J4" s="23" t="s">
        <v>155</v>
      </c>
      <c r="L4" s="391"/>
      <c r="M4" s="391"/>
    </row>
    <row r="5" spans="2:13" ht="15" customHeight="1" x14ac:dyDescent="0.25">
      <c r="B5" s="505" t="s">
        <v>766</v>
      </c>
      <c r="C5" s="505"/>
      <c r="D5" s="505"/>
      <c r="E5" s="505"/>
      <c r="F5" s="505"/>
      <c r="G5" s="505"/>
      <c r="H5" s="505"/>
      <c r="I5" s="505"/>
      <c r="J5" s="505"/>
    </row>
    <row r="6" spans="2:13" x14ac:dyDescent="0.25">
      <c r="B6" s="153">
        <v>1</v>
      </c>
      <c r="C6" s="154" t="s">
        <v>753</v>
      </c>
      <c r="D6" s="267">
        <v>43581</v>
      </c>
      <c r="E6" s="265">
        <v>43860</v>
      </c>
      <c r="F6" s="155">
        <v>0.05</v>
      </c>
      <c r="G6" s="155" t="s">
        <v>382</v>
      </c>
      <c r="H6" s="155" t="s">
        <v>382</v>
      </c>
      <c r="I6" s="155">
        <v>0.05</v>
      </c>
      <c r="J6" s="122" t="s">
        <v>382</v>
      </c>
    </row>
    <row r="7" spans="2:13" x14ac:dyDescent="0.25">
      <c r="B7" s="88">
        <v>2</v>
      </c>
      <c r="C7" s="78" t="s">
        <v>754</v>
      </c>
      <c r="D7" s="268">
        <v>43148</v>
      </c>
      <c r="E7" s="266">
        <v>45028</v>
      </c>
      <c r="F7" s="239">
        <v>0.85</v>
      </c>
      <c r="G7" s="56" t="s">
        <v>382</v>
      </c>
      <c r="H7" s="56" t="s">
        <v>382</v>
      </c>
      <c r="I7" s="56">
        <v>0.04</v>
      </c>
      <c r="J7" s="40">
        <v>0.81</v>
      </c>
    </row>
    <row r="8" spans="2:13" x14ac:dyDescent="0.25">
      <c r="B8" s="88">
        <v>3</v>
      </c>
      <c r="C8" s="78" t="s">
        <v>755</v>
      </c>
      <c r="D8" s="268">
        <v>44310</v>
      </c>
      <c r="E8" s="266">
        <v>45103</v>
      </c>
      <c r="F8" s="56">
        <v>2.37</v>
      </c>
      <c r="G8" s="56" t="s">
        <v>382</v>
      </c>
      <c r="H8" s="56" t="s">
        <v>382</v>
      </c>
      <c r="I8" s="56">
        <v>0.05</v>
      </c>
      <c r="J8" s="40">
        <v>2.33</v>
      </c>
    </row>
    <row r="9" spans="2:13" x14ac:dyDescent="0.25">
      <c r="B9" s="88">
        <v>4</v>
      </c>
      <c r="C9" s="78" t="s">
        <v>756</v>
      </c>
      <c r="D9" s="268">
        <v>44734</v>
      </c>
      <c r="E9" s="266">
        <v>45132</v>
      </c>
      <c r="F9" s="56">
        <v>3.11</v>
      </c>
      <c r="G9" s="239" t="s">
        <v>382</v>
      </c>
      <c r="H9" s="239" t="s">
        <v>382</v>
      </c>
      <c r="I9" s="56">
        <v>0.64</v>
      </c>
      <c r="J9" s="40">
        <v>2.4700000000000002</v>
      </c>
    </row>
    <row r="10" spans="2:13" x14ac:dyDescent="0.25">
      <c r="B10" s="88">
        <v>5</v>
      </c>
      <c r="C10" s="78" t="s">
        <v>757</v>
      </c>
      <c r="D10" s="268">
        <v>44531</v>
      </c>
      <c r="E10" s="266">
        <v>45134</v>
      </c>
      <c r="F10" s="56">
        <v>0.11</v>
      </c>
      <c r="G10" s="56" t="s">
        <v>382</v>
      </c>
      <c r="H10" s="56" t="s">
        <v>382</v>
      </c>
      <c r="I10" s="56">
        <v>0.09</v>
      </c>
      <c r="J10" s="40">
        <v>0.02</v>
      </c>
    </row>
    <row r="11" spans="2:13" x14ac:dyDescent="0.25">
      <c r="B11" s="88">
        <v>6</v>
      </c>
      <c r="C11" s="78" t="s">
        <v>758</v>
      </c>
      <c r="D11" s="268">
        <v>44531</v>
      </c>
      <c r="E11" s="266">
        <v>45134</v>
      </c>
      <c r="F11" s="239">
        <v>0.06</v>
      </c>
      <c r="G11" s="56" t="s">
        <v>382</v>
      </c>
      <c r="H11" s="56" t="s">
        <v>382</v>
      </c>
      <c r="I11" s="56">
        <v>0.04</v>
      </c>
      <c r="J11" s="246">
        <v>0.02</v>
      </c>
    </row>
    <row r="12" spans="2:13" x14ac:dyDescent="0.25">
      <c r="B12" s="88">
        <v>7</v>
      </c>
      <c r="C12" s="78" t="s">
        <v>759</v>
      </c>
      <c r="D12" s="268">
        <v>44648</v>
      </c>
      <c r="E12" s="266">
        <v>45139</v>
      </c>
      <c r="F12" s="239">
        <v>0.1</v>
      </c>
      <c r="G12" s="56" t="s">
        <v>382</v>
      </c>
      <c r="H12" s="56" t="s">
        <v>382</v>
      </c>
      <c r="I12" s="56">
        <v>0.1</v>
      </c>
      <c r="J12" s="40" t="s">
        <v>382</v>
      </c>
    </row>
    <row r="13" spans="2:13" x14ac:dyDescent="0.25">
      <c r="B13" s="88">
        <v>8</v>
      </c>
      <c r="C13" s="78" t="s">
        <v>760</v>
      </c>
      <c r="D13" s="268">
        <v>44865</v>
      </c>
      <c r="E13" s="266">
        <v>45146</v>
      </c>
      <c r="F13" s="239">
        <v>4.03</v>
      </c>
      <c r="G13" s="56" t="s">
        <v>382</v>
      </c>
      <c r="H13" s="56" t="s">
        <v>382</v>
      </c>
      <c r="I13" s="56">
        <v>0.02</v>
      </c>
      <c r="J13" s="40">
        <v>4.01</v>
      </c>
    </row>
    <row r="14" spans="2:13" x14ac:dyDescent="0.25">
      <c r="B14" s="88">
        <v>9</v>
      </c>
      <c r="C14" s="78" t="s">
        <v>761</v>
      </c>
      <c r="D14" s="268">
        <v>44645</v>
      </c>
      <c r="E14" s="266">
        <v>45181</v>
      </c>
      <c r="F14" s="239">
        <v>0.4</v>
      </c>
      <c r="G14" s="56">
        <v>0.05</v>
      </c>
      <c r="H14" s="56">
        <v>0.05</v>
      </c>
      <c r="I14" s="56">
        <v>0.16</v>
      </c>
      <c r="J14" s="40">
        <v>0.19</v>
      </c>
    </row>
    <row r="15" spans="2:13" x14ac:dyDescent="0.25">
      <c r="B15" s="88">
        <v>10</v>
      </c>
      <c r="C15" s="78" t="s">
        <v>762</v>
      </c>
      <c r="D15" s="268">
        <v>44830</v>
      </c>
      <c r="E15" s="266">
        <v>45184</v>
      </c>
      <c r="F15" s="239">
        <v>1.01</v>
      </c>
      <c r="G15" s="56">
        <v>0.01</v>
      </c>
      <c r="H15" s="56">
        <v>0.01</v>
      </c>
      <c r="I15" s="56">
        <v>0.05</v>
      </c>
      <c r="J15" s="40">
        <v>0.96</v>
      </c>
    </row>
    <row r="16" spans="2:13" x14ac:dyDescent="0.25">
      <c r="B16" s="88">
        <v>11</v>
      </c>
      <c r="C16" s="78" t="s">
        <v>763</v>
      </c>
      <c r="D16" s="268">
        <v>44531</v>
      </c>
      <c r="E16" s="266">
        <v>45196</v>
      </c>
      <c r="F16" s="239">
        <v>0.05</v>
      </c>
      <c r="G16" s="56" t="s">
        <v>382</v>
      </c>
      <c r="H16" s="56" t="s">
        <v>382</v>
      </c>
      <c r="I16" s="56">
        <v>0.04</v>
      </c>
      <c r="J16" s="40">
        <v>0.01</v>
      </c>
    </row>
    <row r="17" spans="2:10" x14ac:dyDescent="0.25">
      <c r="B17" s="88">
        <v>12</v>
      </c>
      <c r="C17" s="78" t="s">
        <v>764</v>
      </c>
      <c r="D17" s="268">
        <v>44837</v>
      </c>
      <c r="E17" s="266">
        <v>45196</v>
      </c>
      <c r="F17" s="239">
        <v>0.02</v>
      </c>
      <c r="G17" s="56" t="s">
        <v>382</v>
      </c>
      <c r="H17" s="56" t="s">
        <v>382</v>
      </c>
      <c r="I17" s="56">
        <v>0.02</v>
      </c>
      <c r="J17" s="40" t="s">
        <v>382</v>
      </c>
    </row>
    <row r="18" spans="2:10" x14ac:dyDescent="0.25">
      <c r="B18" s="88">
        <v>13</v>
      </c>
      <c r="C18" s="78" t="s">
        <v>765</v>
      </c>
      <c r="D18" s="268">
        <v>44930</v>
      </c>
      <c r="E18" s="266">
        <v>45196</v>
      </c>
      <c r="F18" s="239">
        <v>3.9</v>
      </c>
      <c r="G18" s="56">
        <v>0.02</v>
      </c>
      <c r="H18" s="56">
        <v>0.02</v>
      </c>
      <c r="I18" s="56">
        <v>7.0000000000000007E-2</v>
      </c>
      <c r="J18" s="40">
        <v>3.8</v>
      </c>
    </row>
    <row r="19" spans="2:10" ht="15" customHeight="1" x14ac:dyDescent="0.25">
      <c r="B19" s="450" t="s">
        <v>721</v>
      </c>
      <c r="C19" s="450"/>
      <c r="D19" s="450"/>
      <c r="E19" s="450"/>
      <c r="F19" s="450"/>
      <c r="G19" s="450"/>
      <c r="H19" s="450"/>
      <c r="I19" s="450"/>
      <c r="J19" s="450"/>
    </row>
    <row r="20" spans="2:10" x14ac:dyDescent="0.25">
      <c r="B20" s="88">
        <v>1</v>
      </c>
      <c r="C20" s="78" t="s">
        <v>767</v>
      </c>
      <c r="D20" s="266">
        <v>44256</v>
      </c>
      <c r="E20" s="266">
        <v>45208</v>
      </c>
      <c r="F20" s="239">
        <v>0.53</v>
      </c>
      <c r="G20" s="56" t="s">
        <v>382</v>
      </c>
      <c r="H20" s="56" t="s">
        <v>382</v>
      </c>
      <c r="I20" s="239">
        <v>0.03</v>
      </c>
      <c r="J20" s="40">
        <v>0.5</v>
      </c>
    </row>
    <row r="21" spans="2:10" x14ac:dyDescent="0.25">
      <c r="B21" s="88">
        <v>2</v>
      </c>
      <c r="C21" s="78" t="s">
        <v>768</v>
      </c>
      <c r="D21" s="268">
        <v>42853</v>
      </c>
      <c r="E21" s="266">
        <v>45210</v>
      </c>
      <c r="F21" s="56">
        <v>10.47</v>
      </c>
      <c r="G21" s="56" t="s">
        <v>382</v>
      </c>
      <c r="H21" s="56" t="s">
        <v>382</v>
      </c>
      <c r="I21" s="56">
        <v>7.0000000000000007E-2</v>
      </c>
      <c r="J21" s="40">
        <v>10.4</v>
      </c>
    </row>
    <row r="22" spans="2:10" x14ac:dyDescent="0.25">
      <c r="B22" s="88">
        <v>3</v>
      </c>
      <c r="C22" s="78" t="s">
        <v>769</v>
      </c>
      <c r="D22" s="268">
        <v>43462</v>
      </c>
      <c r="E22" s="266">
        <v>45210</v>
      </c>
      <c r="F22" s="56">
        <v>3.33</v>
      </c>
      <c r="G22" s="56" t="s">
        <v>382</v>
      </c>
      <c r="H22" s="56" t="s">
        <v>382</v>
      </c>
      <c r="I22" s="56">
        <v>0.16</v>
      </c>
      <c r="J22" s="246">
        <v>3.16</v>
      </c>
    </row>
    <row r="23" spans="2:10" x14ac:dyDescent="0.25">
      <c r="B23" s="88">
        <v>4</v>
      </c>
      <c r="C23" s="78" t="s">
        <v>770</v>
      </c>
      <c r="D23" s="268">
        <v>44252</v>
      </c>
      <c r="E23" s="266">
        <v>45210</v>
      </c>
      <c r="F23" s="56">
        <v>0.77</v>
      </c>
      <c r="G23" s="56" t="s">
        <v>382</v>
      </c>
      <c r="H23" s="56" t="s">
        <v>382</v>
      </c>
      <c r="I23" s="56">
        <v>0.45</v>
      </c>
      <c r="J23" s="40">
        <v>0.32</v>
      </c>
    </row>
    <row r="24" spans="2:10" x14ac:dyDescent="0.25">
      <c r="B24" s="88">
        <v>5</v>
      </c>
      <c r="C24" s="78" t="s">
        <v>771</v>
      </c>
      <c r="D24" s="268">
        <v>44166</v>
      </c>
      <c r="E24" s="266">
        <v>45210</v>
      </c>
      <c r="F24" s="56">
        <v>0.08</v>
      </c>
      <c r="G24" s="56" t="s">
        <v>382</v>
      </c>
      <c r="H24" s="56" t="s">
        <v>382</v>
      </c>
      <c r="I24" s="56">
        <v>0.08</v>
      </c>
      <c r="J24" s="40" t="s">
        <v>382</v>
      </c>
    </row>
    <row r="25" spans="2:10" x14ac:dyDescent="0.25">
      <c r="B25" s="88">
        <v>6</v>
      </c>
      <c r="C25" s="78" t="s">
        <v>772</v>
      </c>
      <c r="D25" s="268">
        <v>43284</v>
      </c>
      <c r="E25" s="266">
        <v>45210</v>
      </c>
      <c r="F25" s="56">
        <v>0.03</v>
      </c>
      <c r="G25" s="56" t="s">
        <v>382</v>
      </c>
      <c r="H25" s="56" t="s">
        <v>382</v>
      </c>
      <c r="I25" s="56">
        <v>0.03</v>
      </c>
      <c r="J25" s="40" t="s">
        <v>382</v>
      </c>
    </row>
    <row r="26" spans="2:10" x14ac:dyDescent="0.25">
      <c r="B26" s="88">
        <v>7</v>
      </c>
      <c r="C26" s="78" t="s">
        <v>773</v>
      </c>
      <c r="D26" s="268">
        <v>44651</v>
      </c>
      <c r="E26" s="266">
        <v>45210</v>
      </c>
      <c r="F26" s="56">
        <v>0.76</v>
      </c>
      <c r="G26" s="56">
        <v>0</v>
      </c>
      <c r="H26" s="56">
        <v>0</v>
      </c>
      <c r="I26" s="239">
        <v>0.02</v>
      </c>
      <c r="J26" s="40">
        <v>0.73</v>
      </c>
    </row>
    <row r="27" spans="2:10" x14ac:dyDescent="0.25">
      <c r="B27" s="88">
        <v>8</v>
      </c>
      <c r="C27" s="78" t="s">
        <v>774</v>
      </c>
      <c r="D27" s="268">
        <v>44620</v>
      </c>
      <c r="E27" s="266">
        <v>45210</v>
      </c>
      <c r="F27" s="239">
        <v>0.24</v>
      </c>
      <c r="G27" s="56">
        <v>0.01</v>
      </c>
      <c r="H27" s="56">
        <v>0.01</v>
      </c>
      <c r="I27" s="56">
        <v>0.11</v>
      </c>
      <c r="J27" s="245">
        <v>0.12</v>
      </c>
    </row>
    <row r="28" spans="2:10" x14ac:dyDescent="0.25">
      <c r="B28" s="88">
        <v>9</v>
      </c>
      <c r="C28" s="78" t="s">
        <v>775</v>
      </c>
      <c r="D28" s="268">
        <v>43472</v>
      </c>
      <c r="E28" s="266">
        <v>45210</v>
      </c>
      <c r="F28" s="56">
        <v>0.38</v>
      </c>
      <c r="G28" s="56" t="s">
        <v>382</v>
      </c>
      <c r="H28" s="56" t="s">
        <v>382</v>
      </c>
      <c r="I28" s="56">
        <v>0.02</v>
      </c>
      <c r="J28" s="40">
        <v>0.36</v>
      </c>
    </row>
    <row r="29" spans="2:10" x14ac:dyDescent="0.25">
      <c r="B29" s="88">
        <v>10</v>
      </c>
      <c r="C29" s="78" t="s">
        <v>776</v>
      </c>
      <c r="D29" s="268">
        <v>44690</v>
      </c>
      <c r="E29" s="266">
        <v>45210</v>
      </c>
      <c r="F29" s="239">
        <v>1.45</v>
      </c>
      <c r="G29" s="56">
        <v>1.39</v>
      </c>
      <c r="H29" s="56">
        <v>1.39</v>
      </c>
      <c r="I29" s="56">
        <v>0.06</v>
      </c>
      <c r="J29" s="40">
        <v>0</v>
      </c>
    </row>
    <row r="30" spans="2:10" x14ac:dyDescent="0.25">
      <c r="B30" s="88">
        <v>11</v>
      </c>
      <c r="C30" s="78" t="s">
        <v>777</v>
      </c>
      <c r="D30" s="268">
        <v>43458</v>
      </c>
      <c r="E30" s="266">
        <v>45210</v>
      </c>
      <c r="F30" s="56"/>
      <c r="G30" s="56"/>
      <c r="H30" s="56"/>
      <c r="I30" s="56"/>
      <c r="J30" s="246"/>
    </row>
    <row r="31" spans="2:10" x14ac:dyDescent="0.25">
      <c r="B31" s="88">
        <v>12</v>
      </c>
      <c r="C31" s="78" t="s">
        <v>778</v>
      </c>
      <c r="D31" s="268">
        <v>44341</v>
      </c>
      <c r="E31" s="266">
        <v>45211</v>
      </c>
      <c r="F31" s="56">
        <v>2.42</v>
      </c>
      <c r="G31" s="56" t="s">
        <v>382</v>
      </c>
      <c r="H31" s="56" t="s">
        <v>382</v>
      </c>
      <c r="I31" s="56">
        <v>0.04</v>
      </c>
      <c r="J31" s="40">
        <v>2.37</v>
      </c>
    </row>
    <row r="32" spans="2:10" x14ac:dyDescent="0.25">
      <c r="B32" s="88">
        <v>13</v>
      </c>
      <c r="C32" s="78" t="s">
        <v>779</v>
      </c>
      <c r="D32" s="268">
        <v>44755</v>
      </c>
      <c r="E32" s="266">
        <v>45211</v>
      </c>
      <c r="F32" s="56">
        <v>2.84</v>
      </c>
      <c r="G32" s="239">
        <v>0.08</v>
      </c>
      <c r="H32" s="239">
        <v>0.08</v>
      </c>
      <c r="I32" s="239">
        <v>0.03</v>
      </c>
      <c r="J32" s="40">
        <v>2.72</v>
      </c>
    </row>
    <row r="33" spans="2:10" x14ac:dyDescent="0.25">
      <c r="B33" s="88">
        <v>14</v>
      </c>
      <c r="C33" s="78" t="s">
        <v>780</v>
      </c>
      <c r="D33" s="266">
        <v>44641</v>
      </c>
      <c r="E33" s="266">
        <v>45212</v>
      </c>
      <c r="F33" s="56">
        <v>0.01</v>
      </c>
      <c r="G33" s="56" t="s">
        <v>382</v>
      </c>
      <c r="H33" s="56" t="s">
        <v>382</v>
      </c>
      <c r="I33" s="56">
        <v>0.01</v>
      </c>
      <c r="J33" s="245" t="s">
        <v>382</v>
      </c>
    </row>
    <row r="34" spans="2:10" x14ac:dyDescent="0.25">
      <c r="B34" s="88">
        <v>15</v>
      </c>
      <c r="C34" s="78" t="s">
        <v>781</v>
      </c>
      <c r="D34" s="268">
        <v>43008</v>
      </c>
      <c r="E34" s="266">
        <v>45215</v>
      </c>
      <c r="F34" s="56">
        <v>15.58</v>
      </c>
      <c r="G34" s="56" t="s">
        <v>382</v>
      </c>
      <c r="H34" s="56" t="s">
        <v>382</v>
      </c>
      <c r="I34" s="56">
        <v>1.21</v>
      </c>
      <c r="J34" s="40">
        <v>14.37</v>
      </c>
    </row>
    <row r="35" spans="2:10" x14ac:dyDescent="0.25">
      <c r="B35" s="88">
        <v>16</v>
      </c>
      <c r="C35" s="78" t="s">
        <v>782</v>
      </c>
      <c r="D35" s="268">
        <v>43697</v>
      </c>
      <c r="E35" s="266">
        <v>45215</v>
      </c>
      <c r="F35" s="56">
        <v>6.11</v>
      </c>
      <c r="G35" s="56">
        <v>0.19</v>
      </c>
      <c r="H35" s="56">
        <v>0.19</v>
      </c>
      <c r="I35" s="56">
        <v>0.28999999999999998</v>
      </c>
      <c r="J35" s="40">
        <v>5.64</v>
      </c>
    </row>
    <row r="36" spans="2:10" x14ac:dyDescent="0.25">
      <c r="B36" s="88">
        <v>17</v>
      </c>
      <c r="C36" s="78" t="s">
        <v>783</v>
      </c>
      <c r="D36" s="268">
        <v>44512</v>
      </c>
      <c r="E36" s="266">
        <v>45216</v>
      </c>
      <c r="F36" s="56">
        <v>0.47</v>
      </c>
      <c r="G36" s="239" t="s">
        <v>382</v>
      </c>
      <c r="H36" s="239" t="s">
        <v>382</v>
      </c>
      <c r="I36" s="56">
        <v>0.03</v>
      </c>
      <c r="J36" s="40">
        <v>0.44</v>
      </c>
    </row>
    <row r="37" spans="2:10" x14ac:dyDescent="0.25">
      <c r="B37" s="88">
        <v>18</v>
      </c>
      <c r="C37" s="78" t="s">
        <v>784</v>
      </c>
      <c r="D37" s="268">
        <v>44907</v>
      </c>
      <c r="E37" s="266">
        <v>45216</v>
      </c>
      <c r="F37" s="56">
        <v>4.97</v>
      </c>
      <c r="G37" s="56">
        <v>1.95</v>
      </c>
      <c r="H37" s="56">
        <v>1.95</v>
      </c>
      <c r="I37" s="56">
        <v>0.02</v>
      </c>
      <c r="J37" s="246">
        <v>3</v>
      </c>
    </row>
    <row r="38" spans="2:10" x14ac:dyDescent="0.25">
      <c r="B38" s="88">
        <v>19</v>
      </c>
      <c r="C38" s="78" t="s">
        <v>785</v>
      </c>
      <c r="D38" s="268">
        <v>44620</v>
      </c>
      <c r="E38" s="266">
        <v>45217</v>
      </c>
      <c r="F38" s="239">
        <v>0.04</v>
      </c>
      <c r="G38" s="56" t="s">
        <v>382</v>
      </c>
      <c r="H38" s="56" t="s">
        <v>382</v>
      </c>
      <c r="I38" s="56">
        <v>0.04</v>
      </c>
      <c r="J38" s="40" t="s">
        <v>382</v>
      </c>
    </row>
    <row r="39" spans="2:10" x14ac:dyDescent="0.25">
      <c r="B39" s="88">
        <v>20</v>
      </c>
      <c r="C39" s="78" t="s">
        <v>786</v>
      </c>
      <c r="D39" s="268">
        <v>44698</v>
      </c>
      <c r="E39" s="266">
        <v>45218</v>
      </c>
      <c r="F39" s="239">
        <v>0.66</v>
      </c>
      <c r="G39" s="239">
        <v>0</v>
      </c>
      <c r="H39" s="239">
        <v>0</v>
      </c>
      <c r="I39" s="239">
        <v>0.03</v>
      </c>
      <c r="J39" s="246">
        <v>0.63</v>
      </c>
    </row>
    <row r="40" spans="2:10" x14ac:dyDescent="0.25">
      <c r="B40" s="88">
        <v>21</v>
      </c>
      <c r="C40" s="78" t="s">
        <v>787</v>
      </c>
      <c r="D40" s="268">
        <v>44725</v>
      </c>
      <c r="E40" s="266">
        <v>45218</v>
      </c>
      <c r="F40" s="56">
        <v>0.97</v>
      </c>
      <c r="G40" s="56" t="s">
        <v>382</v>
      </c>
      <c r="H40" s="56" t="s">
        <v>382</v>
      </c>
      <c r="I40" s="56">
        <v>0.02</v>
      </c>
      <c r="J40" s="40">
        <v>0.95</v>
      </c>
    </row>
    <row r="41" spans="2:10" x14ac:dyDescent="0.25">
      <c r="B41" s="88">
        <v>22</v>
      </c>
      <c r="C41" s="78" t="s">
        <v>788</v>
      </c>
      <c r="D41" s="268">
        <v>43819</v>
      </c>
      <c r="E41" s="266">
        <v>45219</v>
      </c>
      <c r="F41" s="56">
        <v>0.19</v>
      </c>
      <c r="G41" s="56" t="s">
        <v>382</v>
      </c>
      <c r="H41" s="56" t="s">
        <v>382</v>
      </c>
      <c r="I41" s="56">
        <v>0.05</v>
      </c>
      <c r="J41" s="40">
        <v>0.14000000000000001</v>
      </c>
    </row>
    <row r="42" spans="2:10" x14ac:dyDescent="0.25">
      <c r="B42" s="88">
        <v>23</v>
      </c>
      <c r="C42" s="78" t="s">
        <v>789</v>
      </c>
      <c r="D42" s="268">
        <v>44627</v>
      </c>
      <c r="E42" s="266">
        <v>45219</v>
      </c>
      <c r="F42" s="239">
        <v>0.56000000000000005</v>
      </c>
      <c r="G42" s="56" t="s">
        <v>382</v>
      </c>
      <c r="H42" s="56" t="s">
        <v>382</v>
      </c>
      <c r="I42" s="56">
        <v>0.01</v>
      </c>
      <c r="J42" s="40">
        <v>0.55000000000000004</v>
      </c>
    </row>
    <row r="43" spans="2:10" x14ac:dyDescent="0.25">
      <c r="B43" s="88">
        <v>24</v>
      </c>
      <c r="C43" s="78" t="s">
        <v>790</v>
      </c>
      <c r="D43" s="268">
        <v>45002</v>
      </c>
      <c r="E43" s="266">
        <v>45219</v>
      </c>
      <c r="F43" s="239">
        <v>0.32</v>
      </c>
      <c r="G43" s="56">
        <v>7.0000000000000007E-2</v>
      </c>
      <c r="H43" s="56">
        <v>7.0000000000000007E-2</v>
      </c>
      <c r="I43" s="56">
        <v>7.0000000000000007E-2</v>
      </c>
      <c r="J43" s="40">
        <v>0.19</v>
      </c>
    </row>
    <row r="44" spans="2:10" x14ac:dyDescent="0.25">
      <c r="B44" s="88">
        <v>25</v>
      </c>
      <c r="C44" s="78" t="s">
        <v>791</v>
      </c>
      <c r="D44" s="268">
        <v>44643</v>
      </c>
      <c r="E44" s="266">
        <v>45224</v>
      </c>
      <c r="F44" s="239">
        <v>1.24</v>
      </c>
      <c r="G44" s="56" t="s">
        <v>382</v>
      </c>
      <c r="H44" s="56" t="s">
        <v>382</v>
      </c>
      <c r="I44" s="56">
        <v>0.02</v>
      </c>
      <c r="J44" s="40">
        <v>1.22</v>
      </c>
    </row>
    <row r="45" spans="2:10" x14ac:dyDescent="0.25">
      <c r="B45" s="88">
        <v>26</v>
      </c>
      <c r="C45" s="78" t="s">
        <v>792</v>
      </c>
      <c r="D45" s="268">
        <v>44473</v>
      </c>
      <c r="E45" s="266">
        <v>45224</v>
      </c>
      <c r="F45" s="239">
        <v>2.42</v>
      </c>
      <c r="G45" s="56" t="s">
        <v>382</v>
      </c>
      <c r="H45" s="56" t="s">
        <v>382</v>
      </c>
      <c r="I45" s="56">
        <v>0.05</v>
      </c>
      <c r="J45" s="40">
        <v>2.37</v>
      </c>
    </row>
    <row r="46" spans="2:10" x14ac:dyDescent="0.25">
      <c r="B46" s="88">
        <v>27</v>
      </c>
      <c r="C46" s="78" t="s">
        <v>793</v>
      </c>
      <c r="D46" s="268">
        <v>44280</v>
      </c>
      <c r="E46" s="266">
        <v>45230</v>
      </c>
      <c r="F46" s="239">
        <v>1.68</v>
      </c>
      <c r="G46" s="56" t="s">
        <v>382</v>
      </c>
      <c r="H46" s="56" t="s">
        <v>382</v>
      </c>
      <c r="I46" s="56">
        <v>7.0000000000000007E-2</v>
      </c>
      <c r="J46" s="40">
        <v>1.6</v>
      </c>
    </row>
    <row r="47" spans="2:10" x14ac:dyDescent="0.25">
      <c r="B47" s="88">
        <v>28</v>
      </c>
      <c r="C47" s="78" t="s">
        <v>794</v>
      </c>
      <c r="D47" s="268">
        <v>44795</v>
      </c>
      <c r="E47" s="266">
        <v>45230</v>
      </c>
      <c r="F47" s="239">
        <v>3.21</v>
      </c>
      <c r="G47" s="56" t="s">
        <v>382</v>
      </c>
      <c r="H47" s="56" t="s">
        <v>382</v>
      </c>
      <c r="I47" s="56">
        <v>0.01</v>
      </c>
      <c r="J47" s="40">
        <v>3.2</v>
      </c>
    </row>
    <row r="48" spans="2:10" x14ac:dyDescent="0.25">
      <c r="B48" s="88">
        <v>29</v>
      </c>
      <c r="C48" s="78" t="s">
        <v>795</v>
      </c>
      <c r="D48" s="268">
        <v>44790</v>
      </c>
      <c r="E48" s="266">
        <v>45230</v>
      </c>
      <c r="F48" s="239">
        <v>0.61</v>
      </c>
      <c r="G48" s="56">
        <v>0.01</v>
      </c>
      <c r="H48" s="56">
        <v>0.01</v>
      </c>
      <c r="I48" s="56">
        <v>0.03</v>
      </c>
      <c r="J48" s="40">
        <v>0.56999999999999995</v>
      </c>
    </row>
    <row r="49" spans="2:10" x14ac:dyDescent="0.25">
      <c r="B49" s="88">
        <v>30</v>
      </c>
      <c r="C49" s="78" t="s">
        <v>796</v>
      </c>
      <c r="D49" s="268">
        <v>44806</v>
      </c>
      <c r="E49" s="266">
        <v>45230</v>
      </c>
      <c r="F49" s="239">
        <v>0.01</v>
      </c>
      <c r="G49" s="56" t="s">
        <v>382</v>
      </c>
      <c r="H49" s="56" t="s">
        <v>382</v>
      </c>
      <c r="I49" s="56">
        <v>0.01</v>
      </c>
      <c r="J49" s="40">
        <v>0</v>
      </c>
    </row>
    <row r="50" spans="2:10" x14ac:dyDescent="0.25">
      <c r="B50" s="88">
        <v>31</v>
      </c>
      <c r="C50" s="78" t="s">
        <v>797</v>
      </c>
      <c r="D50" s="268">
        <v>44929</v>
      </c>
      <c r="E50" s="266">
        <v>45230</v>
      </c>
      <c r="F50" s="239">
        <v>0.01</v>
      </c>
      <c r="G50" s="56" t="s">
        <v>382</v>
      </c>
      <c r="H50" s="56" t="s">
        <v>382</v>
      </c>
      <c r="I50" s="56">
        <v>0.01</v>
      </c>
      <c r="J50" s="40" t="s">
        <v>382</v>
      </c>
    </row>
    <row r="51" spans="2:10" x14ac:dyDescent="0.25">
      <c r="B51" s="88">
        <v>32</v>
      </c>
      <c r="C51" s="78" t="s">
        <v>798</v>
      </c>
      <c r="D51" s="268">
        <v>44963</v>
      </c>
      <c r="E51" s="266">
        <v>45230</v>
      </c>
      <c r="F51" s="56">
        <v>1.82</v>
      </c>
      <c r="G51" s="56">
        <v>0.01</v>
      </c>
      <c r="H51" s="56">
        <v>0.01</v>
      </c>
      <c r="I51" s="56">
        <v>0.06</v>
      </c>
      <c r="J51" s="40">
        <v>1.75</v>
      </c>
    </row>
    <row r="52" spans="2:10" x14ac:dyDescent="0.25">
      <c r="B52" s="88">
        <v>33</v>
      </c>
      <c r="C52" s="78" t="s">
        <v>799</v>
      </c>
      <c r="D52" s="268">
        <v>44860</v>
      </c>
      <c r="E52" s="266">
        <v>45230</v>
      </c>
      <c r="F52" s="239"/>
      <c r="G52" s="56"/>
      <c r="H52" s="56"/>
      <c r="I52" s="56"/>
      <c r="J52" s="40"/>
    </row>
    <row r="53" spans="2:10" x14ac:dyDescent="0.25">
      <c r="B53" s="88">
        <v>34</v>
      </c>
      <c r="C53" s="78" t="s">
        <v>800</v>
      </c>
      <c r="D53" s="268">
        <v>43808</v>
      </c>
      <c r="E53" s="266">
        <v>45232</v>
      </c>
      <c r="F53" s="239">
        <v>0.03</v>
      </c>
      <c r="G53" s="56" t="s">
        <v>382</v>
      </c>
      <c r="H53" s="56" t="s">
        <v>382</v>
      </c>
      <c r="I53" s="56">
        <v>0.01</v>
      </c>
      <c r="J53" s="40">
        <v>0.01</v>
      </c>
    </row>
    <row r="54" spans="2:10" x14ac:dyDescent="0.25">
      <c r="B54" s="88">
        <v>35</v>
      </c>
      <c r="C54" s="78" t="s">
        <v>801</v>
      </c>
      <c r="D54" s="268">
        <v>44237</v>
      </c>
      <c r="E54" s="266">
        <v>45239</v>
      </c>
      <c r="F54" s="239">
        <v>1.29</v>
      </c>
      <c r="G54" s="56" t="s">
        <v>382</v>
      </c>
      <c r="H54" s="56" t="s">
        <v>382</v>
      </c>
      <c r="I54" s="56">
        <v>0.03</v>
      </c>
      <c r="J54" s="40">
        <v>1.26</v>
      </c>
    </row>
    <row r="55" spans="2:10" x14ac:dyDescent="0.25">
      <c r="B55" s="88">
        <v>36</v>
      </c>
      <c r="C55" s="78" t="s">
        <v>802</v>
      </c>
      <c r="D55" s="268">
        <v>44693</v>
      </c>
      <c r="E55" s="266">
        <v>45239</v>
      </c>
      <c r="F55" s="239">
        <v>0.3</v>
      </c>
      <c r="G55" s="56" t="s">
        <v>382</v>
      </c>
      <c r="H55" s="56" t="s">
        <v>382</v>
      </c>
      <c r="I55" s="56">
        <v>0.01</v>
      </c>
      <c r="J55" s="40">
        <v>0.28999999999999998</v>
      </c>
    </row>
    <row r="56" spans="2:10" x14ac:dyDescent="0.25">
      <c r="B56" s="88">
        <v>37</v>
      </c>
      <c r="C56" s="78" t="s">
        <v>803</v>
      </c>
      <c r="D56" s="268">
        <v>44547</v>
      </c>
      <c r="E56" s="266">
        <v>45240</v>
      </c>
      <c r="F56" s="239">
        <v>2.63</v>
      </c>
      <c r="G56" s="56">
        <v>0.11</v>
      </c>
      <c r="H56" s="56">
        <v>0.11</v>
      </c>
      <c r="I56" s="56">
        <v>0.11</v>
      </c>
      <c r="J56" s="40">
        <v>2.4</v>
      </c>
    </row>
    <row r="57" spans="2:10" x14ac:dyDescent="0.25">
      <c r="B57" s="88">
        <v>38</v>
      </c>
      <c r="C57" s="78" t="s">
        <v>804</v>
      </c>
      <c r="D57" s="268">
        <v>44165</v>
      </c>
      <c r="E57" s="266">
        <v>45247</v>
      </c>
      <c r="F57" s="239">
        <v>0.04</v>
      </c>
      <c r="G57" s="56">
        <v>0.02</v>
      </c>
      <c r="H57" s="56">
        <v>0.02</v>
      </c>
      <c r="I57" s="56">
        <v>0.02</v>
      </c>
      <c r="J57" s="40" t="s">
        <v>382</v>
      </c>
    </row>
    <row r="58" spans="2:10" x14ac:dyDescent="0.25">
      <c r="B58" s="88">
        <v>39</v>
      </c>
      <c r="C58" s="78" t="s">
        <v>805</v>
      </c>
      <c r="D58" s="268">
        <v>44494</v>
      </c>
      <c r="E58" s="266">
        <v>45247</v>
      </c>
      <c r="F58" s="239">
        <v>0.02</v>
      </c>
      <c r="G58" s="56">
        <v>0</v>
      </c>
      <c r="H58" s="56">
        <v>0</v>
      </c>
      <c r="I58" s="56">
        <v>0.02</v>
      </c>
      <c r="J58" s="40" t="s">
        <v>382</v>
      </c>
    </row>
    <row r="59" spans="2:10" x14ac:dyDescent="0.25">
      <c r="B59" s="88">
        <v>40</v>
      </c>
      <c r="C59" s="78" t="s">
        <v>806</v>
      </c>
      <c r="D59" s="268">
        <v>43672</v>
      </c>
      <c r="E59" s="266">
        <v>45247</v>
      </c>
      <c r="F59" s="239">
        <v>0.33</v>
      </c>
      <c r="G59" s="56" t="s">
        <v>382</v>
      </c>
      <c r="H59" s="56" t="s">
        <v>382</v>
      </c>
      <c r="I59" s="56">
        <v>0.22</v>
      </c>
      <c r="J59" s="40">
        <v>0.12</v>
      </c>
    </row>
    <row r="60" spans="2:10" x14ac:dyDescent="0.25">
      <c r="B60" s="88">
        <v>41</v>
      </c>
      <c r="C60" s="78" t="s">
        <v>807</v>
      </c>
      <c r="D60" s="268">
        <v>44775</v>
      </c>
      <c r="E60" s="266">
        <v>45251</v>
      </c>
      <c r="F60" s="239">
        <v>2.88</v>
      </c>
      <c r="G60" s="56">
        <v>0.52</v>
      </c>
      <c r="H60" s="56">
        <v>0.52</v>
      </c>
      <c r="I60" s="56">
        <v>0.04</v>
      </c>
      <c r="J60" s="40">
        <v>2.3199999999999998</v>
      </c>
    </row>
    <row r="61" spans="2:10" x14ac:dyDescent="0.25">
      <c r="B61" s="88">
        <v>42</v>
      </c>
      <c r="C61" s="78" t="s">
        <v>808</v>
      </c>
      <c r="D61" s="268">
        <v>44935</v>
      </c>
      <c r="E61" s="266">
        <v>45252</v>
      </c>
      <c r="F61" s="239">
        <v>0.88</v>
      </c>
      <c r="G61" s="56" t="s">
        <v>382</v>
      </c>
      <c r="H61" s="56" t="s">
        <v>382</v>
      </c>
      <c r="I61" s="56">
        <v>7.0000000000000007E-2</v>
      </c>
      <c r="J61" s="40">
        <v>0.81</v>
      </c>
    </row>
    <row r="62" spans="2:10" x14ac:dyDescent="0.25">
      <c r="B62" s="88">
        <v>43</v>
      </c>
      <c r="C62" s="78" t="s">
        <v>809</v>
      </c>
      <c r="D62" s="268">
        <v>44599</v>
      </c>
      <c r="E62" s="268">
        <v>45254</v>
      </c>
      <c r="F62" s="78">
        <v>2.25</v>
      </c>
      <c r="G62" s="56" t="s">
        <v>382</v>
      </c>
      <c r="H62" s="56" t="s">
        <v>382</v>
      </c>
      <c r="I62" s="56">
        <v>0.04</v>
      </c>
      <c r="J62" s="56">
        <v>2.21</v>
      </c>
    </row>
    <row r="63" spans="2:10" x14ac:dyDescent="0.25">
      <c r="B63" s="88">
        <v>44</v>
      </c>
      <c r="C63" s="78" t="s">
        <v>810</v>
      </c>
      <c r="D63" s="268">
        <v>44905</v>
      </c>
      <c r="E63" s="268">
        <v>45254</v>
      </c>
      <c r="F63" s="78">
        <v>0.16</v>
      </c>
      <c r="G63" s="56" t="s">
        <v>382</v>
      </c>
      <c r="H63" s="56" t="s">
        <v>382</v>
      </c>
      <c r="I63" s="56">
        <v>0.03</v>
      </c>
      <c r="J63" s="56">
        <v>0.14000000000000001</v>
      </c>
    </row>
    <row r="64" spans="2:10" x14ac:dyDescent="0.25">
      <c r="B64" s="88">
        <v>45</v>
      </c>
      <c r="C64" s="78" t="s">
        <v>811</v>
      </c>
      <c r="D64" s="268">
        <v>44517</v>
      </c>
      <c r="E64" s="268">
        <v>45260</v>
      </c>
      <c r="F64" s="78">
        <v>4.1100000000000003</v>
      </c>
      <c r="G64" s="56" t="s">
        <v>382</v>
      </c>
      <c r="H64" s="56" t="s">
        <v>382</v>
      </c>
      <c r="I64" s="56">
        <v>0.05</v>
      </c>
      <c r="J64" s="56">
        <v>4.0599999999999996</v>
      </c>
    </row>
    <row r="65" spans="2:10" x14ac:dyDescent="0.25">
      <c r="B65" s="88">
        <v>46</v>
      </c>
      <c r="C65" s="78" t="s">
        <v>812</v>
      </c>
      <c r="D65" s="268">
        <v>43061</v>
      </c>
      <c r="E65" s="268">
        <v>45265</v>
      </c>
      <c r="F65" s="56">
        <v>1.1399999999999999</v>
      </c>
      <c r="G65" s="56">
        <v>0.05</v>
      </c>
      <c r="H65" s="56">
        <v>0.05</v>
      </c>
      <c r="I65" s="56">
        <v>0.27</v>
      </c>
      <c r="J65" s="56">
        <v>0.82</v>
      </c>
    </row>
    <row r="66" spans="2:10" x14ac:dyDescent="0.25">
      <c r="B66" s="88">
        <v>47</v>
      </c>
      <c r="C66" s="78" t="s">
        <v>813</v>
      </c>
      <c r="D66" s="268">
        <v>44166</v>
      </c>
      <c r="E66" s="268">
        <v>45265</v>
      </c>
      <c r="F66" s="78">
        <v>38.44</v>
      </c>
      <c r="G66" s="56">
        <v>0.28000000000000003</v>
      </c>
      <c r="H66" s="56">
        <v>0.28000000000000003</v>
      </c>
      <c r="I66" s="56">
        <v>0.12</v>
      </c>
      <c r="J66" s="56">
        <v>38.04</v>
      </c>
    </row>
    <row r="67" spans="2:10" x14ac:dyDescent="0.25">
      <c r="B67" s="88">
        <v>48</v>
      </c>
      <c r="C67" s="78" t="s">
        <v>814</v>
      </c>
      <c r="D67" s="268">
        <v>43900</v>
      </c>
      <c r="E67" s="268">
        <v>45265</v>
      </c>
      <c r="F67" s="78">
        <v>0.52</v>
      </c>
      <c r="G67" s="56" t="s">
        <v>382</v>
      </c>
      <c r="H67" s="56" t="s">
        <v>382</v>
      </c>
      <c r="I67" s="56">
        <v>0.06</v>
      </c>
      <c r="J67" s="56">
        <v>0.46</v>
      </c>
    </row>
    <row r="68" spans="2:10" x14ac:dyDescent="0.25">
      <c r="B68" s="88">
        <v>49</v>
      </c>
      <c r="C68" s="78" t="s">
        <v>815</v>
      </c>
      <c r="D68" s="268">
        <v>43372</v>
      </c>
      <c r="E68" s="268">
        <v>45265</v>
      </c>
      <c r="F68" s="78">
        <v>15.4</v>
      </c>
      <c r="G68" s="56">
        <v>0.11</v>
      </c>
      <c r="H68" s="56">
        <v>0.11</v>
      </c>
      <c r="I68" s="56">
        <v>1.3</v>
      </c>
      <c r="J68" s="56">
        <v>13.99</v>
      </c>
    </row>
    <row r="69" spans="2:10" x14ac:dyDescent="0.25">
      <c r="B69" s="88">
        <v>50</v>
      </c>
      <c r="C69" s="78" t="s">
        <v>816</v>
      </c>
      <c r="D69" s="268">
        <v>44470</v>
      </c>
      <c r="E69" s="268">
        <v>45265</v>
      </c>
      <c r="F69" s="78">
        <v>0.2</v>
      </c>
      <c r="G69" s="56">
        <v>0.06</v>
      </c>
      <c r="H69" s="56">
        <v>0.06</v>
      </c>
      <c r="I69" s="56">
        <v>0.12</v>
      </c>
      <c r="J69" s="56">
        <v>0.02</v>
      </c>
    </row>
    <row r="70" spans="2:10" x14ac:dyDescent="0.25">
      <c r="B70" s="88">
        <v>51</v>
      </c>
      <c r="C70" s="78" t="s">
        <v>817</v>
      </c>
      <c r="D70" s="268">
        <v>44903</v>
      </c>
      <c r="E70" s="268">
        <v>45265</v>
      </c>
      <c r="F70" s="78">
        <v>6.84</v>
      </c>
      <c r="G70" s="56" t="s">
        <v>382</v>
      </c>
      <c r="H70" s="56" t="s">
        <v>382</v>
      </c>
      <c r="I70" s="56">
        <v>0.96</v>
      </c>
      <c r="J70" s="56">
        <v>5.88</v>
      </c>
    </row>
    <row r="71" spans="2:10" x14ac:dyDescent="0.25">
      <c r="B71" s="88">
        <v>52</v>
      </c>
      <c r="C71" s="78" t="s">
        <v>818</v>
      </c>
      <c r="D71" s="268">
        <v>44480</v>
      </c>
      <c r="E71" s="268">
        <v>45266</v>
      </c>
      <c r="F71" s="78">
        <v>0.06</v>
      </c>
      <c r="G71" s="56">
        <v>0</v>
      </c>
      <c r="H71" s="56">
        <v>0</v>
      </c>
      <c r="I71" s="56">
        <v>0.06</v>
      </c>
      <c r="J71" s="56" t="s">
        <v>382</v>
      </c>
    </row>
    <row r="72" spans="2:10" x14ac:dyDescent="0.25">
      <c r="B72" s="88">
        <v>53</v>
      </c>
      <c r="C72" s="78" t="s">
        <v>819</v>
      </c>
      <c r="D72" s="268">
        <v>44914</v>
      </c>
      <c r="E72" s="268">
        <v>45267</v>
      </c>
      <c r="F72" s="78">
        <v>0.19</v>
      </c>
      <c r="G72" s="56">
        <v>0</v>
      </c>
      <c r="H72" s="56">
        <v>0</v>
      </c>
      <c r="I72" s="56">
        <v>7.0000000000000007E-2</v>
      </c>
      <c r="J72" s="56">
        <v>0.11</v>
      </c>
    </row>
    <row r="73" spans="2:10" x14ac:dyDescent="0.25">
      <c r="B73" s="88">
        <v>54</v>
      </c>
      <c r="C73" s="78" t="s">
        <v>820</v>
      </c>
      <c r="D73" s="268">
        <v>43546</v>
      </c>
      <c r="E73" s="268">
        <v>45268</v>
      </c>
      <c r="F73" s="78">
        <v>0.52</v>
      </c>
      <c r="G73" s="56">
        <v>0.02</v>
      </c>
      <c r="H73" s="56">
        <v>0.02</v>
      </c>
      <c r="I73" s="56">
        <v>0.01</v>
      </c>
      <c r="J73" s="56">
        <v>0.49</v>
      </c>
    </row>
    <row r="74" spans="2:10" x14ac:dyDescent="0.25">
      <c r="B74" s="88">
        <v>55</v>
      </c>
      <c r="C74" s="78" t="s">
        <v>821</v>
      </c>
      <c r="D74" s="268">
        <v>44959</v>
      </c>
      <c r="E74" s="268">
        <v>45272</v>
      </c>
      <c r="F74" s="78">
        <v>0.01</v>
      </c>
      <c r="G74" s="56" t="s">
        <v>382</v>
      </c>
      <c r="H74" s="56" t="s">
        <v>382</v>
      </c>
      <c r="I74" s="56">
        <v>0.01</v>
      </c>
      <c r="J74" s="56" t="s">
        <v>382</v>
      </c>
    </row>
    <row r="75" spans="2:10" x14ac:dyDescent="0.25">
      <c r="B75" s="88">
        <v>56</v>
      </c>
      <c r="C75" s="78" t="s">
        <v>822</v>
      </c>
      <c r="D75" s="268">
        <v>44652</v>
      </c>
      <c r="E75" s="268">
        <v>45273</v>
      </c>
      <c r="F75" s="78">
        <v>2.23</v>
      </c>
      <c r="G75" s="56" t="s">
        <v>382</v>
      </c>
      <c r="H75" s="56" t="s">
        <v>382</v>
      </c>
      <c r="I75" s="56">
        <v>0.2</v>
      </c>
      <c r="J75" s="56">
        <v>2.0299999999999998</v>
      </c>
    </row>
    <row r="76" spans="2:10" x14ac:dyDescent="0.25">
      <c r="B76" s="88">
        <v>57</v>
      </c>
      <c r="C76" s="78" t="s">
        <v>823</v>
      </c>
      <c r="D76" s="268">
        <v>44900</v>
      </c>
      <c r="E76" s="268">
        <v>45273</v>
      </c>
      <c r="F76" s="78">
        <v>5.72</v>
      </c>
      <c r="G76" s="56">
        <v>5.47</v>
      </c>
      <c r="H76" s="56">
        <v>5.47</v>
      </c>
      <c r="I76" s="56">
        <v>0.02</v>
      </c>
      <c r="J76" s="56">
        <v>0.23</v>
      </c>
    </row>
    <row r="77" spans="2:10" x14ac:dyDescent="0.25">
      <c r="B77" s="88">
        <v>58</v>
      </c>
      <c r="C77" s="78" t="s">
        <v>824</v>
      </c>
      <c r="D77" s="268">
        <v>44929</v>
      </c>
      <c r="E77" s="268">
        <v>45274</v>
      </c>
      <c r="F77" s="78">
        <v>0.02</v>
      </c>
      <c r="G77" s="56" t="s">
        <v>382</v>
      </c>
      <c r="H77" s="56" t="s">
        <v>382</v>
      </c>
      <c r="I77" s="56">
        <v>0.01</v>
      </c>
      <c r="J77" s="56">
        <v>0.01</v>
      </c>
    </row>
    <row r="78" spans="2:10" x14ac:dyDescent="0.25">
      <c r="B78" s="88">
        <v>59</v>
      </c>
      <c r="C78" s="78" t="s">
        <v>825</v>
      </c>
      <c r="D78" s="268">
        <v>44963</v>
      </c>
      <c r="E78" s="268">
        <v>45274</v>
      </c>
      <c r="F78" s="78">
        <v>1.92</v>
      </c>
      <c r="G78" s="56" t="s">
        <v>382</v>
      </c>
      <c r="H78" s="56" t="s">
        <v>382</v>
      </c>
      <c r="I78" s="56">
        <v>0.04</v>
      </c>
      <c r="J78" s="56">
        <v>1.89</v>
      </c>
    </row>
    <row r="79" spans="2:10" x14ac:dyDescent="0.25">
      <c r="B79" s="88">
        <v>60</v>
      </c>
      <c r="C79" s="78" t="s">
        <v>826</v>
      </c>
      <c r="D79" s="268">
        <v>44785</v>
      </c>
      <c r="E79" s="268">
        <v>45278</v>
      </c>
      <c r="F79" s="78">
        <v>0.5</v>
      </c>
      <c r="G79" s="56" t="s">
        <v>382</v>
      </c>
      <c r="H79" s="56" t="s">
        <v>382</v>
      </c>
      <c r="I79" s="56">
        <v>0.02</v>
      </c>
      <c r="J79" s="56">
        <v>0.48</v>
      </c>
    </row>
    <row r="80" spans="2:10" x14ac:dyDescent="0.25">
      <c r="B80" s="88">
        <v>61</v>
      </c>
      <c r="C80" s="78" t="s">
        <v>827</v>
      </c>
      <c r="D80" s="268">
        <v>43794</v>
      </c>
      <c r="E80" s="268">
        <v>45278</v>
      </c>
      <c r="F80" s="78">
        <v>18.579999999999998</v>
      </c>
      <c r="G80" s="56">
        <v>0.17</v>
      </c>
      <c r="H80" s="56">
        <v>0.17</v>
      </c>
      <c r="I80" s="56">
        <v>0.02</v>
      </c>
      <c r="J80" s="56">
        <v>18.39</v>
      </c>
    </row>
    <row r="81" spans="2:10" x14ac:dyDescent="0.25">
      <c r="B81" s="88">
        <v>62</v>
      </c>
      <c r="C81" s="78" t="s">
        <v>828</v>
      </c>
      <c r="D81" s="268">
        <v>44903</v>
      </c>
      <c r="E81" s="268">
        <v>45278</v>
      </c>
      <c r="F81" s="78">
        <v>0.13</v>
      </c>
      <c r="G81" s="56" t="s">
        <v>382</v>
      </c>
      <c r="H81" s="56" t="s">
        <v>382</v>
      </c>
      <c r="I81" s="56">
        <v>0.13</v>
      </c>
      <c r="J81" s="56" t="s">
        <v>382</v>
      </c>
    </row>
    <row r="82" spans="2:10" x14ac:dyDescent="0.25">
      <c r="B82" s="88">
        <v>63</v>
      </c>
      <c r="C82" s="78" t="s">
        <v>829</v>
      </c>
      <c r="D82" s="268">
        <v>43658</v>
      </c>
      <c r="E82" s="268">
        <v>45279</v>
      </c>
      <c r="F82" s="78">
        <v>0.76</v>
      </c>
      <c r="G82" s="56">
        <v>0.17</v>
      </c>
      <c r="H82" s="56">
        <v>0.17</v>
      </c>
      <c r="I82" s="56">
        <v>0.12</v>
      </c>
      <c r="J82" s="56">
        <v>0.47</v>
      </c>
    </row>
    <row r="83" spans="2:10" x14ac:dyDescent="0.25">
      <c r="B83" s="88">
        <v>64</v>
      </c>
      <c r="C83" s="78" t="s">
        <v>830</v>
      </c>
      <c r="D83" s="268">
        <v>44512</v>
      </c>
      <c r="E83" s="268">
        <v>45279</v>
      </c>
      <c r="F83" s="78">
        <v>1.81</v>
      </c>
      <c r="G83" s="56" t="s">
        <v>382</v>
      </c>
      <c r="H83" s="56" t="s">
        <v>382</v>
      </c>
      <c r="I83" s="56">
        <v>0.21</v>
      </c>
      <c r="J83" s="56">
        <v>1.61</v>
      </c>
    </row>
    <row r="84" spans="2:10" ht="15" customHeight="1" x14ac:dyDescent="0.25">
      <c r="B84" s="422" t="s">
        <v>722</v>
      </c>
      <c r="C84" s="423"/>
      <c r="D84" s="423"/>
      <c r="E84" s="423"/>
      <c r="F84" s="240">
        <v>174.09</v>
      </c>
      <c r="G84" s="241">
        <v>10.7</v>
      </c>
      <c r="H84" s="244">
        <v>10.7</v>
      </c>
      <c r="I84" s="199">
        <v>7.55</v>
      </c>
      <c r="J84" s="244">
        <v>155.84</v>
      </c>
    </row>
    <row r="85" spans="2:10" ht="15" customHeight="1" x14ac:dyDescent="0.25">
      <c r="B85" s="425" t="s">
        <v>581</v>
      </c>
      <c r="C85" s="426"/>
      <c r="D85" s="426"/>
      <c r="E85" s="426"/>
      <c r="F85" s="242">
        <v>4575.47</v>
      </c>
      <c r="G85" s="243">
        <v>57.44</v>
      </c>
      <c r="H85" s="244">
        <v>57.44</v>
      </c>
      <c r="I85" s="244">
        <v>137.41999999999999</v>
      </c>
      <c r="J85" s="244">
        <v>4380.53</v>
      </c>
    </row>
    <row r="86" spans="2:10" x14ac:dyDescent="0.25">
      <c r="B86" s="331" t="s">
        <v>434</v>
      </c>
    </row>
    <row r="87" spans="2:10" x14ac:dyDescent="0.25">
      <c r="B87" s="331" t="s">
        <v>460</v>
      </c>
    </row>
    <row r="88" spans="2:10" x14ac:dyDescent="0.25">
      <c r="B88" s="238"/>
    </row>
    <row r="89" spans="2:10" x14ac:dyDescent="0.25">
      <c r="B89" s="238"/>
    </row>
    <row r="90" spans="2:10" x14ac:dyDescent="0.25">
      <c r="B90" s="238"/>
    </row>
    <row r="91" spans="2:10" x14ac:dyDescent="0.25">
      <c r="B91" s="238"/>
    </row>
  </sheetData>
  <mergeCells count="7">
    <mergeCell ref="L3:M4"/>
    <mergeCell ref="B85:E85"/>
    <mergeCell ref="B2:J2"/>
    <mergeCell ref="B3:J3"/>
    <mergeCell ref="B84:E84"/>
    <mergeCell ref="B19:J19"/>
    <mergeCell ref="B5:J5"/>
  </mergeCells>
  <hyperlinks>
    <hyperlink ref="L3:M4" location="'Table of Contents'!A1" display="Go To Table Of Contents" xr:uid="{00000000-0004-0000-14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14"/>
  <sheetViews>
    <sheetView showGridLines="0" workbookViewId="0">
      <selection activeCell="I21" sqref="I21"/>
    </sheetView>
  </sheetViews>
  <sheetFormatPr defaultRowHeight="15" x14ac:dyDescent="0.25"/>
  <cols>
    <col min="1" max="1" width="1.85546875" customWidth="1"/>
    <col min="2" max="2" width="7.42578125" customWidth="1"/>
    <col min="3" max="3" width="54.42578125" style="19" customWidth="1"/>
    <col min="4" max="4" width="12.140625" customWidth="1"/>
    <col min="5" max="6" width="11.28515625" customWidth="1"/>
    <col min="8" max="9" width="10.5703125" customWidth="1"/>
    <col min="11" max="12" width="9.7109375" customWidth="1"/>
    <col min="13" max="13" width="3.140625" customWidth="1"/>
    <col min="14" max="15" width="6.7109375" customWidth="1"/>
  </cols>
  <sheetData>
    <row r="1" spans="1:15" ht="12" customHeight="1" x14ac:dyDescent="0.25"/>
    <row r="2" spans="1:15" x14ac:dyDescent="0.25">
      <c r="B2" s="447" t="s">
        <v>927</v>
      </c>
      <c r="C2" s="447"/>
      <c r="D2" s="447"/>
      <c r="E2" s="447"/>
      <c r="F2" s="447"/>
      <c r="G2" s="260"/>
      <c r="H2" s="260"/>
      <c r="I2" s="260"/>
      <c r="J2" s="260"/>
      <c r="K2" s="260"/>
      <c r="L2" s="260"/>
      <c r="M2" s="2"/>
    </row>
    <row r="3" spans="1:15" ht="15.75" customHeight="1" x14ac:dyDescent="0.25">
      <c r="B3" s="29"/>
      <c r="C3" s="24"/>
      <c r="D3" s="2"/>
      <c r="E3" s="2"/>
      <c r="F3" s="2"/>
      <c r="G3" s="2"/>
      <c r="H3" s="2"/>
      <c r="I3" s="2"/>
      <c r="J3" s="2"/>
      <c r="K3" s="2"/>
      <c r="L3" s="2"/>
      <c r="M3" s="2"/>
      <c r="N3" s="476" t="s">
        <v>335</v>
      </c>
      <c r="O3" s="476"/>
    </row>
    <row r="4" spans="1:15" x14ac:dyDescent="0.25">
      <c r="B4" s="454" t="s">
        <v>85</v>
      </c>
      <c r="C4" s="454" t="s">
        <v>164</v>
      </c>
      <c r="D4" s="507" t="s">
        <v>406</v>
      </c>
      <c r="E4" s="507"/>
      <c r="F4" s="507"/>
      <c r="G4" s="507" t="s">
        <v>455</v>
      </c>
      <c r="H4" s="507"/>
      <c r="I4" s="507"/>
      <c r="J4" s="507" t="s">
        <v>831</v>
      </c>
      <c r="K4" s="507"/>
      <c r="L4" s="507"/>
      <c r="M4" s="2"/>
      <c r="N4" s="476"/>
      <c r="O4" s="476"/>
    </row>
    <row r="5" spans="1:15" x14ac:dyDescent="0.25">
      <c r="B5" s="485"/>
      <c r="C5" s="485" t="s">
        <v>164</v>
      </c>
      <c r="D5" s="508" t="s">
        <v>165</v>
      </c>
      <c r="E5" s="510" t="s">
        <v>166</v>
      </c>
      <c r="F5" s="510"/>
      <c r="G5" s="508" t="s">
        <v>165</v>
      </c>
      <c r="H5" s="510" t="s">
        <v>166</v>
      </c>
      <c r="I5" s="510"/>
      <c r="J5" s="508" t="s">
        <v>165</v>
      </c>
      <c r="K5" s="510" t="s">
        <v>166</v>
      </c>
      <c r="L5" s="510"/>
      <c r="M5" s="2"/>
    </row>
    <row r="6" spans="1:15" ht="24" customHeight="1" x14ac:dyDescent="0.25">
      <c r="B6" s="506"/>
      <c r="C6" s="506"/>
      <c r="D6" s="509"/>
      <c r="E6" s="30" t="s">
        <v>167</v>
      </c>
      <c r="F6" s="30" t="s">
        <v>168</v>
      </c>
      <c r="G6" s="509"/>
      <c r="H6" s="30" t="s">
        <v>167</v>
      </c>
      <c r="I6" s="30" t="s">
        <v>168</v>
      </c>
      <c r="J6" s="509"/>
      <c r="K6" s="30" t="s">
        <v>167</v>
      </c>
      <c r="L6" s="30" t="s">
        <v>168</v>
      </c>
      <c r="M6" s="2"/>
    </row>
    <row r="7" spans="1:15" x14ac:dyDescent="0.25">
      <c r="B7" s="511" t="s">
        <v>169</v>
      </c>
      <c r="C7" s="511"/>
      <c r="D7" s="449"/>
      <c r="E7" s="449"/>
      <c r="F7" s="449"/>
      <c r="G7" s="449"/>
      <c r="H7" s="449"/>
      <c r="I7" s="449"/>
      <c r="J7" s="449"/>
      <c r="K7" s="449"/>
      <c r="L7" s="449"/>
      <c r="M7" s="132"/>
    </row>
    <row r="8" spans="1:15" x14ac:dyDescent="0.25">
      <c r="B8" s="7">
        <v>1</v>
      </c>
      <c r="C8" s="18" t="s">
        <v>170</v>
      </c>
      <c r="D8" s="232">
        <v>493</v>
      </c>
      <c r="E8" s="232">
        <v>529</v>
      </c>
      <c r="F8" s="232">
        <v>449</v>
      </c>
      <c r="G8" s="232">
        <v>683</v>
      </c>
      <c r="H8" s="232">
        <v>613</v>
      </c>
      <c r="I8" s="232">
        <v>508</v>
      </c>
      <c r="J8" s="232">
        <v>208</v>
      </c>
      <c r="K8" s="232">
        <v>858</v>
      </c>
      <c r="L8" s="232">
        <v>724</v>
      </c>
      <c r="M8" s="85"/>
    </row>
    <row r="9" spans="1:15" x14ac:dyDescent="0.25">
      <c r="B9" s="7">
        <v>2</v>
      </c>
      <c r="C9" s="18" t="s">
        <v>171</v>
      </c>
      <c r="D9" s="118">
        <v>1624</v>
      </c>
      <c r="E9" s="118">
        <v>414</v>
      </c>
      <c r="F9" s="118" t="s">
        <v>14</v>
      </c>
      <c r="G9" s="118">
        <v>2034</v>
      </c>
      <c r="H9" s="118">
        <v>456</v>
      </c>
      <c r="I9" s="118" t="s">
        <v>14</v>
      </c>
      <c r="J9" s="118">
        <v>342</v>
      </c>
      <c r="K9" s="118">
        <v>661</v>
      </c>
      <c r="L9" s="118" t="s">
        <v>14</v>
      </c>
      <c r="M9" s="85"/>
    </row>
    <row r="10" spans="1:15" x14ac:dyDescent="0.25">
      <c r="B10" s="512" t="s">
        <v>172</v>
      </c>
      <c r="C10" s="512"/>
      <c r="D10" s="513"/>
      <c r="E10" s="513"/>
      <c r="F10" s="513"/>
      <c r="G10" s="513"/>
      <c r="H10" s="513"/>
      <c r="I10" s="513"/>
      <c r="J10" s="513"/>
      <c r="K10" s="513"/>
      <c r="L10" s="513"/>
      <c r="M10" s="132"/>
    </row>
    <row r="11" spans="1:15" x14ac:dyDescent="0.25">
      <c r="A11" s="119"/>
      <c r="B11" s="120">
        <v>3</v>
      </c>
      <c r="C11" s="121" t="s">
        <v>173</v>
      </c>
      <c r="D11" s="122">
        <v>458</v>
      </c>
      <c r="E11" s="122">
        <v>495</v>
      </c>
      <c r="F11" s="122" t="s">
        <v>14</v>
      </c>
      <c r="G11" s="122">
        <v>680</v>
      </c>
      <c r="H11" s="122">
        <v>550</v>
      </c>
      <c r="I11" s="122" t="s">
        <v>14</v>
      </c>
      <c r="J11" s="122">
        <v>150</v>
      </c>
      <c r="K11" s="122">
        <v>689</v>
      </c>
      <c r="L11" s="122" t="s">
        <v>14</v>
      </c>
      <c r="M11" s="40"/>
    </row>
    <row r="12" spans="1:15" x14ac:dyDescent="0.25">
      <c r="B12" s="7">
        <v>4</v>
      </c>
      <c r="C12" s="18" t="s">
        <v>174</v>
      </c>
      <c r="D12" s="40">
        <v>713</v>
      </c>
      <c r="E12" s="40">
        <v>426</v>
      </c>
      <c r="F12" s="40" t="s">
        <v>14</v>
      </c>
      <c r="G12" s="40">
        <v>1041</v>
      </c>
      <c r="H12" s="40">
        <v>410</v>
      </c>
      <c r="I12" s="40" t="s">
        <v>14</v>
      </c>
      <c r="J12" s="40">
        <v>212</v>
      </c>
      <c r="K12" s="40">
        <v>403</v>
      </c>
      <c r="L12" s="40" t="s">
        <v>14</v>
      </c>
      <c r="M12" s="40"/>
    </row>
    <row r="13" spans="1:15" x14ac:dyDescent="0.25">
      <c r="B13" s="7">
        <v>5</v>
      </c>
      <c r="C13" s="18" t="s">
        <v>175</v>
      </c>
      <c r="D13" s="40">
        <v>253</v>
      </c>
      <c r="E13" s="40">
        <v>513</v>
      </c>
      <c r="F13" s="40" t="s">
        <v>14</v>
      </c>
      <c r="G13" s="40">
        <v>367</v>
      </c>
      <c r="H13" s="40">
        <v>598</v>
      </c>
      <c r="I13" s="40" t="s">
        <v>14</v>
      </c>
      <c r="J13" s="40">
        <v>145</v>
      </c>
      <c r="K13" s="40">
        <v>891</v>
      </c>
      <c r="L13" s="40" t="s">
        <v>14</v>
      </c>
      <c r="M13" s="40"/>
    </row>
    <row r="14" spans="1:15" x14ac:dyDescent="0.25">
      <c r="A14" s="123"/>
      <c r="B14" s="79">
        <v>6</v>
      </c>
      <c r="C14" s="80" t="s">
        <v>176</v>
      </c>
      <c r="D14" s="124">
        <v>356</v>
      </c>
      <c r="E14" s="124">
        <v>581</v>
      </c>
      <c r="F14" s="124" t="s">
        <v>14</v>
      </c>
      <c r="G14" s="124">
        <v>530</v>
      </c>
      <c r="H14" s="124">
        <v>649</v>
      </c>
      <c r="I14" s="124" t="s">
        <v>14</v>
      </c>
      <c r="J14" s="124">
        <v>191</v>
      </c>
      <c r="K14" s="124">
        <v>811</v>
      </c>
      <c r="L14" s="124" t="s">
        <v>14</v>
      </c>
      <c r="M14" s="40"/>
    </row>
  </sheetData>
  <mergeCells count="15">
    <mergeCell ref="N3:O4"/>
    <mergeCell ref="J5:J6"/>
    <mergeCell ref="K5:L5"/>
    <mergeCell ref="B7:L7"/>
    <mergeCell ref="B10:L10"/>
    <mergeCell ref="J4:L4"/>
    <mergeCell ref="B2:F2"/>
    <mergeCell ref="B4:B6"/>
    <mergeCell ref="C4:C6"/>
    <mergeCell ref="D4:F4"/>
    <mergeCell ref="G4:I4"/>
    <mergeCell ref="D5:D6"/>
    <mergeCell ref="E5:F5"/>
    <mergeCell ref="G5:G6"/>
    <mergeCell ref="H5:I5"/>
  </mergeCells>
  <hyperlinks>
    <hyperlink ref="N3:O4" location="'Table of Contents'!A1" display="Go To Table Of Contents" xr:uid="{00000000-0004-0000-15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I21"/>
  <sheetViews>
    <sheetView showGridLines="0" workbookViewId="0">
      <selection activeCell="H2" sqref="H2:I3"/>
    </sheetView>
  </sheetViews>
  <sheetFormatPr defaultRowHeight="15" x14ac:dyDescent="0.25"/>
  <cols>
    <col min="1" max="1" width="1.85546875" customWidth="1"/>
    <col min="2" max="2" width="16.85546875" style="19" customWidth="1"/>
    <col min="3" max="3" width="17.7109375" customWidth="1"/>
    <col min="4" max="4" width="17.5703125" customWidth="1"/>
    <col min="5" max="5" width="15.7109375" customWidth="1"/>
    <col min="6" max="6" width="15.28515625" customWidth="1"/>
    <col min="7" max="7" width="4" customWidth="1"/>
    <col min="8" max="9" width="6.28515625" customWidth="1"/>
  </cols>
  <sheetData>
    <row r="1" spans="2:9" ht="12.75" customHeight="1" x14ac:dyDescent="0.25"/>
    <row r="2" spans="2:9" ht="15" customHeight="1" x14ac:dyDescent="0.25">
      <c r="B2" s="514" t="s">
        <v>926</v>
      </c>
      <c r="C2" s="514"/>
      <c r="D2" s="514"/>
      <c r="E2" s="514"/>
      <c r="F2" s="514"/>
      <c r="H2" s="444" t="s">
        <v>335</v>
      </c>
      <c r="I2" s="444"/>
    </row>
    <row r="3" spans="2:9" ht="15" customHeight="1" x14ac:dyDescent="0.25">
      <c r="B3" s="504" t="s">
        <v>177</v>
      </c>
      <c r="C3" s="504"/>
      <c r="D3" s="504"/>
      <c r="E3" s="504"/>
      <c r="F3" s="504"/>
      <c r="H3" s="444"/>
      <c r="I3" s="444"/>
    </row>
    <row r="4" spans="2:9" ht="25.5" x14ac:dyDescent="0.25">
      <c r="B4" s="15" t="s">
        <v>178</v>
      </c>
      <c r="C4" s="15" t="s">
        <v>179</v>
      </c>
      <c r="D4" s="15" t="s">
        <v>180</v>
      </c>
      <c r="E4" s="15" t="s">
        <v>181</v>
      </c>
      <c r="F4" s="15" t="s">
        <v>182</v>
      </c>
    </row>
    <row r="5" spans="2:9" x14ac:dyDescent="0.25">
      <c r="B5" s="515" t="s">
        <v>183</v>
      </c>
      <c r="C5" s="515"/>
      <c r="D5" s="515"/>
      <c r="E5" s="515"/>
      <c r="F5" s="515"/>
    </row>
    <row r="6" spans="2:9" x14ac:dyDescent="0.25">
      <c r="B6" s="156" t="s">
        <v>243</v>
      </c>
      <c r="C6" s="355">
        <v>0</v>
      </c>
      <c r="D6" s="355">
        <v>476.26</v>
      </c>
      <c r="E6" s="355">
        <v>0.21</v>
      </c>
      <c r="F6" s="355">
        <v>476.05</v>
      </c>
    </row>
    <row r="7" spans="2:9" x14ac:dyDescent="0.25">
      <c r="B7" s="54" t="s">
        <v>296</v>
      </c>
      <c r="C7" s="100">
        <v>476.05</v>
      </c>
      <c r="D7" s="100">
        <v>116.18</v>
      </c>
      <c r="E7" s="100">
        <v>0</v>
      </c>
      <c r="F7" s="100">
        <v>592.23</v>
      </c>
    </row>
    <row r="8" spans="2:9" x14ac:dyDescent="0.25">
      <c r="B8" s="54" t="s">
        <v>370</v>
      </c>
      <c r="C8" s="100">
        <v>592.23</v>
      </c>
      <c r="D8" s="100">
        <v>25.93</v>
      </c>
      <c r="E8" s="100">
        <v>4.84</v>
      </c>
      <c r="F8" s="100">
        <v>613.32000000000005</v>
      </c>
    </row>
    <row r="9" spans="2:9" x14ac:dyDescent="0.25">
      <c r="B9" s="54" t="s">
        <v>832</v>
      </c>
      <c r="C9" s="100">
        <v>613.32000000000005</v>
      </c>
      <c r="D9" s="100">
        <v>596.1</v>
      </c>
      <c r="E9" s="100">
        <v>0</v>
      </c>
      <c r="F9" s="100">
        <v>1209.42</v>
      </c>
    </row>
    <row r="10" spans="2:9" x14ac:dyDescent="0.25">
      <c r="B10" s="54" t="s">
        <v>443</v>
      </c>
      <c r="C10" s="100">
        <v>1209.42</v>
      </c>
      <c r="D10" s="100">
        <v>144.83000000000001</v>
      </c>
      <c r="E10" s="100">
        <v>9.26</v>
      </c>
      <c r="F10" s="100">
        <v>1344.99</v>
      </c>
    </row>
    <row r="11" spans="2:9" x14ac:dyDescent="0.25">
      <c r="B11" s="54" t="s">
        <v>457</v>
      </c>
      <c r="C11" s="100">
        <v>1344.99</v>
      </c>
      <c r="D11" s="100">
        <v>15.01</v>
      </c>
      <c r="E11" s="100">
        <v>0</v>
      </c>
      <c r="F11" s="100">
        <v>1360.01</v>
      </c>
    </row>
    <row r="12" spans="2:9" x14ac:dyDescent="0.25">
      <c r="B12" s="54" t="s">
        <v>483</v>
      </c>
      <c r="C12" s="100">
        <v>1360.01</v>
      </c>
      <c r="D12" s="100">
        <v>615.13</v>
      </c>
      <c r="E12" s="100">
        <v>0</v>
      </c>
      <c r="F12" s="100">
        <v>1975.14</v>
      </c>
    </row>
    <row r="13" spans="2:9" x14ac:dyDescent="0.25">
      <c r="B13" s="450" t="s">
        <v>184</v>
      </c>
      <c r="C13" s="450"/>
      <c r="D13" s="450"/>
      <c r="E13" s="450"/>
      <c r="F13" s="450"/>
    </row>
    <row r="14" spans="2:9" x14ac:dyDescent="0.25">
      <c r="B14" s="157" t="s">
        <v>243</v>
      </c>
      <c r="C14" s="100">
        <v>0</v>
      </c>
      <c r="D14" s="100">
        <v>109.7</v>
      </c>
      <c r="E14" s="100">
        <v>0</v>
      </c>
      <c r="F14" s="100">
        <v>109.7</v>
      </c>
    </row>
    <row r="15" spans="2:9" x14ac:dyDescent="0.25">
      <c r="B15" s="158" t="s">
        <v>296</v>
      </c>
      <c r="C15" s="100">
        <v>109.7</v>
      </c>
      <c r="D15" s="100">
        <v>112.06</v>
      </c>
      <c r="E15" s="100">
        <v>0</v>
      </c>
      <c r="F15" s="100">
        <v>221.76</v>
      </c>
    </row>
    <row r="16" spans="2:9" x14ac:dyDescent="0.25">
      <c r="B16" s="54" t="s">
        <v>370</v>
      </c>
      <c r="C16" s="100">
        <v>221.76</v>
      </c>
      <c r="D16" s="100">
        <v>127.94</v>
      </c>
      <c r="E16" s="100">
        <v>0.03</v>
      </c>
      <c r="F16" s="100">
        <v>349.67</v>
      </c>
    </row>
    <row r="17" spans="2:7" x14ac:dyDescent="0.25">
      <c r="B17" s="54" t="s">
        <v>442</v>
      </c>
      <c r="C17" s="100">
        <v>349.67</v>
      </c>
      <c r="D17" s="100">
        <v>241.29</v>
      </c>
      <c r="E17" s="100">
        <v>10.42</v>
      </c>
      <c r="F17" s="100">
        <v>580.54</v>
      </c>
    </row>
    <row r="18" spans="2:7" x14ac:dyDescent="0.25">
      <c r="B18" s="54" t="s">
        <v>443</v>
      </c>
      <c r="C18" s="100">
        <v>580.54</v>
      </c>
      <c r="D18" s="100">
        <v>92.57</v>
      </c>
      <c r="E18" s="100">
        <v>0</v>
      </c>
      <c r="F18" s="100">
        <v>673.11</v>
      </c>
    </row>
    <row r="19" spans="2:7" x14ac:dyDescent="0.25">
      <c r="B19" s="349" t="s">
        <v>457</v>
      </c>
      <c r="C19" s="100">
        <v>673.11</v>
      </c>
      <c r="D19" s="100">
        <v>6.34</v>
      </c>
      <c r="E19" s="100">
        <v>0</v>
      </c>
      <c r="F19" s="100">
        <v>679.45</v>
      </c>
      <c r="G19" s="349"/>
    </row>
    <row r="20" spans="2:7" ht="15" customHeight="1" x14ac:dyDescent="0.25">
      <c r="B20" s="349" t="s">
        <v>483</v>
      </c>
      <c r="C20" s="100">
        <v>679.45</v>
      </c>
      <c r="D20" s="100">
        <v>109.65</v>
      </c>
      <c r="E20" s="100">
        <v>0</v>
      </c>
      <c r="F20" s="100">
        <v>789.1</v>
      </c>
      <c r="G20" s="349"/>
    </row>
    <row r="21" spans="2:7" x14ac:dyDescent="0.25">
      <c r="B21" s="326"/>
      <c r="C21" s="327"/>
      <c r="D21" s="327"/>
      <c r="E21" s="327"/>
      <c r="F21" s="327"/>
      <c r="G21" s="327"/>
    </row>
  </sheetData>
  <mergeCells count="5">
    <mergeCell ref="H2:I3"/>
    <mergeCell ref="B2:F2"/>
    <mergeCell ref="B3:F3"/>
    <mergeCell ref="B5:F5"/>
    <mergeCell ref="B13:F13"/>
  </mergeCells>
  <hyperlinks>
    <hyperlink ref="H2:I3" location="'Table of Contents'!A1" display="Go To Table Of Contents" xr:uid="{00000000-0004-0000-16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O18"/>
  <sheetViews>
    <sheetView showGridLines="0" workbookViewId="0">
      <selection activeCell="L2" sqref="L2:M3"/>
    </sheetView>
  </sheetViews>
  <sheetFormatPr defaultRowHeight="15" x14ac:dyDescent="0.25"/>
  <cols>
    <col min="1" max="1" width="1.85546875" customWidth="1"/>
    <col min="2" max="2" width="13.85546875" style="19" customWidth="1"/>
    <col min="4" max="4" width="10.85546875" customWidth="1"/>
    <col min="6" max="6" width="10.42578125" bestFit="1" customWidth="1"/>
    <col min="8" max="8" width="9.42578125" bestFit="1" customWidth="1"/>
    <col min="11" max="11" width="3.7109375" customWidth="1"/>
    <col min="12" max="13" width="6.7109375" customWidth="1"/>
  </cols>
  <sheetData>
    <row r="1" spans="2:15" ht="12" customHeight="1" x14ac:dyDescent="0.25"/>
    <row r="2" spans="2:15" ht="15" customHeight="1" x14ac:dyDescent="0.25">
      <c r="B2" s="443" t="s">
        <v>925</v>
      </c>
      <c r="C2" s="443"/>
      <c r="D2" s="443"/>
      <c r="E2" s="443"/>
      <c r="F2" s="443"/>
      <c r="G2" s="443"/>
      <c r="H2" s="443"/>
      <c r="I2" s="443"/>
      <c r="J2" s="443"/>
      <c r="L2" s="444" t="s">
        <v>335</v>
      </c>
      <c r="M2" s="444"/>
    </row>
    <row r="3" spans="2:15" x14ac:dyDescent="0.25">
      <c r="B3" s="445" t="s">
        <v>84</v>
      </c>
      <c r="C3" s="445"/>
      <c r="D3" s="445"/>
      <c r="E3" s="445"/>
      <c r="F3" s="445"/>
      <c r="G3" s="445"/>
      <c r="H3" s="445"/>
      <c r="I3" s="445"/>
      <c r="J3" s="445"/>
      <c r="L3" s="444"/>
      <c r="M3" s="444"/>
    </row>
    <row r="4" spans="2:15" ht="17.25" customHeight="1" x14ac:dyDescent="0.25">
      <c r="B4" s="453" t="s">
        <v>132</v>
      </c>
      <c r="C4" s="453" t="s">
        <v>185</v>
      </c>
      <c r="D4" s="453"/>
      <c r="E4" s="453"/>
      <c r="F4" s="453"/>
      <c r="G4" s="453" t="s">
        <v>20</v>
      </c>
      <c r="H4" s="453"/>
      <c r="I4" s="453" t="s">
        <v>186</v>
      </c>
      <c r="J4" s="453"/>
    </row>
    <row r="5" spans="2:15" ht="28.5" customHeight="1" x14ac:dyDescent="0.25">
      <c r="B5" s="453"/>
      <c r="C5" s="453" t="s">
        <v>187</v>
      </c>
      <c r="D5" s="453"/>
      <c r="E5" s="453" t="s">
        <v>188</v>
      </c>
      <c r="F5" s="453"/>
      <c r="G5" s="453"/>
      <c r="H5" s="453"/>
      <c r="I5" s="453"/>
      <c r="J5" s="453"/>
    </row>
    <row r="6" spans="2:15" ht="27" customHeight="1" x14ac:dyDescent="0.25">
      <c r="B6" s="454"/>
      <c r="C6" s="94" t="s">
        <v>95</v>
      </c>
      <c r="D6" s="94" t="s">
        <v>189</v>
      </c>
      <c r="E6" s="94" t="s">
        <v>95</v>
      </c>
      <c r="F6" s="94" t="s">
        <v>189</v>
      </c>
      <c r="G6" s="94" t="s">
        <v>95</v>
      </c>
      <c r="H6" s="94" t="s">
        <v>833</v>
      </c>
      <c r="I6" s="94" t="s">
        <v>190</v>
      </c>
      <c r="J6" s="94" t="s">
        <v>191</v>
      </c>
    </row>
    <row r="7" spans="2:15" x14ac:dyDescent="0.25">
      <c r="B7" s="45" t="s">
        <v>243</v>
      </c>
      <c r="C7" s="40">
        <v>3</v>
      </c>
      <c r="D7" s="40">
        <v>49.66</v>
      </c>
      <c r="E7" s="40">
        <v>22</v>
      </c>
      <c r="F7" s="40">
        <v>3289.85</v>
      </c>
      <c r="G7" s="40">
        <v>25</v>
      </c>
      <c r="H7" s="40">
        <v>3339.51</v>
      </c>
      <c r="I7" s="40">
        <v>24</v>
      </c>
      <c r="J7" s="40">
        <v>1</v>
      </c>
    </row>
    <row r="8" spans="2:15" x14ac:dyDescent="0.25">
      <c r="B8" s="45" t="s">
        <v>296</v>
      </c>
      <c r="C8" s="40">
        <v>23</v>
      </c>
      <c r="D8" s="40">
        <v>2485.94</v>
      </c>
      <c r="E8" s="40">
        <v>239</v>
      </c>
      <c r="F8" s="40">
        <v>37632.83</v>
      </c>
      <c r="G8" s="40">
        <v>262</v>
      </c>
      <c r="H8" s="246">
        <v>40118.769999999997</v>
      </c>
      <c r="I8" s="40">
        <v>256</v>
      </c>
      <c r="J8" s="40">
        <v>6</v>
      </c>
    </row>
    <row r="9" spans="2:15" x14ac:dyDescent="0.25">
      <c r="B9" s="45" t="s">
        <v>370</v>
      </c>
      <c r="C9" s="40">
        <v>86</v>
      </c>
      <c r="D9" s="246">
        <v>3397.57</v>
      </c>
      <c r="E9" s="40">
        <v>884</v>
      </c>
      <c r="F9" s="246">
        <v>64363.23</v>
      </c>
      <c r="G9" s="40">
        <v>970</v>
      </c>
      <c r="H9" s="246">
        <v>67760.800000000003</v>
      </c>
      <c r="I9" s="40">
        <v>955</v>
      </c>
      <c r="J9" s="40">
        <v>15</v>
      </c>
    </row>
    <row r="10" spans="2:15" x14ac:dyDescent="0.25">
      <c r="B10" s="45" t="s">
        <v>442</v>
      </c>
      <c r="C10" s="40">
        <v>70</v>
      </c>
      <c r="D10" s="40">
        <v>10396.9</v>
      </c>
      <c r="E10" s="40">
        <v>717</v>
      </c>
      <c r="F10" s="40">
        <v>37428.6</v>
      </c>
      <c r="G10" s="40">
        <v>787</v>
      </c>
      <c r="H10" s="40">
        <v>47825.5</v>
      </c>
      <c r="I10" s="40">
        <v>786</v>
      </c>
      <c r="J10" s="40">
        <v>1</v>
      </c>
    </row>
    <row r="11" spans="2:15" x14ac:dyDescent="0.25">
      <c r="B11" s="45" t="s">
        <v>443</v>
      </c>
      <c r="C11" s="40">
        <v>37</v>
      </c>
      <c r="D11" s="40">
        <v>1364.43</v>
      </c>
      <c r="E11" s="40">
        <v>85</v>
      </c>
      <c r="F11" s="40">
        <v>3238.4</v>
      </c>
      <c r="G11" s="40">
        <v>122</v>
      </c>
      <c r="H11" s="246">
        <v>4602.83</v>
      </c>
      <c r="I11" s="40">
        <v>122</v>
      </c>
      <c r="J11" s="40">
        <v>0</v>
      </c>
    </row>
    <row r="12" spans="2:15" x14ac:dyDescent="0.25">
      <c r="B12" s="54" t="s">
        <v>747</v>
      </c>
      <c r="C12" s="40">
        <v>65</v>
      </c>
      <c r="D12" s="40">
        <v>279.74</v>
      </c>
      <c r="E12" s="40">
        <v>125</v>
      </c>
      <c r="F12" s="40">
        <v>3061.29</v>
      </c>
      <c r="G12" s="40">
        <v>190</v>
      </c>
      <c r="H12" s="246">
        <v>3341.03</v>
      </c>
      <c r="I12" s="40">
        <v>163</v>
      </c>
      <c r="J12" s="40">
        <v>27</v>
      </c>
    </row>
    <row r="13" spans="2:15" x14ac:dyDescent="0.25">
      <c r="B13" s="54" t="s">
        <v>748</v>
      </c>
      <c r="C13" s="40">
        <v>50</v>
      </c>
      <c r="D13" s="40">
        <v>1274.46</v>
      </c>
      <c r="E13" s="40">
        <v>61</v>
      </c>
      <c r="F13" s="40">
        <v>2980.78</v>
      </c>
      <c r="G13" s="40">
        <v>111</v>
      </c>
      <c r="H13" s="246">
        <v>4255.24</v>
      </c>
      <c r="I13" s="40">
        <v>111</v>
      </c>
      <c r="J13" s="40">
        <v>0</v>
      </c>
    </row>
    <row r="14" spans="2:15" x14ac:dyDescent="0.25">
      <c r="B14" s="198" t="s">
        <v>20</v>
      </c>
      <c r="C14" s="199">
        <v>334</v>
      </c>
      <c r="D14" s="199">
        <v>19248.7</v>
      </c>
      <c r="E14" s="199">
        <v>2133</v>
      </c>
      <c r="F14" s="244">
        <v>151994.98000000001</v>
      </c>
      <c r="G14" s="199">
        <v>2467</v>
      </c>
      <c r="H14" s="244">
        <v>171243.68</v>
      </c>
      <c r="I14" s="199">
        <v>2417</v>
      </c>
      <c r="J14" s="199">
        <v>50</v>
      </c>
      <c r="O14" s="1"/>
    </row>
    <row r="15" spans="2:15" x14ac:dyDescent="0.25">
      <c r="B15" s="158" t="s">
        <v>420</v>
      </c>
      <c r="C15" s="159"/>
      <c r="D15" s="159"/>
      <c r="E15" s="159"/>
      <c r="F15" s="159"/>
      <c r="G15" s="1"/>
      <c r="H15" s="1"/>
      <c r="I15" s="1"/>
      <c r="J15" s="1"/>
    </row>
    <row r="16" spans="2:15" x14ac:dyDescent="0.25">
      <c r="B16" s="158" t="s">
        <v>384</v>
      </c>
      <c r="C16" s="159"/>
      <c r="D16" s="159"/>
      <c r="E16" s="159"/>
      <c r="F16" s="159"/>
      <c r="G16" s="1"/>
      <c r="H16" s="1"/>
      <c r="I16" s="1"/>
      <c r="J16" s="1"/>
    </row>
    <row r="17" spans="2:6" x14ac:dyDescent="0.25">
      <c r="B17" s="287" t="s">
        <v>834</v>
      </c>
      <c r="C17" s="160"/>
      <c r="D17" s="160"/>
      <c r="E17" s="160"/>
      <c r="F17" s="160"/>
    </row>
    <row r="18" spans="2:6" x14ac:dyDescent="0.25">
      <c r="B18" s="261"/>
    </row>
  </sheetData>
  <mergeCells count="9">
    <mergeCell ref="L2:M3"/>
    <mergeCell ref="B2:J2"/>
    <mergeCell ref="B3:J3"/>
    <mergeCell ref="B4:B6"/>
    <mergeCell ref="C4:F4"/>
    <mergeCell ref="G4:H5"/>
    <mergeCell ref="I4:J5"/>
    <mergeCell ref="C5:D5"/>
    <mergeCell ref="E5:F5"/>
  </mergeCells>
  <hyperlinks>
    <hyperlink ref="L2:M3" location="'Table of Contents'!A1" display="Go To Table Of Contents" xr:uid="{00000000-0004-0000-1700-000000000000}"/>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CB06-5E39-4404-A7F6-D8FC306CED5B}">
  <dimension ref="B1:N17"/>
  <sheetViews>
    <sheetView showGridLines="0" workbookViewId="0">
      <selection activeCell="K2" sqref="K2:L3"/>
    </sheetView>
  </sheetViews>
  <sheetFormatPr defaultRowHeight="15" x14ac:dyDescent="0.25"/>
  <cols>
    <col min="1" max="1" width="1.85546875" customWidth="1"/>
    <col min="2" max="2" width="16.7109375" style="19" customWidth="1"/>
    <col min="3" max="3" width="10.28515625" customWidth="1"/>
    <col min="4" max="4" width="15.85546875" customWidth="1"/>
    <col min="5" max="5" width="16.42578125" customWidth="1"/>
    <col min="6" max="6" width="14.42578125" customWidth="1"/>
    <col min="7" max="7" width="15.28515625" customWidth="1"/>
    <col min="8" max="8" width="16.85546875" customWidth="1"/>
    <col min="9" max="9" width="14.140625" customWidth="1"/>
    <col min="10" max="10" width="3.7109375" customWidth="1"/>
    <col min="11" max="12" width="6.7109375" customWidth="1"/>
  </cols>
  <sheetData>
    <row r="1" spans="2:14" ht="12" customHeight="1" x14ac:dyDescent="0.25"/>
    <row r="2" spans="2:14" ht="15" customHeight="1" x14ac:dyDescent="0.25">
      <c r="B2" s="443" t="s">
        <v>924</v>
      </c>
      <c r="C2" s="443"/>
      <c r="D2" s="443"/>
      <c r="E2" s="443"/>
      <c r="F2" s="443"/>
      <c r="G2" s="443"/>
      <c r="H2" s="443"/>
      <c r="I2" s="443"/>
      <c r="K2" s="444" t="s">
        <v>335</v>
      </c>
      <c r="L2" s="444"/>
    </row>
    <row r="3" spans="2:14" x14ac:dyDescent="0.25">
      <c r="B3" s="445"/>
      <c r="C3" s="445"/>
      <c r="D3" s="445"/>
      <c r="E3" s="445"/>
      <c r="F3" s="445"/>
      <c r="G3" s="445"/>
      <c r="H3" s="445"/>
      <c r="I3" s="445"/>
      <c r="K3" s="444"/>
      <c r="L3" s="444"/>
    </row>
    <row r="4" spans="2:14" ht="17.25" customHeight="1" x14ac:dyDescent="0.25">
      <c r="B4" s="453" t="s">
        <v>132</v>
      </c>
      <c r="C4" s="454" t="s">
        <v>408</v>
      </c>
      <c r="D4" s="516" t="s">
        <v>407</v>
      </c>
      <c r="E4" s="475"/>
      <c r="F4" s="454" t="s">
        <v>436</v>
      </c>
      <c r="G4" s="516" t="s">
        <v>411</v>
      </c>
      <c r="H4" s="475"/>
      <c r="I4" s="454" t="s">
        <v>412</v>
      </c>
    </row>
    <row r="5" spans="2:14" ht="29.25" customHeight="1" x14ac:dyDescent="0.25">
      <c r="B5" s="453"/>
      <c r="C5" s="506"/>
      <c r="D5" s="15" t="s">
        <v>409</v>
      </c>
      <c r="E5" s="15" t="s">
        <v>410</v>
      </c>
      <c r="F5" s="506"/>
      <c r="G5" s="15" t="s">
        <v>409</v>
      </c>
      <c r="H5" s="15" t="s">
        <v>410</v>
      </c>
      <c r="I5" s="506"/>
    </row>
    <row r="6" spans="2:14" x14ac:dyDescent="0.25">
      <c r="B6" s="45" t="s">
        <v>742</v>
      </c>
      <c r="C6" s="40">
        <v>25</v>
      </c>
      <c r="D6" s="40">
        <v>0</v>
      </c>
      <c r="E6" s="40">
        <v>0</v>
      </c>
      <c r="F6" s="40">
        <v>2</v>
      </c>
      <c r="G6" s="40">
        <v>0</v>
      </c>
      <c r="H6" s="40">
        <v>0</v>
      </c>
      <c r="I6" s="40">
        <v>0</v>
      </c>
    </row>
    <row r="7" spans="2:14" x14ac:dyDescent="0.25">
      <c r="B7" s="45" t="s">
        <v>743</v>
      </c>
      <c r="C7" s="40">
        <v>262</v>
      </c>
      <c r="D7" s="40">
        <v>6</v>
      </c>
      <c r="E7" s="40">
        <v>1</v>
      </c>
      <c r="F7" s="40">
        <v>35</v>
      </c>
      <c r="G7" s="40">
        <v>2</v>
      </c>
      <c r="H7" s="40">
        <v>1</v>
      </c>
      <c r="I7" s="40">
        <v>13</v>
      </c>
    </row>
    <row r="8" spans="2:14" x14ac:dyDescent="0.25">
      <c r="B8" s="45" t="s">
        <v>744</v>
      </c>
      <c r="C8" s="40">
        <v>970</v>
      </c>
      <c r="D8" s="40">
        <v>15</v>
      </c>
      <c r="E8" s="40">
        <v>16</v>
      </c>
      <c r="F8" s="40">
        <v>401</v>
      </c>
      <c r="G8" s="40">
        <v>0</v>
      </c>
      <c r="H8" s="40">
        <v>7</v>
      </c>
      <c r="I8" s="40">
        <v>35</v>
      </c>
    </row>
    <row r="9" spans="2:14" x14ac:dyDescent="0.25">
      <c r="B9" s="45" t="s">
        <v>442</v>
      </c>
      <c r="C9" s="40">
        <v>787</v>
      </c>
      <c r="D9" s="40">
        <v>17</v>
      </c>
      <c r="E9" s="40">
        <v>29</v>
      </c>
      <c r="F9" s="40">
        <v>490</v>
      </c>
      <c r="G9" s="40">
        <v>14</v>
      </c>
      <c r="H9" s="40">
        <v>20</v>
      </c>
      <c r="I9" s="40">
        <v>201</v>
      </c>
    </row>
    <row r="10" spans="2:14" x14ac:dyDescent="0.25">
      <c r="B10" s="45" t="s">
        <v>443</v>
      </c>
      <c r="C10" s="40">
        <v>122</v>
      </c>
      <c r="D10" s="40">
        <v>0</v>
      </c>
      <c r="E10" s="40">
        <v>2</v>
      </c>
      <c r="F10" s="40">
        <v>55</v>
      </c>
      <c r="G10" s="40">
        <v>10</v>
      </c>
      <c r="H10" s="40">
        <v>10</v>
      </c>
      <c r="I10" s="40">
        <v>30</v>
      </c>
    </row>
    <row r="11" spans="2:14" x14ac:dyDescent="0.25">
      <c r="B11" s="54" t="s">
        <v>747</v>
      </c>
      <c r="C11" s="40">
        <v>190</v>
      </c>
      <c r="D11" s="40">
        <v>0</v>
      </c>
      <c r="E11" s="40">
        <v>1</v>
      </c>
      <c r="F11" s="40">
        <v>24</v>
      </c>
      <c r="G11" s="40">
        <v>3</v>
      </c>
      <c r="H11" s="40">
        <v>0</v>
      </c>
      <c r="I11" s="40">
        <v>14</v>
      </c>
    </row>
    <row r="12" spans="2:14" x14ac:dyDescent="0.25">
      <c r="B12" s="54" t="s">
        <v>748</v>
      </c>
      <c r="C12" s="40">
        <v>111</v>
      </c>
      <c r="D12" s="40">
        <v>0</v>
      </c>
      <c r="E12" s="40">
        <v>0</v>
      </c>
      <c r="F12" s="40">
        <v>58</v>
      </c>
      <c r="G12" s="40">
        <v>0</v>
      </c>
      <c r="H12" s="40">
        <v>1</v>
      </c>
      <c r="I12" s="40">
        <v>3</v>
      </c>
    </row>
    <row r="13" spans="2:14" x14ac:dyDescent="0.25">
      <c r="B13" s="198" t="s">
        <v>20</v>
      </c>
      <c r="C13" s="199">
        <v>2467</v>
      </c>
      <c r="D13" s="199">
        <v>38</v>
      </c>
      <c r="E13" s="199">
        <v>49</v>
      </c>
      <c r="F13" s="199">
        <v>1065</v>
      </c>
      <c r="G13" s="199">
        <v>29</v>
      </c>
      <c r="H13" s="199">
        <v>39</v>
      </c>
      <c r="I13" s="199">
        <v>296</v>
      </c>
      <c r="N13" s="1"/>
    </row>
    <row r="14" spans="2:14" x14ac:dyDescent="0.25">
      <c r="B14" s="24" t="s">
        <v>437</v>
      </c>
      <c r="C14" s="159"/>
      <c r="D14" s="159"/>
      <c r="E14" s="159"/>
      <c r="F14" s="159"/>
      <c r="G14" s="1"/>
      <c r="H14" s="1"/>
      <c r="I14" s="1"/>
    </row>
    <row r="15" spans="2:14" x14ac:dyDescent="0.25">
      <c r="B15" s="24"/>
      <c r="C15" s="159"/>
      <c r="D15" s="159"/>
      <c r="E15" s="159"/>
      <c r="F15" s="159"/>
      <c r="G15" s="1"/>
      <c r="H15" s="1"/>
      <c r="I15" s="1"/>
    </row>
    <row r="16" spans="2:14" x14ac:dyDescent="0.25">
      <c r="B16" s="261"/>
      <c r="C16" s="160"/>
      <c r="D16" s="160"/>
      <c r="E16" s="160"/>
      <c r="F16" s="160"/>
    </row>
    <row r="17" spans="2:2" x14ac:dyDescent="0.25">
      <c r="B17" s="261"/>
    </row>
  </sheetData>
  <mergeCells count="9">
    <mergeCell ref="K2:L3"/>
    <mergeCell ref="B3:I3"/>
    <mergeCell ref="B4:B5"/>
    <mergeCell ref="D4:E4"/>
    <mergeCell ref="F4:F5"/>
    <mergeCell ref="C4:C5"/>
    <mergeCell ref="G4:H4"/>
    <mergeCell ref="I4:I5"/>
    <mergeCell ref="B2:I2"/>
  </mergeCells>
  <hyperlinks>
    <hyperlink ref="K2:L3" location="'Table of Contents'!A1" display="Go To Table Of Contents" xr:uid="{22F1978F-9534-42D8-943F-5D47A8233C99}"/>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6"/>
  <sheetViews>
    <sheetView showGridLines="0" workbookViewId="0">
      <selection activeCell="M2" sqref="M2:N3"/>
    </sheetView>
  </sheetViews>
  <sheetFormatPr defaultRowHeight="15" x14ac:dyDescent="0.25"/>
  <cols>
    <col min="1" max="1" width="1.85546875" style="49" customWidth="1"/>
    <col min="2" max="2" width="1.85546875" customWidth="1"/>
    <col min="3" max="3" width="28.140625" style="19" customWidth="1"/>
    <col min="10" max="10" width="9.42578125" customWidth="1"/>
    <col min="12" max="12" width="3.7109375" customWidth="1"/>
    <col min="13" max="14" width="7" customWidth="1"/>
  </cols>
  <sheetData>
    <row r="1" spans="3:14" ht="11.25" customHeight="1" x14ac:dyDescent="0.25"/>
    <row r="2" spans="3:14" ht="15" customHeight="1" x14ac:dyDescent="0.25">
      <c r="C2" s="443" t="s">
        <v>923</v>
      </c>
      <c r="D2" s="443"/>
      <c r="E2" s="443"/>
      <c r="F2" s="443"/>
      <c r="G2" s="443"/>
      <c r="H2" s="443"/>
      <c r="I2" s="443"/>
      <c r="J2" s="443"/>
      <c r="K2" s="443"/>
      <c r="M2" s="444" t="s">
        <v>335</v>
      </c>
      <c r="N2" s="444"/>
    </row>
    <row r="3" spans="3:14" x14ac:dyDescent="0.25">
      <c r="C3" s="445" t="s">
        <v>1</v>
      </c>
      <c r="D3" s="445"/>
      <c r="E3" s="445"/>
      <c r="F3" s="445"/>
      <c r="G3" s="445"/>
      <c r="H3" s="445"/>
      <c r="I3" s="445"/>
      <c r="J3" s="445"/>
      <c r="K3" s="445"/>
      <c r="M3" s="444"/>
      <c r="N3" s="444"/>
    </row>
    <row r="4" spans="3:14" x14ac:dyDescent="0.25">
      <c r="C4" s="453" t="s">
        <v>192</v>
      </c>
      <c r="D4" s="453" t="s">
        <v>193</v>
      </c>
      <c r="E4" s="453"/>
      <c r="F4" s="453"/>
      <c r="G4" s="453"/>
      <c r="H4" s="453" t="s">
        <v>222</v>
      </c>
      <c r="I4" s="453"/>
      <c r="J4" s="453"/>
      <c r="K4" s="453"/>
    </row>
    <row r="5" spans="3:14" x14ac:dyDescent="0.25">
      <c r="C5" s="453"/>
      <c r="D5" s="23" t="s">
        <v>438</v>
      </c>
      <c r="E5" s="23" t="s">
        <v>194</v>
      </c>
      <c r="F5" s="23" t="s">
        <v>195</v>
      </c>
      <c r="G5" s="23" t="s">
        <v>20</v>
      </c>
      <c r="H5" s="23" t="s">
        <v>438</v>
      </c>
      <c r="I5" s="23" t="s">
        <v>194</v>
      </c>
      <c r="J5" s="23" t="s">
        <v>195</v>
      </c>
      <c r="K5" s="23" t="s">
        <v>20</v>
      </c>
    </row>
    <row r="6" spans="3:14" x14ac:dyDescent="0.25">
      <c r="C6" s="54" t="s">
        <v>196</v>
      </c>
      <c r="D6" s="40">
        <v>500</v>
      </c>
      <c r="E6" s="40">
        <v>293</v>
      </c>
      <c r="F6" s="40">
        <v>97</v>
      </c>
      <c r="G6" s="40">
        <v>890</v>
      </c>
      <c r="H6" s="40">
        <v>262</v>
      </c>
      <c r="I6" s="40">
        <v>154</v>
      </c>
      <c r="J6" s="40">
        <v>59</v>
      </c>
      <c r="K6" s="40">
        <v>475</v>
      </c>
    </row>
    <row r="7" spans="3:14" x14ac:dyDescent="0.25">
      <c r="C7" s="54" t="s">
        <v>197</v>
      </c>
      <c r="D7" s="40">
        <v>505</v>
      </c>
      <c r="E7" s="40">
        <v>217</v>
      </c>
      <c r="F7" s="40">
        <v>81</v>
      </c>
      <c r="G7" s="40">
        <v>803</v>
      </c>
      <c r="H7" s="40">
        <v>227</v>
      </c>
      <c r="I7" s="40">
        <v>111</v>
      </c>
      <c r="J7" s="40">
        <v>40</v>
      </c>
      <c r="K7" s="40">
        <v>378</v>
      </c>
    </row>
    <row r="8" spans="3:14" x14ac:dyDescent="0.25">
      <c r="C8" s="54" t="s">
        <v>198</v>
      </c>
      <c r="D8" s="40">
        <v>435</v>
      </c>
      <c r="E8" s="40">
        <v>152</v>
      </c>
      <c r="F8" s="40">
        <v>39</v>
      </c>
      <c r="G8" s="40">
        <v>626</v>
      </c>
      <c r="H8" s="40">
        <v>220</v>
      </c>
      <c r="I8" s="40">
        <v>70</v>
      </c>
      <c r="J8" s="40">
        <v>22</v>
      </c>
      <c r="K8" s="40">
        <v>312</v>
      </c>
    </row>
    <row r="9" spans="3:14" x14ac:dyDescent="0.25">
      <c r="C9" s="54" t="s">
        <v>199</v>
      </c>
      <c r="D9" s="40">
        <v>367</v>
      </c>
      <c r="E9" s="40">
        <v>133</v>
      </c>
      <c r="F9" s="40">
        <v>52</v>
      </c>
      <c r="G9" s="40">
        <v>552</v>
      </c>
      <c r="H9" s="40">
        <v>218</v>
      </c>
      <c r="I9" s="40">
        <v>70</v>
      </c>
      <c r="J9" s="40">
        <v>22</v>
      </c>
      <c r="K9" s="40">
        <v>310</v>
      </c>
    </row>
    <row r="10" spans="3:14" x14ac:dyDescent="0.25">
      <c r="C10" s="54" t="s">
        <v>200</v>
      </c>
      <c r="D10" s="40">
        <v>157</v>
      </c>
      <c r="E10" s="40">
        <v>91</v>
      </c>
      <c r="F10" s="40">
        <v>20</v>
      </c>
      <c r="G10" s="40">
        <v>268</v>
      </c>
      <c r="H10" s="40">
        <v>74</v>
      </c>
      <c r="I10" s="40">
        <v>43</v>
      </c>
      <c r="J10" s="40">
        <v>13</v>
      </c>
      <c r="K10" s="40">
        <v>130</v>
      </c>
    </row>
    <row r="11" spans="3:14" x14ac:dyDescent="0.25">
      <c r="C11" s="54" t="s">
        <v>201</v>
      </c>
      <c r="D11" s="40">
        <v>446</v>
      </c>
      <c r="E11" s="40">
        <v>236</v>
      </c>
      <c r="F11" s="40">
        <v>90</v>
      </c>
      <c r="G11" s="40">
        <v>772</v>
      </c>
      <c r="H11" s="40">
        <v>201</v>
      </c>
      <c r="I11" s="40">
        <v>118</v>
      </c>
      <c r="J11" s="40">
        <v>56</v>
      </c>
      <c r="K11" s="40">
        <v>375</v>
      </c>
    </row>
    <row r="12" spans="3:14" x14ac:dyDescent="0.25">
      <c r="C12" s="54" t="s">
        <v>202</v>
      </c>
      <c r="D12" s="40">
        <v>234</v>
      </c>
      <c r="E12" s="40">
        <v>42</v>
      </c>
      <c r="F12" s="40">
        <v>27</v>
      </c>
      <c r="G12" s="40">
        <v>303</v>
      </c>
      <c r="H12" s="40">
        <v>139</v>
      </c>
      <c r="I12" s="40">
        <v>23</v>
      </c>
      <c r="J12" s="40">
        <v>15</v>
      </c>
      <c r="K12" s="40">
        <v>177</v>
      </c>
    </row>
    <row r="13" spans="3:14" x14ac:dyDescent="0.25">
      <c r="C13" s="54" t="s">
        <v>203</v>
      </c>
      <c r="D13" s="40">
        <v>79</v>
      </c>
      <c r="E13" s="40">
        <v>32</v>
      </c>
      <c r="F13" s="40">
        <v>12</v>
      </c>
      <c r="G13" s="40">
        <v>123</v>
      </c>
      <c r="H13" s="40">
        <v>33</v>
      </c>
      <c r="I13" s="40">
        <v>15</v>
      </c>
      <c r="J13" s="40">
        <v>5</v>
      </c>
      <c r="K13" s="40">
        <v>53</v>
      </c>
    </row>
    <row r="14" spans="3:14" x14ac:dyDescent="0.25">
      <c r="C14" s="198" t="s">
        <v>424</v>
      </c>
      <c r="D14" s="199">
        <v>2723</v>
      </c>
      <c r="E14" s="199">
        <v>1196</v>
      </c>
      <c r="F14" s="199">
        <v>418</v>
      </c>
      <c r="G14" s="199">
        <v>4337</v>
      </c>
      <c r="H14" s="199">
        <v>1374</v>
      </c>
      <c r="I14" s="199">
        <v>604</v>
      </c>
      <c r="J14" s="199">
        <v>232</v>
      </c>
      <c r="K14" s="199">
        <v>2210</v>
      </c>
    </row>
    <row r="15" spans="3:14" x14ac:dyDescent="0.25">
      <c r="C15" s="198" t="s">
        <v>425</v>
      </c>
      <c r="D15" s="199">
        <v>38</v>
      </c>
      <c r="E15" s="199">
        <v>12</v>
      </c>
      <c r="F15" s="199">
        <v>22</v>
      </c>
      <c r="G15" s="199">
        <v>72</v>
      </c>
      <c r="H15" s="199">
        <v>37</v>
      </c>
      <c r="I15" s="199">
        <v>7</v>
      </c>
      <c r="J15" s="199">
        <v>16</v>
      </c>
      <c r="K15" s="199">
        <v>60</v>
      </c>
    </row>
    <row r="16" spans="3:14" x14ac:dyDescent="0.25">
      <c r="C16" s="198" t="s">
        <v>426</v>
      </c>
      <c r="D16" s="199">
        <v>2761</v>
      </c>
      <c r="E16" s="199">
        <v>1208</v>
      </c>
      <c r="F16" s="199">
        <v>440</v>
      </c>
      <c r="G16" s="199">
        <v>4409</v>
      </c>
      <c r="H16" s="199">
        <v>1411</v>
      </c>
      <c r="I16" s="199">
        <v>611</v>
      </c>
      <c r="J16" s="199">
        <v>248</v>
      </c>
      <c r="K16" s="199">
        <v>2270</v>
      </c>
    </row>
  </sheetData>
  <mergeCells count="6">
    <mergeCell ref="M2:N3"/>
    <mergeCell ref="C2:K2"/>
    <mergeCell ref="C3:K3"/>
    <mergeCell ref="C4:C5"/>
    <mergeCell ref="D4:G4"/>
    <mergeCell ref="H4:K4"/>
  </mergeCells>
  <hyperlinks>
    <hyperlink ref="M2:N3" location="'Table of Contents'!A1" display="Go To Table Of Contents" xr:uid="{00000000-0004-0000-1800-000000000000}"/>
  </hyperlinks>
  <pageMargins left="0.7" right="0.7" top="0.75" bottom="0.75" header="0.3" footer="0.3"/>
  <pageSetup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V63"/>
  <sheetViews>
    <sheetView showGridLines="0" zoomScaleNormal="100" workbookViewId="0">
      <selection activeCell="V2" sqref="V2:V3"/>
    </sheetView>
  </sheetViews>
  <sheetFormatPr defaultRowHeight="15" x14ac:dyDescent="0.25"/>
  <cols>
    <col min="1" max="1" width="1.7109375" customWidth="1"/>
    <col min="2" max="2" width="19.28515625" customWidth="1"/>
    <col min="3" max="3" width="17.28515625" customWidth="1"/>
    <col min="4" max="4" width="32.5703125" customWidth="1"/>
    <col min="5" max="5" width="2.28515625" customWidth="1"/>
    <col min="9" max="9" width="35.140625" customWidth="1"/>
    <col min="10" max="10" width="1.7109375" customWidth="1"/>
    <col min="11" max="11" width="1.85546875" style="50" customWidth="1"/>
    <col min="12" max="12" width="1.85546875" customWidth="1"/>
    <col min="13" max="13" width="14.140625" style="19" customWidth="1"/>
    <col min="14" max="14" width="12.85546875" customWidth="1"/>
    <col min="15" max="15" width="12.5703125" customWidth="1"/>
    <col min="16" max="16" width="14.28515625" customWidth="1"/>
    <col min="17" max="17" width="14.7109375" customWidth="1"/>
    <col min="18" max="18" width="13.28515625" customWidth="1"/>
    <col min="19" max="19" width="14.85546875" customWidth="1"/>
    <col min="20" max="20" width="12.85546875" customWidth="1"/>
    <col min="21" max="21" width="2.42578125" customWidth="1"/>
    <col min="22" max="22" width="12.5703125" customWidth="1"/>
  </cols>
  <sheetData>
    <row r="1" spans="2:22" ht="12" customHeight="1" x14ac:dyDescent="0.25"/>
    <row r="2" spans="2:22" ht="15.75" x14ac:dyDescent="0.25">
      <c r="B2" s="397"/>
      <c r="C2" s="397"/>
      <c r="D2" s="397"/>
      <c r="F2" s="397"/>
      <c r="G2" s="397"/>
      <c r="H2" s="397"/>
      <c r="I2" s="397"/>
      <c r="J2" s="84"/>
      <c r="M2" s="398" t="s">
        <v>0</v>
      </c>
      <c r="N2" s="398"/>
      <c r="O2" s="398"/>
      <c r="P2" s="398"/>
      <c r="Q2" s="398"/>
      <c r="R2" s="398"/>
      <c r="S2" s="398"/>
      <c r="T2" s="398"/>
      <c r="V2" s="391" t="s">
        <v>335</v>
      </c>
    </row>
    <row r="3" spans="2:22" ht="19.5" customHeight="1" x14ac:dyDescent="0.25">
      <c r="M3" s="24"/>
      <c r="N3" s="2"/>
      <c r="O3" s="2"/>
      <c r="P3" s="2"/>
      <c r="Q3" s="2"/>
      <c r="R3" s="2"/>
      <c r="S3" s="2"/>
      <c r="T3" s="3" t="s">
        <v>1</v>
      </c>
      <c r="V3" s="391"/>
    </row>
    <row r="4" spans="2:22" ht="15" customHeight="1" x14ac:dyDescent="0.25">
      <c r="M4" s="392" t="s">
        <v>2</v>
      </c>
      <c r="N4" s="393" t="s">
        <v>3</v>
      </c>
      <c r="O4" s="393" t="s">
        <v>4</v>
      </c>
      <c r="P4" s="393" t="s">
        <v>359</v>
      </c>
      <c r="Q4" s="393"/>
      <c r="R4" s="393"/>
      <c r="S4" s="393"/>
      <c r="T4" s="393" t="s">
        <v>5</v>
      </c>
    </row>
    <row r="5" spans="2:22" ht="40.5" x14ac:dyDescent="0.25">
      <c r="M5" s="392"/>
      <c r="N5" s="394"/>
      <c r="O5" s="394"/>
      <c r="P5" s="6" t="s">
        <v>6</v>
      </c>
      <c r="Q5" s="6" t="s">
        <v>7</v>
      </c>
      <c r="R5" s="6" t="s">
        <v>8</v>
      </c>
      <c r="S5" s="6" t="s">
        <v>9</v>
      </c>
      <c r="T5" s="394"/>
    </row>
    <row r="6" spans="2:22" x14ac:dyDescent="0.25">
      <c r="M6" s="31" t="s">
        <v>10</v>
      </c>
      <c r="N6" s="4">
        <v>0</v>
      </c>
      <c r="O6" s="4">
        <v>37</v>
      </c>
      <c r="P6" s="4">
        <v>1</v>
      </c>
      <c r="Q6" s="4">
        <v>0</v>
      </c>
      <c r="R6" s="4">
        <v>0</v>
      </c>
      <c r="S6" s="4">
        <v>0</v>
      </c>
      <c r="T6" s="4">
        <v>36</v>
      </c>
    </row>
    <row r="7" spans="2:22" x14ac:dyDescent="0.25">
      <c r="M7" s="38" t="s">
        <v>11</v>
      </c>
      <c r="N7" s="5">
        <v>36</v>
      </c>
      <c r="O7" s="5">
        <v>707</v>
      </c>
      <c r="P7" s="5">
        <v>95</v>
      </c>
      <c r="Q7" s="5">
        <v>0</v>
      </c>
      <c r="R7" s="5">
        <v>19</v>
      </c>
      <c r="S7" s="5">
        <v>91</v>
      </c>
      <c r="T7" s="5">
        <v>538</v>
      </c>
    </row>
    <row r="8" spans="2:22" x14ac:dyDescent="0.25">
      <c r="M8" s="31" t="s">
        <v>12</v>
      </c>
      <c r="N8" s="4">
        <v>538</v>
      </c>
      <c r="O8" s="4">
        <v>1157</v>
      </c>
      <c r="P8" s="4">
        <v>155</v>
      </c>
      <c r="Q8" s="4">
        <v>97</v>
      </c>
      <c r="R8" s="4">
        <v>76</v>
      </c>
      <c r="S8" s="4">
        <v>304</v>
      </c>
      <c r="T8" s="4">
        <v>1063</v>
      </c>
    </row>
    <row r="9" spans="2:22" x14ac:dyDescent="0.25">
      <c r="M9" s="31" t="s">
        <v>243</v>
      </c>
      <c r="N9" s="4">
        <v>1063</v>
      </c>
      <c r="O9" s="4">
        <v>1990</v>
      </c>
      <c r="P9" s="4">
        <v>348</v>
      </c>
      <c r="Q9" s="4">
        <v>219</v>
      </c>
      <c r="R9" s="4">
        <v>132</v>
      </c>
      <c r="S9" s="4">
        <v>539</v>
      </c>
      <c r="T9" s="85">
        <v>1815</v>
      </c>
    </row>
    <row r="10" spans="2:22" x14ac:dyDescent="0.25">
      <c r="M10" s="31" t="s">
        <v>296</v>
      </c>
      <c r="N10" s="5">
        <v>1815</v>
      </c>
      <c r="O10" s="5">
        <v>536</v>
      </c>
      <c r="P10" s="5">
        <v>91</v>
      </c>
      <c r="Q10" s="5">
        <v>167</v>
      </c>
      <c r="R10" s="5">
        <v>120</v>
      </c>
      <c r="S10" s="5">
        <v>350</v>
      </c>
      <c r="T10" s="5">
        <v>1623</v>
      </c>
    </row>
    <row r="11" spans="2:22" x14ac:dyDescent="0.25">
      <c r="M11" s="31" t="s">
        <v>370</v>
      </c>
      <c r="N11" s="5">
        <v>1623</v>
      </c>
      <c r="O11" s="5">
        <v>890</v>
      </c>
      <c r="P11" s="5">
        <v>122</v>
      </c>
      <c r="Q11" s="5">
        <v>198</v>
      </c>
      <c r="R11" s="5">
        <v>146</v>
      </c>
      <c r="S11" s="5">
        <v>340</v>
      </c>
      <c r="T11" s="5">
        <v>1707</v>
      </c>
    </row>
    <row r="12" spans="2:22" x14ac:dyDescent="0.25">
      <c r="M12" s="31" t="s">
        <v>442</v>
      </c>
      <c r="N12" s="5">
        <v>1707</v>
      </c>
      <c r="O12" s="5">
        <v>1263</v>
      </c>
      <c r="P12" s="5">
        <v>183</v>
      </c>
      <c r="Q12" s="5">
        <v>226</v>
      </c>
      <c r="R12" s="5">
        <v>190</v>
      </c>
      <c r="S12" s="5">
        <v>410</v>
      </c>
      <c r="T12" s="5">
        <v>1961</v>
      </c>
    </row>
    <row r="13" spans="2:22" x14ac:dyDescent="0.25">
      <c r="M13" s="31" t="s">
        <v>443</v>
      </c>
      <c r="N13" s="5">
        <v>1961</v>
      </c>
      <c r="O13" s="5">
        <v>251</v>
      </c>
      <c r="P13" s="5">
        <v>39</v>
      </c>
      <c r="Q13" s="5">
        <v>47</v>
      </c>
      <c r="R13" s="5">
        <v>43</v>
      </c>
      <c r="S13" s="5">
        <v>96</v>
      </c>
      <c r="T13" s="5">
        <v>1987</v>
      </c>
    </row>
    <row r="14" spans="2:22" x14ac:dyDescent="0.25">
      <c r="M14" s="31" t="s">
        <v>457</v>
      </c>
      <c r="N14" s="5">
        <v>1987</v>
      </c>
      <c r="O14" s="5">
        <v>250</v>
      </c>
      <c r="P14" s="5">
        <v>57</v>
      </c>
      <c r="Q14" s="5">
        <v>49</v>
      </c>
      <c r="R14" s="5">
        <v>86</v>
      </c>
      <c r="S14" s="5">
        <v>122</v>
      </c>
      <c r="T14" s="5">
        <v>1923</v>
      </c>
    </row>
    <row r="15" spans="2:22" x14ac:dyDescent="0.25">
      <c r="M15" s="31" t="s">
        <v>483</v>
      </c>
      <c r="N15" s="5">
        <v>1923</v>
      </c>
      <c r="O15" s="5">
        <v>244</v>
      </c>
      <c r="P15" s="5">
        <v>33</v>
      </c>
      <c r="Q15" s="5">
        <v>32</v>
      </c>
      <c r="R15" s="5">
        <v>79</v>
      </c>
      <c r="S15" s="5">
        <v>124</v>
      </c>
      <c r="T15" s="5">
        <v>1899</v>
      </c>
    </row>
    <row r="16" spans="2:22" x14ac:dyDescent="0.25">
      <c r="M16" s="249" t="s">
        <v>13</v>
      </c>
      <c r="N16" s="250" t="s">
        <v>14</v>
      </c>
      <c r="O16" s="250">
        <v>7325</v>
      </c>
      <c r="P16" s="250">
        <v>1124</v>
      </c>
      <c r="Q16" s="250">
        <v>1035</v>
      </c>
      <c r="R16" s="250">
        <v>891</v>
      </c>
      <c r="S16" s="250">
        <v>2376</v>
      </c>
      <c r="T16" s="250">
        <v>1899</v>
      </c>
    </row>
    <row r="17" spans="13:22" ht="52.5" customHeight="1" x14ac:dyDescent="0.25">
      <c r="M17" s="399" t="s">
        <v>484</v>
      </c>
      <c r="N17" s="399"/>
      <c r="O17" s="399"/>
      <c r="P17" s="399"/>
      <c r="Q17" s="399"/>
      <c r="R17" s="399"/>
      <c r="S17" s="399"/>
      <c r="T17" s="399"/>
    </row>
    <row r="18" spans="13:22" x14ac:dyDescent="0.25">
      <c r="M18" s="395"/>
      <c r="N18" s="395"/>
      <c r="O18" s="395"/>
      <c r="P18" s="395"/>
      <c r="Q18" s="395"/>
      <c r="R18" s="395"/>
      <c r="S18" s="307"/>
      <c r="T18" s="307"/>
    </row>
    <row r="19" spans="13:22" ht="15" customHeight="1" x14ac:dyDescent="0.25">
      <c r="M19" s="396"/>
      <c r="N19" s="396"/>
      <c r="O19" s="396"/>
      <c r="P19" s="396"/>
      <c r="Q19" s="396"/>
      <c r="R19" s="396"/>
      <c r="S19" s="396"/>
      <c r="T19" s="396"/>
    </row>
    <row r="21" spans="13:22" x14ac:dyDescent="0.25">
      <c r="M21" s="81"/>
      <c r="N21" s="82"/>
      <c r="O21" s="82"/>
      <c r="P21" s="82"/>
      <c r="Q21" s="82"/>
      <c r="R21" s="82"/>
      <c r="S21" s="82"/>
      <c r="T21" s="82"/>
    </row>
    <row r="22" spans="13:22" ht="15" customHeight="1" x14ac:dyDescent="0.25">
      <c r="M22" s="81"/>
      <c r="N22" s="81"/>
      <c r="O22" s="81"/>
      <c r="P22" s="81"/>
      <c r="Q22" s="81"/>
      <c r="R22" s="81"/>
      <c r="S22" s="81"/>
      <c r="T22" s="81"/>
      <c r="U22" s="169"/>
      <c r="V22" s="169"/>
    </row>
    <row r="23" spans="13:22" ht="15" customHeight="1" x14ac:dyDescent="0.25">
      <c r="M23" s="81"/>
      <c r="N23" s="81"/>
      <c r="O23" s="81"/>
      <c r="P23" s="81"/>
      <c r="Q23" s="81"/>
      <c r="R23" s="81"/>
      <c r="S23" s="81"/>
      <c r="T23" s="81"/>
      <c r="U23" s="169"/>
      <c r="V23" s="169"/>
    </row>
    <row r="24" spans="13:22" x14ac:dyDescent="0.25">
      <c r="M24" s="81"/>
      <c r="N24" s="81"/>
      <c r="O24" s="81"/>
      <c r="P24" s="81"/>
      <c r="Q24" s="81"/>
      <c r="R24" s="81"/>
      <c r="S24" s="81"/>
      <c r="T24" s="81"/>
      <c r="U24" s="169">
        <f>1514/3247*100</f>
        <v>46.627656298121344</v>
      </c>
      <c r="V24" s="169"/>
    </row>
    <row r="25" spans="13:22" x14ac:dyDescent="0.25">
      <c r="M25" s="81"/>
      <c r="N25" s="81"/>
      <c r="O25" s="81"/>
      <c r="P25" s="81"/>
      <c r="Q25" s="81"/>
      <c r="R25" s="81"/>
      <c r="S25" s="81"/>
      <c r="T25" s="81"/>
      <c r="U25" s="169" t="s">
        <v>9</v>
      </c>
      <c r="V25" s="169"/>
    </row>
    <row r="26" spans="13:22" x14ac:dyDescent="0.25">
      <c r="M26" s="81"/>
      <c r="N26" s="81"/>
      <c r="O26" s="81"/>
      <c r="P26" s="81"/>
      <c r="Q26" s="81"/>
      <c r="R26" s="81"/>
      <c r="S26" s="81"/>
      <c r="T26" s="81"/>
      <c r="U26" s="170">
        <v>46.627656298121344</v>
      </c>
      <c r="V26" s="169"/>
    </row>
    <row r="27" spans="13:22" x14ac:dyDescent="0.25">
      <c r="M27" s="81"/>
      <c r="N27" s="81"/>
      <c r="O27" s="81"/>
      <c r="P27" s="81"/>
      <c r="Q27" s="81"/>
      <c r="R27" s="81"/>
      <c r="S27" s="81"/>
      <c r="T27" s="81"/>
      <c r="U27" s="169"/>
      <c r="V27" s="169"/>
    </row>
    <row r="28" spans="13:22" x14ac:dyDescent="0.25">
      <c r="M28" s="81"/>
      <c r="N28" s="81"/>
      <c r="O28" s="81"/>
      <c r="P28" s="81"/>
      <c r="Q28" s="81"/>
      <c r="R28" s="81"/>
      <c r="S28" s="81"/>
      <c r="T28" s="81"/>
      <c r="U28" s="169"/>
      <c r="V28" s="169"/>
    </row>
    <row r="29" spans="13:22" x14ac:dyDescent="0.25">
      <c r="M29" s="81"/>
      <c r="N29" s="81"/>
      <c r="O29" s="81"/>
      <c r="P29" s="81"/>
      <c r="Q29" s="81"/>
      <c r="R29" s="81"/>
      <c r="S29" s="81"/>
      <c r="T29" s="81"/>
      <c r="U29" s="169"/>
      <c r="V29" s="169"/>
    </row>
    <row r="30" spans="13:22" x14ac:dyDescent="0.25">
      <c r="M30" s="81"/>
      <c r="N30" s="81"/>
      <c r="O30" s="81"/>
      <c r="P30" s="81"/>
      <c r="Q30" s="81"/>
      <c r="R30" s="81"/>
      <c r="S30" s="81"/>
      <c r="T30" s="81"/>
      <c r="U30" s="169"/>
      <c r="V30" s="169"/>
    </row>
    <row r="31" spans="13:22" x14ac:dyDescent="0.25">
      <c r="M31" s="81"/>
      <c r="N31" s="81"/>
      <c r="O31" s="81"/>
      <c r="P31" s="81"/>
      <c r="Q31" s="81"/>
      <c r="R31" s="81"/>
      <c r="S31" s="81"/>
      <c r="T31" s="81"/>
      <c r="U31" s="169"/>
      <c r="V31" s="169"/>
    </row>
    <row r="32" spans="13:22" x14ac:dyDescent="0.25">
      <c r="M32" s="81"/>
      <c r="N32" s="81"/>
      <c r="O32" s="81"/>
      <c r="P32" s="81"/>
      <c r="Q32" s="81"/>
      <c r="R32" s="81"/>
      <c r="S32" s="81"/>
      <c r="T32" s="81"/>
      <c r="U32" s="169"/>
      <c r="V32" s="169"/>
    </row>
    <row r="33" spans="13:22" x14ac:dyDescent="0.25">
      <c r="M33" s="81"/>
      <c r="N33" s="81"/>
      <c r="O33" s="81"/>
      <c r="P33" s="81"/>
      <c r="Q33" s="81"/>
      <c r="R33" s="81"/>
      <c r="S33" s="81"/>
      <c r="T33" s="81"/>
      <c r="U33" s="169"/>
      <c r="V33" s="169"/>
    </row>
    <row r="34" spans="13:22" x14ac:dyDescent="0.25">
      <c r="M34" s="81"/>
      <c r="N34" s="81"/>
      <c r="O34" s="81"/>
      <c r="P34" s="81"/>
      <c r="Q34" s="81"/>
      <c r="R34" s="81"/>
      <c r="S34" s="81"/>
      <c r="T34" s="81"/>
      <c r="U34" s="169"/>
      <c r="V34" s="169"/>
    </row>
    <row r="35" spans="13:22" x14ac:dyDescent="0.25">
      <c r="M35" s="81"/>
      <c r="N35" s="81"/>
      <c r="O35" s="81"/>
      <c r="P35" s="81"/>
      <c r="Q35" s="81"/>
      <c r="R35" s="81"/>
      <c r="S35" s="81"/>
      <c r="T35" s="81"/>
      <c r="U35" s="169"/>
      <c r="V35" s="169"/>
    </row>
    <row r="36" spans="13:22" x14ac:dyDescent="0.25">
      <c r="M36" s="81"/>
      <c r="N36" s="81"/>
      <c r="O36" s="81"/>
      <c r="P36" s="81"/>
      <c r="Q36" s="81"/>
      <c r="R36" s="81"/>
      <c r="S36" s="81"/>
      <c r="T36" s="81"/>
      <c r="U36" s="169"/>
      <c r="V36" s="169"/>
    </row>
    <row r="37" spans="13:22" x14ac:dyDescent="0.25">
      <c r="M37" s="81"/>
      <c r="N37" s="81"/>
      <c r="O37" s="81"/>
      <c r="P37" s="81"/>
      <c r="Q37" s="81"/>
      <c r="R37" s="81"/>
      <c r="S37" s="81"/>
      <c r="T37" s="81"/>
      <c r="U37" s="169"/>
      <c r="V37" s="169"/>
    </row>
    <row r="38" spans="13:22" x14ac:dyDescent="0.25">
      <c r="M38" s="81"/>
      <c r="N38" s="81"/>
      <c r="O38" s="81"/>
      <c r="P38" s="81"/>
      <c r="Q38" s="81"/>
      <c r="R38" s="81"/>
      <c r="S38" s="81"/>
      <c r="T38" s="81"/>
      <c r="U38" s="169"/>
      <c r="V38" s="169"/>
    </row>
    <row r="39" spans="13:22" x14ac:dyDescent="0.25">
      <c r="M39" s="81"/>
      <c r="N39" s="81"/>
      <c r="O39" s="81"/>
      <c r="P39" s="81"/>
      <c r="Q39" s="81"/>
      <c r="R39" s="81"/>
      <c r="S39" s="81"/>
      <c r="T39" s="81"/>
      <c r="U39" s="169"/>
      <c r="V39" s="169"/>
    </row>
    <row r="40" spans="13:22" x14ac:dyDescent="0.25">
      <c r="M40" s="81"/>
      <c r="N40" s="81"/>
      <c r="O40" s="81"/>
      <c r="P40" s="81"/>
      <c r="Q40" s="81"/>
      <c r="R40" s="81"/>
      <c r="S40" s="81"/>
      <c r="T40" s="81"/>
      <c r="U40" s="169"/>
      <c r="V40" s="169"/>
    </row>
    <row r="41" spans="13:22" x14ac:dyDescent="0.25">
      <c r="M41" s="81"/>
      <c r="N41" s="81"/>
      <c r="O41" s="81"/>
      <c r="P41" s="81"/>
      <c r="Q41" s="81"/>
      <c r="R41" s="81"/>
      <c r="S41" s="81"/>
      <c r="T41" s="81"/>
      <c r="U41" s="169"/>
      <c r="V41" s="169"/>
    </row>
    <row r="42" spans="13:22" x14ac:dyDescent="0.25">
      <c r="M42" s="81"/>
      <c r="N42" s="81"/>
      <c r="O42" s="81"/>
      <c r="P42" s="81"/>
      <c r="Q42" s="81"/>
      <c r="R42" s="81"/>
      <c r="S42" s="81"/>
      <c r="T42" s="81"/>
      <c r="U42" s="169"/>
      <c r="V42" s="169"/>
    </row>
    <row r="43" spans="13:22" x14ac:dyDescent="0.25">
      <c r="M43" s="81"/>
      <c r="N43" s="81"/>
      <c r="O43" s="81"/>
      <c r="P43" s="81"/>
      <c r="Q43" s="81"/>
      <c r="R43" s="81"/>
      <c r="S43" s="81"/>
      <c r="T43" s="81"/>
      <c r="U43" s="169"/>
      <c r="V43" s="169"/>
    </row>
    <row r="44" spans="13:22" x14ac:dyDescent="0.25">
      <c r="M44" s="81"/>
      <c r="N44" s="81"/>
      <c r="O44" s="81"/>
      <c r="P44" s="81"/>
      <c r="Q44" s="81"/>
      <c r="R44" s="81"/>
      <c r="S44" s="81"/>
      <c r="T44" s="81"/>
      <c r="U44" s="169"/>
      <c r="V44" s="169"/>
    </row>
    <row r="45" spans="13:22" x14ac:dyDescent="0.25">
      <c r="M45" s="234"/>
      <c r="N45" s="233"/>
      <c r="O45" s="233"/>
      <c r="P45" s="233"/>
      <c r="Q45" s="233"/>
      <c r="R45" s="233"/>
      <c r="S45" s="233"/>
      <c r="T45" s="233"/>
      <c r="U45" s="169"/>
      <c r="V45" s="169"/>
    </row>
    <row r="46" spans="13:22" x14ac:dyDescent="0.25">
      <c r="M46" s="168"/>
      <c r="N46" s="169"/>
      <c r="O46" s="169"/>
      <c r="P46" s="169"/>
      <c r="Q46" s="169"/>
      <c r="R46" s="169"/>
      <c r="S46" s="169"/>
      <c r="T46" s="169"/>
      <c r="U46" s="169"/>
      <c r="V46" s="169"/>
    </row>
    <row r="47" spans="13:22" x14ac:dyDescent="0.25">
      <c r="M47" s="168"/>
      <c r="N47" s="169"/>
      <c r="O47" s="169"/>
      <c r="P47" s="169"/>
      <c r="Q47" s="169"/>
      <c r="R47" s="169"/>
      <c r="S47" s="169"/>
      <c r="T47" s="169"/>
      <c r="U47" s="169"/>
      <c r="V47" s="169"/>
    </row>
    <row r="48" spans="13:22" x14ac:dyDescent="0.25">
      <c r="M48" s="168"/>
      <c r="N48" s="169"/>
      <c r="O48" s="169"/>
      <c r="P48" s="169"/>
      <c r="Q48" s="169"/>
      <c r="R48" s="169"/>
      <c r="S48" s="169"/>
      <c r="T48" s="169"/>
      <c r="U48" s="169"/>
      <c r="V48" s="169"/>
    </row>
    <row r="49" spans="13:22" x14ac:dyDescent="0.25">
      <c r="M49" s="168"/>
      <c r="N49" s="169"/>
      <c r="O49" s="169"/>
      <c r="P49" s="169"/>
      <c r="Q49" s="169"/>
      <c r="R49" s="169"/>
      <c r="S49" s="169"/>
      <c r="T49" s="169"/>
      <c r="U49" s="169"/>
      <c r="V49" s="169"/>
    </row>
    <row r="50" spans="13:22" x14ac:dyDescent="0.25">
      <c r="M50" s="168"/>
      <c r="N50" s="169"/>
      <c r="O50" s="169"/>
      <c r="P50" s="169"/>
      <c r="Q50" s="169"/>
      <c r="R50" s="169"/>
      <c r="S50" s="169"/>
      <c r="T50" s="169"/>
      <c r="U50" s="169"/>
      <c r="V50" s="169"/>
    </row>
    <row r="51" spans="13:22" x14ac:dyDescent="0.25">
      <c r="M51" s="168"/>
      <c r="N51" s="169"/>
      <c r="O51" s="169"/>
      <c r="P51" s="169"/>
      <c r="Q51" s="169"/>
      <c r="R51" s="169"/>
      <c r="S51" s="169"/>
      <c r="T51" s="169"/>
      <c r="U51" s="169"/>
      <c r="V51" s="169"/>
    </row>
    <row r="52" spans="13:22" x14ac:dyDescent="0.25">
      <c r="M52" s="168"/>
      <c r="N52" s="169"/>
      <c r="O52" s="169"/>
      <c r="P52" s="169"/>
      <c r="Q52" s="169"/>
      <c r="R52" s="169"/>
      <c r="S52" s="169"/>
      <c r="T52" s="169"/>
      <c r="U52" s="169"/>
      <c r="V52" s="169"/>
    </row>
    <row r="53" spans="13:22" x14ac:dyDescent="0.25">
      <c r="M53" s="168"/>
      <c r="N53" s="169"/>
      <c r="O53" s="169"/>
      <c r="P53" s="169"/>
      <c r="Q53" s="169"/>
      <c r="R53" s="169"/>
      <c r="S53" s="169"/>
      <c r="T53" s="169"/>
      <c r="U53" s="169"/>
      <c r="V53" s="169"/>
    </row>
    <row r="54" spans="13:22" x14ac:dyDescent="0.25">
      <c r="M54" s="168"/>
      <c r="N54" s="169"/>
      <c r="O54" s="169"/>
      <c r="P54" s="169"/>
      <c r="Q54" s="169"/>
      <c r="R54" s="169"/>
      <c r="S54" s="169"/>
      <c r="T54" s="169"/>
      <c r="U54" s="169"/>
      <c r="V54" s="169"/>
    </row>
    <row r="55" spans="13:22" x14ac:dyDescent="0.25">
      <c r="M55" s="168"/>
      <c r="N55" s="169"/>
      <c r="O55" s="169"/>
      <c r="P55" s="169"/>
      <c r="Q55" s="169"/>
      <c r="R55" s="169"/>
      <c r="S55" s="169"/>
      <c r="T55" s="169"/>
      <c r="U55" s="169"/>
      <c r="V55" s="169"/>
    </row>
    <row r="56" spans="13:22" x14ac:dyDescent="0.25">
      <c r="M56" s="168"/>
      <c r="N56" s="169"/>
      <c r="O56" s="169"/>
      <c r="P56" s="169"/>
      <c r="Q56" s="169"/>
      <c r="R56" s="169"/>
      <c r="S56" s="169"/>
      <c r="T56" s="169"/>
      <c r="U56" s="169"/>
      <c r="V56" s="169"/>
    </row>
    <row r="57" spans="13:22" x14ac:dyDescent="0.25">
      <c r="M57" s="168"/>
      <c r="N57" s="169"/>
      <c r="O57" s="169"/>
      <c r="P57" s="169"/>
      <c r="Q57" s="169"/>
      <c r="R57" s="169"/>
      <c r="S57" s="169"/>
      <c r="T57" s="169"/>
      <c r="U57" s="169"/>
      <c r="V57" s="169"/>
    </row>
    <row r="58" spans="13:22" x14ac:dyDescent="0.25">
      <c r="M58" s="168"/>
      <c r="N58" s="169"/>
      <c r="O58" s="169"/>
      <c r="P58" s="169"/>
      <c r="Q58" s="169"/>
      <c r="R58" s="169"/>
      <c r="S58" s="169"/>
      <c r="T58" s="169"/>
      <c r="U58" s="169"/>
      <c r="V58" s="169"/>
    </row>
    <row r="59" spans="13:22" x14ac:dyDescent="0.25">
      <c r="M59" s="168"/>
      <c r="N59" s="169"/>
      <c r="O59" s="169"/>
      <c r="P59" s="169"/>
      <c r="Q59" s="169"/>
      <c r="R59" s="169"/>
      <c r="S59" s="169"/>
      <c r="T59" s="169"/>
      <c r="U59" s="169"/>
      <c r="V59" s="169"/>
    </row>
    <row r="60" spans="13:22" x14ac:dyDescent="0.25">
      <c r="M60" s="168"/>
      <c r="N60" s="169"/>
      <c r="O60" s="169"/>
      <c r="P60" s="169"/>
      <c r="Q60" s="169"/>
      <c r="R60" s="169"/>
      <c r="S60" s="169"/>
      <c r="T60" s="169"/>
      <c r="U60" s="169"/>
      <c r="V60" s="169"/>
    </row>
    <row r="61" spans="13:22" x14ac:dyDescent="0.25">
      <c r="M61" s="168"/>
      <c r="N61" s="169"/>
      <c r="O61" s="169"/>
      <c r="P61" s="169"/>
      <c r="Q61" s="169"/>
      <c r="R61" s="169"/>
      <c r="S61" s="169"/>
      <c r="T61" s="169"/>
      <c r="U61" s="169"/>
      <c r="V61" s="169"/>
    </row>
    <row r="62" spans="13:22" x14ac:dyDescent="0.25">
      <c r="M62" s="168"/>
      <c r="N62" s="169"/>
      <c r="O62" s="169"/>
      <c r="P62" s="169"/>
      <c r="Q62" s="169"/>
      <c r="R62" s="169"/>
      <c r="S62" s="169"/>
      <c r="T62" s="169"/>
      <c r="U62" s="169"/>
      <c r="V62" s="169"/>
    </row>
    <row r="63" spans="13:22" x14ac:dyDescent="0.25">
      <c r="M63" s="168"/>
      <c r="N63" s="169"/>
      <c r="O63" s="169"/>
      <c r="P63" s="169"/>
      <c r="Q63" s="169"/>
      <c r="R63" s="169"/>
      <c r="S63" s="169"/>
      <c r="T63" s="169"/>
      <c r="U63" s="169"/>
      <c r="V63" s="169"/>
    </row>
  </sheetData>
  <mergeCells count="12">
    <mergeCell ref="M18:R18"/>
    <mergeCell ref="M19:T19"/>
    <mergeCell ref="B2:D2"/>
    <mergeCell ref="F2:I2"/>
    <mergeCell ref="M2:T2"/>
    <mergeCell ref="M17:T17"/>
    <mergeCell ref="V2:V3"/>
    <mergeCell ref="M4:M5"/>
    <mergeCell ref="N4:N5"/>
    <mergeCell ref="O4:O5"/>
    <mergeCell ref="P4:S4"/>
    <mergeCell ref="T4:T5"/>
  </mergeCells>
  <hyperlinks>
    <hyperlink ref="V2:V3" location="'Table of Contents'!A1" display="Go to Table of Contents" xr:uid="{00000000-0004-0000-0200-000000000000}"/>
  </hyperlinks>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K21"/>
  <sheetViews>
    <sheetView showGridLines="0" workbookViewId="0">
      <selection activeCell="J2" sqref="J2:K3"/>
    </sheetView>
  </sheetViews>
  <sheetFormatPr defaultRowHeight="15" x14ac:dyDescent="0.25"/>
  <cols>
    <col min="1" max="1" width="1.85546875" customWidth="1"/>
    <col min="2" max="2" width="20.85546875" style="19" customWidth="1"/>
    <col min="3" max="3" width="12.42578125" customWidth="1"/>
    <col min="4" max="4" width="13.42578125" customWidth="1"/>
    <col min="5" max="5" width="16" customWidth="1"/>
    <col min="6" max="6" width="15.5703125" customWidth="1"/>
    <col min="8" max="8" width="12.7109375" customWidth="1"/>
    <col min="9" max="9" width="2.28515625" customWidth="1"/>
    <col min="10" max="11" width="6.85546875" customWidth="1"/>
  </cols>
  <sheetData>
    <row r="1" spans="2:11" ht="12" customHeight="1" x14ac:dyDescent="0.25"/>
    <row r="2" spans="2:11" ht="15" customHeight="1" x14ac:dyDescent="0.25">
      <c r="B2" s="447" t="s">
        <v>922</v>
      </c>
      <c r="C2" s="447"/>
      <c r="D2" s="447"/>
      <c r="E2" s="447"/>
      <c r="F2" s="447"/>
      <c r="G2" s="447"/>
      <c r="H2" s="447"/>
      <c r="J2" s="444" t="s">
        <v>335</v>
      </c>
      <c r="K2" s="444"/>
    </row>
    <row r="3" spans="2:11" x14ac:dyDescent="0.25">
      <c r="B3" s="33"/>
      <c r="C3" s="32"/>
      <c r="D3" s="32"/>
      <c r="E3" s="2"/>
      <c r="F3" s="2"/>
      <c r="G3" s="2"/>
      <c r="H3" s="3" t="s">
        <v>1</v>
      </c>
      <c r="J3" s="444"/>
      <c r="K3" s="444"/>
    </row>
    <row r="4" spans="2:11" x14ac:dyDescent="0.25">
      <c r="B4" s="453" t="s">
        <v>204</v>
      </c>
      <c r="C4" s="454" t="s">
        <v>205</v>
      </c>
      <c r="D4" s="454" t="s">
        <v>206</v>
      </c>
      <c r="E4" s="453" t="s">
        <v>207</v>
      </c>
      <c r="F4" s="453"/>
      <c r="G4" s="453"/>
      <c r="H4" s="454" t="s">
        <v>208</v>
      </c>
    </row>
    <row r="5" spans="2:11" ht="25.5" x14ac:dyDescent="0.25">
      <c r="B5" s="454"/>
      <c r="C5" s="485"/>
      <c r="D5" s="485"/>
      <c r="E5" s="23" t="s">
        <v>209</v>
      </c>
      <c r="F5" s="23" t="s">
        <v>388</v>
      </c>
      <c r="G5" s="23" t="s">
        <v>210</v>
      </c>
      <c r="H5" s="485"/>
    </row>
    <row r="6" spans="2:11" x14ac:dyDescent="0.25">
      <c r="B6" s="83" t="s">
        <v>427</v>
      </c>
      <c r="C6" s="40">
        <v>0</v>
      </c>
      <c r="D6" s="40">
        <v>977</v>
      </c>
      <c r="E6" s="40">
        <v>0</v>
      </c>
      <c r="F6" s="40">
        <v>0</v>
      </c>
      <c r="G6" s="40">
        <v>0</v>
      </c>
      <c r="H6" s="40">
        <v>977</v>
      </c>
    </row>
    <row r="7" spans="2:11" x14ac:dyDescent="0.25">
      <c r="B7" s="93" t="s">
        <v>211</v>
      </c>
      <c r="C7" s="40">
        <v>0</v>
      </c>
      <c r="D7" s="40">
        <v>96</v>
      </c>
      <c r="E7" s="40">
        <v>0</v>
      </c>
      <c r="F7" s="40">
        <v>0</v>
      </c>
      <c r="G7" s="40">
        <v>0</v>
      </c>
      <c r="H7" s="40">
        <v>96</v>
      </c>
    </row>
    <row r="8" spans="2:11" x14ac:dyDescent="0.25">
      <c r="B8" s="48" t="s">
        <v>11</v>
      </c>
      <c r="C8" s="40">
        <v>96</v>
      </c>
      <c r="D8" s="40">
        <v>1716</v>
      </c>
      <c r="E8" s="40">
        <v>0</v>
      </c>
      <c r="F8" s="40">
        <v>0</v>
      </c>
      <c r="G8" s="40">
        <v>0</v>
      </c>
      <c r="H8" s="40">
        <v>1812</v>
      </c>
    </row>
    <row r="9" spans="2:11" x14ac:dyDescent="0.25">
      <c r="B9" s="48" t="s">
        <v>12</v>
      </c>
      <c r="C9" s="40">
        <v>1812</v>
      </c>
      <c r="D9" s="40">
        <v>648</v>
      </c>
      <c r="E9" s="40">
        <v>4</v>
      </c>
      <c r="F9" s="40">
        <v>0</v>
      </c>
      <c r="G9" s="40">
        <v>0</v>
      </c>
      <c r="H9" s="40">
        <v>2456</v>
      </c>
    </row>
    <row r="10" spans="2:11" x14ac:dyDescent="0.25">
      <c r="B10" s="43" t="s">
        <v>243</v>
      </c>
      <c r="C10" s="40">
        <v>2456</v>
      </c>
      <c r="D10" s="40">
        <v>554</v>
      </c>
      <c r="E10" s="40">
        <v>0</v>
      </c>
      <c r="F10" s="40">
        <v>1</v>
      </c>
      <c r="G10" s="40">
        <v>5</v>
      </c>
      <c r="H10" s="40">
        <v>3004</v>
      </c>
    </row>
    <row r="11" spans="2:11" x14ac:dyDescent="0.25">
      <c r="B11" s="43" t="s">
        <v>296</v>
      </c>
      <c r="C11" s="40">
        <v>3004</v>
      </c>
      <c r="D11" s="40">
        <v>506</v>
      </c>
      <c r="E11" s="40">
        <v>0</v>
      </c>
      <c r="F11" s="40">
        <v>1</v>
      </c>
      <c r="G11" s="40">
        <v>5</v>
      </c>
      <c r="H11" s="40">
        <v>3504</v>
      </c>
    </row>
    <row r="12" spans="2:11" x14ac:dyDescent="0.25">
      <c r="B12" s="43" t="s">
        <v>370</v>
      </c>
      <c r="C12" s="40">
        <v>3504</v>
      </c>
      <c r="D12" s="40">
        <v>549</v>
      </c>
      <c r="E12" s="40">
        <v>1</v>
      </c>
      <c r="F12" s="40">
        <v>0</v>
      </c>
      <c r="G12" s="40">
        <v>8</v>
      </c>
      <c r="H12" s="40">
        <v>4044</v>
      </c>
    </row>
    <row r="13" spans="2:11" x14ac:dyDescent="0.25">
      <c r="B13" s="45" t="s">
        <v>442</v>
      </c>
      <c r="C13" s="40">
        <v>4044</v>
      </c>
      <c r="D13" s="40">
        <v>209</v>
      </c>
      <c r="E13" s="40">
        <v>2</v>
      </c>
      <c r="F13" s="40">
        <v>0</v>
      </c>
      <c r="G13" s="40">
        <v>5</v>
      </c>
      <c r="H13" s="40">
        <v>4246</v>
      </c>
    </row>
    <row r="14" spans="2:11" x14ac:dyDescent="0.25">
      <c r="B14" s="45" t="s">
        <v>443</v>
      </c>
      <c r="C14" s="40">
        <v>4246</v>
      </c>
      <c r="D14" s="40">
        <v>27</v>
      </c>
      <c r="E14" s="40">
        <v>0</v>
      </c>
      <c r="F14" s="40">
        <v>0</v>
      </c>
      <c r="G14" s="40">
        <v>0</v>
      </c>
      <c r="H14" s="40">
        <v>4273</v>
      </c>
    </row>
    <row r="15" spans="2:11" x14ac:dyDescent="0.25">
      <c r="B15" s="45" t="s">
        <v>461</v>
      </c>
      <c r="C15" s="40">
        <v>4273</v>
      </c>
      <c r="D15" s="40">
        <v>34</v>
      </c>
      <c r="E15" s="40">
        <v>1</v>
      </c>
      <c r="F15" s="40">
        <v>0</v>
      </c>
      <c r="G15" s="40">
        <v>0</v>
      </c>
      <c r="H15" s="40">
        <v>4306</v>
      </c>
    </row>
    <row r="16" spans="2:11" x14ac:dyDescent="0.25">
      <c r="B16" s="45" t="s">
        <v>748</v>
      </c>
      <c r="C16" s="40">
        <v>4306</v>
      </c>
      <c r="D16" s="40">
        <v>37</v>
      </c>
      <c r="E16" s="40">
        <v>1</v>
      </c>
      <c r="F16" s="40">
        <v>0</v>
      </c>
      <c r="G16" s="40">
        <v>5</v>
      </c>
      <c r="H16" s="40">
        <v>4337</v>
      </c>
    </row>
    <row r="17" spans="2:8" x14ac:dyDescent="0.25">
      <c r="B17" s="223" t="s">
        <v>424</v>
      </c>
      <c r="C17" s="224" t="s">
        <v>14</v>
      </c>
      <c r="D17" s="224">
        <v>4376</v>
      </c>
      <c r="E17" s="224">
        <v>9</v>
      </c>
      <c r="F17" s="224">
        <v>2</v>
      </c>
      <c r="G17" s="224">
        <v>28</v>
      </c>
      <c r="H17" s="224">
        <v>4337</v>
      </c>
    </row>
    <row r="18" spans="2:8" x14ac:dyDescent="0.25">
      <c r="B18" s="223" t="s">
        <v>425</v>
      </c>
      <c r="C18" s="224" t="s">
        <v>14</v>
      </c>
      <c r="D18" s="224">
        <v>72</v>
      </c>
      <c r="E18" s="224">
        <v>0</v>
      </c>
      <c r="F18" s="224">
        <v>0</v>
      </c>
      <c r="G18" s="224">
        <v>0</v>
      </c>
      <c r="H18" s="224">
        <v>72</v>
      </c>
    </row>
    <row r="19" spans="2:8" x14ac:dyDescent="0.25">
      <c r="B19" s="223" t="s">
        <v>426</v>
      </c>
      <c r="C19" s="224" t="s">
        <v>14</v>
      </c>
      <c r="D19" s="224">
        <v>4448</v>
      </c>
      <c r="E19" s="224">
        <v>9</v>
      </c>
      <c r="F19" s="224">
        <v>2</v>
      </c>
      <c r="G19" s="224">
        <v>28</v>
      </c>
      <c r="H19" s="224">
        <v>4409</v>
      </c>
    </row>
    <row r="20" spans="2:8" ht="18.75" customHeight="1" x14ac:dyDescent="0.25">
      <c r="B20" s="158" t="s">
        <v>413</v>
      </c>
      <c r="C20" s="24"/>
      <c r="D20" s="24"/>
      <c r="E20" s="24"/>
      <c r="F20" s="24"/>
      <c r="G20" s="24"/>
      <c r="H20" s="2"/>
    </row>
    <row r="21" spans="2:8" x14ac:dyDescent="0.25">
      <c r="B21" s="24"/>
      <c r="C21" s="2"/>
      <c r="D21" s="2"/>
      <c r="E21" s="2"/>
      <c r="F21" s="2"/>
      <c r="G21" s="2"/>
      <c r="H21" s="2"/>
    </row>
  </sheetData>
  <mergeCells count="7">
    <mergeCell ref="J2:K3"/>
    <mergeCell ref="B2:H2"/>
    <mergeCell ref="B4:B5"/>
    <mergeCell ref="C4:C5"/>
    <mergeCell ref="D4:D5"/>
    <mergeCell ref="E4:G4"/>
    <mergeCell ref="H4:H5"/>
  </mergeCells>
  <hyperlinks>
    <hyperlink ref="J2:K3" location="'Table of Contents'!A1" display="Go To Table Of Contents" xr:uid="{00000000-0004-0000-19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H13"/>
  <sheetViews>
    <sheetView showGridLines="0" workbookViewId="0">
      <selection activeCell="G2" sqref="G2:H3"/>
    </sheetView>
  </sheetViews>
  <sheetFormatPr defaultRowHeight="15" x14ac:dyDescent="0.25"/>
  <cols>
    <col min="1" max="1" width="1.85546875" customWidth="1"/>
    <col min="2" max="2" width="33.42578125" style="19" customWidth="1"/>
    <col min="3" max="5" width="13.7109375" customWidth="1"/>
    <col min="6" max="6" width="4.42578125" customWidth="1"/>
    <col min="7" max="8" width="6.140625" customWidth="1"/>
  </cols>
  <sheetData>
    <row r="1" spans="2:8" ht="11.25" customHeight="1" x14ac:dyDescent="0.25"/>
    <row r="2" spans="2:8" ht="15" customHeight="1" x14ac:dyDescent="0.25">
      <c r="B2" s="447" t="s">
        <v>921</v>
      </c>
      <c r="C2" s="447"/>
      <c r="D2" s="447"/>
      <c r="E2" s="447"/>
      <c r="G2" s="444" t="s">
        <v>335</v>
      </c>
      <c r="H2" s="444"/>
    </row>
    <row r="3" spans="2:8" ht="15.75" x14ac:dyDescent="0.25">
      <c r="B3" s="34"/>
      <c r="C3" s="1"/>
      <c r="D3" s="1"/>
      <c r="E3" s="1"/>
      <c r="G3" s="444"/>
      <c r="H3" s="444"/>
    </row>
    <row r="4" spans="2:8" x14ac:dyDescent="0.25">
      <c r="B4" s="35" t="s">
        <v>212</v>
      </c>
      <c r="C4" s="517" t="s">
        <v>213</v>
      </c>
      <c r="D4" s="517"/>
      <c r="E4" s="517"/>
    </row>
    <row r="5" spans="2:8" x14ac:dyDescent="0.25">
      <c r="B5" s="46"/>
      <c r="C5" s="35" t="s">
        <v>214</v>
      </c>
      <c r="D5" s="23" t="s">
        <v>215</v>
      </c>
      <c r="E5" s="23" t="s">
        <v>20</v>
      </c>
    </row>
    <row r="6" spans="2:8" x14ac:dyDescent="0.25">
      <c r="B6" s="47" t="s">
        <v>216</v>
      </c>
      <c r="C6" s="40">
        <v>2163</v>
      </c>
      <c r="D6" s="40">
        <v>211</v>
      </c>
      <c r="E6" s="40">
        <v>2374</v>
      </c>
    </row>
    <row r="7" spans="2:8" x14ac:dyDescent="0.25">
      <c r="B7" s="47" t="s">
        <v>217</v>
      </c>
      <c r="C7" s="40">
        <v>597</v>
      </c>
      <c r="D7" s="40">
        <v>134</v>
      </c>
      <c r="E7" s="40">
        <v>731</v>
      </c>
    </row>
    <row r="8" spans="2:8" x14ac:dyDescent="0.25">
      <c r="B8" s="47" t="s">
        <v>218</v>
      </c>
      <c r="C8" s="40">
        <v>185</v>
      </c>
      <c r="D8" s="40">
        <v>19</v>
      </c>
      <c r="E8" s="40">
        <v>204</v>
      </c>
    </row>
    <row r="9" spans="2:8" x14ac:dyDescent="0.25">
      <c r="B9" s="47" t="s">
        <v>219</v>
      </c>
      <c r="C9" s="40">
        <v>235</v>
      </c>
      <c r="D9" s="40">
        <v>33</v>
      </c>
      <c r="E9" s="40">
        <v>268</v>
      </c>
    </row>
    <row r="10" spans="2:8" x14ac:dyDescent="0.25">
      <c r="B10" s="47" t="s">
        <v>220</v>
      </c>
      <c r="C10" s="40">
        <v>691</v>
      </c>
      <c r="D10" s="40">
        <v>34</v>
      </c>
      <c r="E10" s="40">
        <v>725</v>
      </c>
    </row>
    <row r="11" spans="2:8" x14ac:dyDescent="0.25">
      <c r="B11" s="2" t="s">
        <v>363</v>
      </c>
      <c r="C11" s="40">
        <v>30</v>
      </c>
      <c r="D11" s="40">
        <v>5</v>
      </c>
      <c r="E11" s="117">
        <v>35</v>
      </c>
    </row>
    <row r="12" spans="2:8" x14ac:dyDescent="0.25">
      <c r="B12" s="225" t="s">
        <v>20</v>
      </c>
      <c r="C12" s="226">
        <v>3901</v>
      </c>
      <c r="D12" s="226">
        <v>436</v>
      </c>
      <c r="E12" s="226">
        <v>4337</v>
      </c>
    </row>
    <row r="13" spans="2:8" x14ac:dyDescent="0.25">
      <c r="B13" s="328"/>
    </row>
  </sheetData>
  <mergeCells count="3">
    <mergeCell ref="B2:E2"/>
    <mergeCell ref="C4:E4"/>
    <mergeCell ref="G2:H3"/>
  </mergeCells>
  <hyperlinks>
    <hyperlink ref="G2:H3" location="'Table of Contents'!A1" display="Go To Table Of Contents" xr:uid="{00000000-0004-0000-1A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M17"/>
  <sheetViews>
    <sheetView showGridLines="0" workbookViewId="0">
      <selection activeCell="L2" sqref="L2:M3"/>
    </sheetView>
  </sheetViews>
  <sheetFormatPr defaultRowHeight="15" x14ac:dyDescent="0.25"/>
  <cols>
    <col min="1" max="1" width="1.85546875" customWidth="1"/>
    <col min="2" max="2" width="16.85546875" customWidth="1"/>
    <col min="3" max="10" width="12.85546875" customWidth="1"/>
    <col min="11" max="11" width="3.5703125" customWidth="1"/>
    <col min="12" max="13" width="6.7109375" customWidth="1"/>
  </cols>
  <sheetData>
    <row r="2" spans="2:13" ht="15" customHeight="1" x14ac:dyDescent="0.25">
      <c r="B2" s="434" t="s">
        <v>920</v>
      </c>
      <c r="C2" s="434"/>
      <c r="D2" s="434"/>
      <c r="E2" s="434"/>
      <c r="F2" s="434"/>
      <c r="G2" s="434"/>
      <c r="H2" s="434"/>
      <c r="I2" s="434"/>
      <c r="J2" s="434"/>
      <c r="L2" s="444" t="s">
        <v>335</v>
      </c>
      <c r="M2" s="444"/>
    </row>
    <row r="3" spans="2:13" x14ac:dyDescent="0.25">
      <c r="B3" s="519" t="s">
        <v>1</v>
      </c>
      <c r="C3" s="519"/>
      <c r="D3" s="519"/>
      <c r="E3" s="519"/>
      <c r="F3" s="519"/>
      <c r="G3" s="519"/>
      <c r="H3" s="519"/>
      <c r="I3" s="519"/>
      <c r="J3" s="519"/>
      <c r="L3" s="444"/>
      <c r="M3" s="444"/>
    </row>
    <row r="4" spans="2:13" x14ac:dyDescent="0.25">
      <c r="B4" s="489" t="s">
        <v>221</v>
      </c>
      <c r="C4" s="454" t="s">
        <v>193</v>
      </c>
      <c r="D4" s="454"/>
      <c r="E4" s="454"/>
      <c r="F4" s="454"/>
      <c r="G4" s="454" t="s">
        <v>222</v>
      </c>
      <c r="H4" s="454"/>
      <c r="I4" s="454"/>
      <c r="J4" s="454"/>
    </row>
    <row r="5" spans="2:13" ht="18" customHeight="1" x14ac:dyDescent="0.25">
      <c r="B5" s="490"/>
      <c r="C5" s="23" t="s">
        <v>438</v>
      </c>
      <c r="D5" s="23" t="s">
        <v>194</v>
      </c>
      <c r="E5" s="23" t="s">
        <v>195</v>
      </c>
      <c r="F5" s="23" t="s">
        <v>20</v>
      </c>
      <c r="G5" s="23" t="s">
        <v>438</v>
      </c>
      <c r="H5" s="23" t="s">
        <v>194</v>
      </c>
      <c r="I5" s="23" t="s">
        <v>195</v>
      </c>
      <c r="J5" s="23" t="s">
        <v>20</v>
      </c>
    </row>
    <row r="6" spans="2:13" x14ac:dyDescent="0.25">
      <c r="B6" s="55" t="s">
        <v>355</v>
      </c>
      <c r="C6" s="40">
        <v>12</v>
      </c>
      <c r="D6" s="40">
        <v>6</v>
      </c>
      <c r="E6" s="40" t="s">
        <v>835</v>
      </c>
      <c r="F6" s="40">
        <v>18</v>
      </c>
      <c r="G6" s="40">
        <v>9</v>
      </c>
      <c r="H6" s="40">
        <v>3</v>
      </c>
      <c r="I6" s="40" t="s">
        <v>835</v>
      </c>
      <c r="J6" s="40">
        <v>12</v>
      </c>
    </row>
    <row r="7" spans="2:13" x14ac:dyDescent="0.25">
      <c r="B7" s="55" t="s">
        <v>290</v>
      </c>
      <c r="C7" s="40">
        <v>204</v>
      </c>
      <c r="D7" s="40">
        <v>72</v>
      </c>
      <c r="E7" s="40">
        <v>17</v>
      </c>
      <c r="F7" s="40">
        <v>293</v>
      </c>
      <c r="G7" s="40">
        <v>125</v>
      </c>
      <c r="H7" s="40">
        <v>45</v>
      </c>
      <c r="I7" s="40">
        <v>9</v>
      </c>
      <c r="J7" s="40">
        <v>179</v>
      </c>
    </row>
    <row r="8" spans="2:13" x14ac:dyDescent="0.25">
      <c r="B8" s="55" t="s">
        <v>223</v>
      </c>
      <c r="C8" s="40">
        <v>962</v>
      </c>
      <c r="D8" s="40">
        <v>366</v>
      </c>
      <c r="E8" s="40">
        <v>56</v>
      </c>
      <c r="F8" s="40">
        <v>1384</v>
      </c>
      <c r="G8" s="40">
        <v>493</v>
      </c>
      <c r="H8" s="40">
        <v>195</v>
      </c>
      <c r="I8" s="40">
        <v>28</v>
      </c>
      <c r="J8" s="40">
        <v>716</v>
      </c>
    </row>
    <row r="9" spans="2:13" x14ac:dyDescent="0.25">
      <c r="B9" s="55" t="s">
        <v>224</v>
      </c>
      <c r="C9" s="40">
        <v>822</v>
      </c>
      <c r="D9" s="40">
        <v>346</v>
      </c>
      <c r="E9" s="40">
        <v>108</v>
      </c>
      <c r="F9" s="40">
        <v>1276</v>
      </c>
      <c r="G9" s="40">
        <v>414</v>
      </c>
      <c r="H9" s="40">
        <v>194</v>
      </c>
      <c r="I9" s="40">
        <v>65</v>
      </c>
      <c r="J9" s="40">
        <v>673</v>
      </c>
    </row>
    <row r="10" spans="2:13" x14ac:dyDescent="0.25">
      <c r="B10" s="55" t="s">
        <v>225</v>
      </c>
      <c r="C10" s="40">
        <v>657</v>
      </c>
      <c r="D10" s="40">
        <v>345</v>
      </c>
      <c r="E10" s="40">
        <v>206</v>
      </c>
      <c r="F10" s="40">
        <v>1208</v>
      </c>
      <c r="G10" s="40">
        <v>333</v>
      </c>
      <c r="H10" s="40">
        <v>167</v>
      </c>
      <c r="I10" s="40">
        <v>130</v>
      </c>
      <c r="J10" s="40">
        <v>630</v>
      </c>
    </row>
    <row r="11" spans="2:13" x14ac:dyDescent="0.25">
      <c r="B11" s="55" t="s">
        <v>226</v>
      </c>
      <c r="C11" s="40">
        <v>62</v>
      </c>
      <c r="D11" s="40">
        <v>55</v>
      </c>
      <c r="E11" s="40">
        <v>28</v>
      </c>
      <c r="F11" s="40">
        <v>145</v>
      </c>
      <c r="G11" s="40" t="s">
        <v>14</v>
      </c>
      <c r="H11" s="40" t="s">
        <v>14</v>
      </c>
      <c r="I11" s="40" t="s">
        <v>14</v>
      </c>
      <c r="J11" s="40" t="s">
        <v>14</v>
      </c>
    </row>
    <row r="12" spans="2:13" x14ac:dyDescent="0.25">
      <c r="B12" s="55" t="s">
        <v>227</v>
      </c>
      <c r="C12" s="40">
        <v>3</v>
      </c>
      <c r="D12" s="40">
        <v>6</v>
      </c>
      <c r="E12" s="40">
        <v>3</v>
      </c>
      <c r="F12" s="40">
        <v>12</v>
      </c>
      <c r="G12" s="40" t="s">
        <v>14</v>
      </c>
      <c r="H12" s="40" t="s">
        <v>14</v>
      </c>
      <c r="I12" s="40" t="s">
        <v>14</v>
      </c>
      <c r="J12" s="40" t="s">
        <v>14</v>
      </c>
    </row>
    <row r="13" spans="2:13" x14ac:dyDescent="0.25">
      <c r="B13" s="55" t="s">
        <v>228</v>
      </c>
      <c r="C13" s="40">
        <v>1</v>
      </c>
      <c r="D13" s="40" t="s">
        <v>382</v>
      </c>
      <c r="E13" s="40" t="s">
        <v>382</v>
      </c>
      <c r="F13" s="40">
        <v>1</v>
      </c>
      <c r="G13" s="40" t="s">
        <v>14</v>
      </c>
      <c r="H13" s="40" t="s">
        <v>14</v>
      </c>
      <c r="I13" s="40" t="s">
        <v>14</v>
      </c>
      <c r="J13" s="40" t="s">
        <v>14</v>
      </c>
    </row>
    <row r="14" spans="2:13" x14ac:dyDescent="0.25">
      <c r="B14" s="198" t="s">
        <v>428</v>
      </c>
      <c r="C14" s="199">
        <v>2723</v>
      </c>
      <c r="D14" s="199">
        <v>1196</v>
      </c>
      <c r="E14" s="199">
        <v>418</v>
      </c>
      <c r="F14" s="199">
        <v>4337</v>
      </c>
      <c r="G14" s="199">
        <v>1374</v>
      </c>
      <c r="H14" s="199">
        <v>604</v>
      </c>
      <c r="I14" s="199">
        <v>232</v>
      </c>
      <c r="J14" s="199">
        <v>2210</v>
      </c>
    </row>
    <row r="15" spans="2:13" ht="22.5" customHeight="1" x14ac:dyDescent="0.25">
      <c r="B15" s="451" t="s">
        <v>836</v>
      </c>
      <c r="C15" s="518"/>
      <c r="D15" s="518"/>
      <c r="E15" s="518"/>
      <c r="F15" s="518"/>
      <c r="G15" s="518"/>
    </row>
    <row r="16" spans="2:13" x14ac:dyDescent="0.25">
      <c r="B16" s="518"/>
      <c r="C16" s="518"/>
      <c r="D16" s="518"/>
      <c r="E16" s="518"/>
      <c r="F16" s="518"/>
      <c r="G16" s="518"/>
    </row>
    <row r="17" spans="2:7" x14ac:dyDescent="0.25">
      <c r="B17" s="518"/>
      <c r="C17" s="518"/>
      <c r="D17" s="518"/>
      <c r="E17" s="518"/>
      <c r="F17" s="518"/>
      <c r="G17" s="518"/>
    </row>
  </sheetData>
  <mergeCells count="9">
    <mergeCell ref="B17:G17"/>
    <mergeCell ref="B15:G15"/>
    <mergeCell ref="B16:G16"/>
    <mergeCell ref="L2:M3"/>
    <mergeCell ref="B2:J2"/>
    <mergeCell ref="B3:J3"/>
    <mergeCell ref="B4:B5"/>
    <mergeCell ref="C4:F4"/>
    <mergeCell ref="G4:J4"/>
  </mergeCells>
  <hyperlinks>
    <hyperlink ref="L2:M3" location="'Table of Contents'!A1" display="Go To Table Of Contents" xr:uid="{00000000-0004-0000-1B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EAD83-0C64-4F4C-A9C1-8297EEFD5051}">
  <dimension ref="B2:G44"/>
  <sheetViews>
    <sheetView showGridLines="0" topLeftCell="A16" workbookViewId="0">
      <selection activeCell="F2" sqref="F2:G3"/>
    </sheetView>
  </sheetViews>
  <sheetFormatPr defaultRowHeight="15" x14ac:dyDescent="0.25"/>
  <cols>
    <col min="1" max="1" width="1.85546875" customWidth="1"/>
    <col min="2" max="2" width="16.85546875" customWidth="1"/>
    <col min="3" max="3" width="47.28515625" customWidth="1"/>
    <col min="4" max="4" width="12.85546875" customWidth="1"/>
    <col min="5" max="5" width="3.5703125" customWidth="1"/>
    <col min="6" max="7" width="6.7109375" customWidth="1"/>
  </cols>
  <sheetData>
    <row r="2" spans="2:7" ht="15" customHeight="1" x14ac:dyDescent="0.25">
      <c r="B2" s="434" t="s">
        <v>919</v>
      </c>
      <c r="C2" s="434"/>
      <c r="D2" s="434"/>
      <c r="F2" s="444" t="s">
        <v>335</v>
      </c>
      <c r="G2" s="444"/>
    </row>
    <row r="3" spans="2:7" x14ac:dyDescent="0.25">
      <c r="B3" s="519"/>
      <c r="C3" s="519"/>
      <c r="D3" s="519"/>
      <c r="F3" s="444"/>
      <c r="G3" s="444"/>
    </row>
    <row r="4" spans="2:7" x14ac:dyDescent="0.25">
      <c r="B4" s="324" t="s">
        <v>837</v>
      </c>
      <c r="C4" s="23" t="s">
        <v>838</v>
      </c>
      <c r="D4" s="23" t="s">
        <v>213</v>
      </c>
    </row>
    <row r="5" spans="2:7" x14ac:dyDescent="0.25">
      <c r="B5" s="356" t="s">
        <v>196</v>
      </c>
      <c r="C5" s="357" t="s">
        <v>839</v>
      </c>
      <c r="D5" s="358">
        <v>176</v>
      </c>
    </row>
    <row r="6" spans="2:7" x14ac:dyDescent="0.25">
      <c r="B6" s="359" t="s">
        <v>840</v>
      </c>
      <c r="C6" s="360" t="s">
        <v>841</v>
      </c>
      <c r="D6" s="361">
        <v>52</v>
      </c>
    </row>
    <row r="7" spans="2:7" x14ac:dyDescent="0.25">
      <c r="B7" s="362"/>
      <c r="C7" s="83" t="s">
        <v>842</v>
      </c>
      <c r="D7" s="363"/>
    </row>
    <row r="8" spans="2:7" x14ac:dyDescent="0.25">
      <c r="B8" s="364"/>
      <c r="C8" s="365" t="s">
        <v>843</v>
      </c>
      <c r="D8" s="366"/>
    </row>
    <row r="9" spans="2:7" x14ac:dyDescent="0.25">
      <c r="B9" s="362" t="s">
        <v>844</v>
      </c>
      <c r="C9" s="83" t="s">
        <v>845</v>
      </c>
      <c r="D9" s="363">
        <v>36</v>
      </c>
    </row>
    <row r="10" spans="2:7" x14ac:dyDescent="0.25">
      <c r="B10" s="362"/>
      <c r="C10" s="83" t="s">
        <v>846</v>
      </c>
      <c r="D10" s="363"/>
    </row>
    <row r="11" spans="2:7" x14ac:dyDescent="0.25">
      <c r="B11" s="367" t="s">
        <v>847</v>
      </c>
      <c r="C11" s="368" t="s">
        <v>848</v>
      </c>
      <c r="D11" s="358">
        <v>11</v>
      </c>
    </row>
    <row r="12" spans="2:7" x14ac:dyDescent="0.25">
      <c r="B12" s="362" t="s">
        <v>849</v>
      </c>
      <c r="C12" s="83" t="s">
        <v>850</v>
      </c>
      <c r="D12" s="363">
        <v>19</v>
      </c>
    </row>
    <row r="13" spans="2:7" x14ac:dyDescent="0.25">
      <c r="B13" s="359" t="s">
        <v>851</v>
      </c>
      <c r="C13" s="360" t="s">
        <v>852</v>
      </c>
      <c r="D13" s="361">
        <v>70</v>
      </c>
    </row>
    <row r="14" spans="2:7" x14ac:dyDescent="0.25">
      <c r="B14" s="362"/>
      <c r="C14" s="83" t="s">
        <v>853</v>
      </c>
      <c r="D14" s="363"/>
    </row>
    <row r="15" spans="2:7" x14ac:dyDescent="0.25">
      <c r="B15" s="362"/>
      <c r="C15" s="83" t="s">
        <v>854</v>
      </c>
      <c r="D15" s="363"/>
    </row>
    <row r="16" spans="2:7" x14ac:dyDescent="0.25">
      <c r="B16" s="362"/>
      <c r="C16" s="83" t="s">
        <v>855</v>
      </c>
      <c r="D16" s="363"/>
    </row>
    <row r="17" spans="2:4" x14ac:dyDescent="0.25">
      <c r="B17" s="362"/>
      <c r="C17" s="83" t="s">
        <v>856</v>
      </c>
      <c r="D17" s="363"/>
    </row>
    <row r="18" spans="2:4" x14ac:dyDescent="0.25">
      <c r="B18" s="364"/>
      <c r="C18" s="365" t="s">
        <v>857</v>
      </c>
      <c r="D18" s="366"/>
    </row>
    <row r="19" spans="2:4" x14ac:dyDescent="0.25">
      <c r="B19" s="362" t="s">
        <v>858</v>
      </c>
      <c r="C19" s="83" t="s">
        <v>859</v>
      </c>
      <c r="D19" s="363">
        <v>18</v>
      </c>
    </row>
    <row r="20" spans="2:4" x14ac:dyDescent="0.25">
      <c r="B20" s="362"/>
      <c r="C20" s="83" t="s">
        <v>860</v>
      </c>
      <c r="D20" s="363"/>
    </row>
    <row r="21" spans="2:4" x14ac:dyDescent="0.25">
      <c r="B21" s="359" t="s">
        <v>200</v>
      </c>
      <c r="C21" s="360" t="s">
        <v>861</v>
      </c>
      <c r="D21" s="361">
        <v>63</v>
      </c>
    </row>
    <row r="22" spans="2:4" x14ac:dyDescent="0.25">
      <c r="B22" s="364"/>
      <c r="C22" s="365" t="s">
        <v>862</v>
      </c>
      <c r="D22" s="366"/>
    </row>
    <row r="23" spans="2:4" x14ac:dyDescent="0.25">
      <c r="B23" s="359" t="s">
        <v>863</v>
      </c>
      <c r="C23" s="360" t="s">
        <v>864</v>
      </c>
      <c r="D23" s="361">
        <v>3</v>
      </c>
    </row>
    <row r="24" spans="2:4" x14ac:dyDescent="0.25">
      <c r="B24" s="362"/>
      <c r="C24" s="83" t="s">
        <v>865</v>
      </c>
      <c r="D24" s="363"/>
    </row>
    <row r="25" spans="2:4" x14ac:dyDescent="0.25">
      <c r="B25" s="362"/>
      <c r="C25" s="83" t="s">
        <v>866</v>
      </c>
      <c r="D25" s="363"/>
    </row>
    <row r="26" spans="2:4" x14ac:dyDescent="0.25">
      <c r="B26" s="362"/>
      <c r="C26" s="83" t="s">
        <v>867</v>
      </c>
      <c r="D26" s="363"/>
    </row>
    <row r="27" spans="2:4" x14ac:dyDescent="0.25">
      <c r="B27" s="362"/>
      <c r="C27" s="83" t="s">
        <v>868</v>
      </c>
      <c r="D27" s="363"/>
    </row>
    <row r="28" spans="2:4" x14ac:dyDescent="0.25">
      <c r="B28" s="362"/>
      <c r="C28" s="83" t="s">
        <v>869</v>
      </c>
      <c r="D28" s="363"/>
    </row>
    <row r="29" spans="2:4" x14ac:dyDescent="0.25">
      <c r="B29" s="362"/>
      <c r="C29" s="83" t="s">
        <v>870</v>
      </c>
      <c r="D29" s="363"/>
    </row>
    <row r="30" spans="2:4" x14ac:dyDescent="0.25">
      <c r="B30" s="364"/>
      <c r="C30" s="365" t="s">
        <v>871</v>
      </c>
      <c r="D30" s="366"/>
    </row>
    <row r="31" spans="2:4" x14ac:dyDescent="0.25">
      <c r="B31" s="362" t="s">
        <v>872</v>
      </c>
      <c r="C31" s="83" t="s">
        <v>873</v>
      </c>
      <c r="D31" s="363">
        <v>58</v>
      </c>
    </row>
    <row r="32" spans="2:4" x14ac:dyDescent="0.25">
      <c r="B32" s="367" t="s">
        <v>874</v>
      </c>
      <c r="C32" s="368" t="s">
        <v>875</v>
      </c>
      <c r="D32" s="358">
        <v>16</v>
      </c>
    </row>
    <row r="33" spans="2:4" x14ac:dyDescent="0.25">
      <c r="B33" s="362" t="s">
        <v>876</v>
      </c>
      <c r="C33" s="83" t="s">
        <v>877</v>
      </c>
      <c r="D33" s="363">
        <v>23</v>
      </c>
    </row>
    <row r="34" spans="2:4" x14ac:dyDescent="0.25">
      <c r="B34" s="359" t="s">
        <v>878</v>
      </c>
      <c r="C34" s="360" t="s">
        <v>879</v>
      </c>
      <c r="D34" s="361">
        <v>15</v>
      </c>
    </row>
    <row r="35" spans="2:4" x14ac:dyDescent="0.25">
      <c r="B35" s="364"/>
      <c r="C35" s="365" t="s">
        <v>880</v>
      </c>
      <c r="D35" s="366"/>
    </row>
    <row r="36" spans="2:4" x14ac:dyDescent="0.25">
      <c r="B36" s="359" t="s">
        <v>881</v>
      </c>
      <c r="C36" s="360" t="s">
        <v>882</v>
      </c>
      <c r="D36" s="361">
        <v>85</v>
      </c>
    </row>
    <row r="37" spans="2:4" x14ac:dyDescent="0.25">
      <c r="B37" s="362"/>
      <c r="C37" s="83" t="s">
        <v>883</v>
      </c>
      <c r="D37" s="363"/>
    </row>
    <row r="38" spans="2:4" x14ac:dyDescent="0.25">
      <c r="B38" s="362"/>
      <c r="C38" s="83" t="s">
        <v>884</v>
      </c>
      <c r="D38" s="363"/>
    </row>
    <row r="39" spans="2:4" x14ac:dyDescent="0.25">
      <c r="B39" s="364"/>
      <c r="C39" s="365" t="s">
        <v>885</v>
      </c>
      <c r="D39" s="366"/>
    </row>
    <row r="40" spans="2:4" x14ac:dyDescent="0.25">
      <c r="B40" s="362" t="s">
        <v>198</v>
      </c>
      <c r="C40" s="83" t="s">
        <v>886</v>
      </c>
      <c r="D40" s="363">
        <v>143</v>
      </c>
    </row>
    <row r="41" spans="2:4" x14ac:dyDescent="0.25">
      <c r="B41" s="362"/>
      <c r="C41" s="83" t="s">
        <v>887</v>
      </c>
      <c r="D41" s="363"/>
    </row>
    <row r="42" spans="2:4" x14ac:dyDescent="0.25">
      <c r="B42" s="520" t="s">
        <v>888</v>
      </c>
      <c r="C42" s="521"/>
      <c r="D42" s="199">
        <v>788</v>
      </c>
    </row>
    <row r="43" spans="2:4" x14ac:dyDescent="0.25">
      <c r="B43" s="522" t="s">
        <v>889</v>
      </c>
      <c r="C43" s="523"/>
      <c r="D43" s="199">
        <v>33</v>
      </c>
    </row>
    <row r="44" spans="2:4" x14ac:dyDescent="0.25">
      <c r="B44" s="520" t="s">
        <v>890</v>
      </c>
      <c r="C44" s="521"/>
      <c r="D44" s="199">
        <v>821</v>
      </c>
    </row>
  </sheetData>
  <mergeCells count="6">
    <mergeCell ref="B44:C44"/>
    <mergeCell ref="B2:D2"/>
    <mergeCell ref="F2:G3"/>
    <mergeCell ref="B3:D3"/>
    <mergeCell ref="B42:C42"/>
    <mergeCell ref="B43:C43"/>
  </mergeCells>
  <hyperlinks>
    <hyperlink ref="F2:G3" location="'Table of Contents'!A1" display="Go To Table Of Contents" xr:uid="{3C29A796-C0D6-4E7D-9761-AC820FB9B557}"/>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R12"/>
  <sheetViews>
    <sheetView showGridLines="0" workbookViewId="0">
      <selection activeCell="O22" sqref="O22"/>
    </sheetView>
  </sheetViews>
  <sheetFormatPr defaultRowHeight="15" x14ac:dyDescent="0.25"/>
  <cols>
    <col min="1" max="1" width="1.85546875" customWidth="1"/>
    <col min="2" max="2" width="9.140625" customWidth="1"/>
    <col min="9" max="9" width="5.5703125" customWidth="1"/>
    <col min="10" max="10" width="1.85546875" customWidth="1"/>
    <col min="11" max="11" width="1.85546875" style="49" customWidth="1"/>
    <col min="12" max="12" width="1.85546875" customWidth="1"/>
    <col min="13" max="13" width="23.42578125" customWidth="1"/>
    <col min="14" max="14" width="20.28515625" customWidth="1"/>
    <col min="15" max="15" width="20.140625" customWidth="1"/>
    <col min="16" max="16" width="6.5703125" bestFit="1" customWidth="1"/>
    <col min="17" max="18" width="6.140625" customWidth="1"/>
  </cols>
  <sheetData>
    <row r="1" spans="2:18" ht="11.25" customHeight="1" x14ac:dyDescent="0.25"/>
    <row r="2" spans="2:18" ht="15.75" customHeight="1" x14ac:dyDescent="0.25">
      <c r="B2" s="397"/>
      <c r="C2" s="397"/>
      <c r="D2" s="397"/>
      <c r="E2" s="397"/>
      <c r="F2" s="397"/>
      <c r="G2" s="397"/>
      <c r="H2" s="397"/>
      <c r="I2" s="397"/>
      <c r="M2" s="434" t="s">
        <v>918</v>
      </c>
      <c r="N2" s="434"/>
      <c r="O2" s="434"/>
      <c r="Q2" s="444" t="s">
        <v>335</v>
      </c>
      <c r="R2" s="444"/>
    </row>
    <row r="3" spans="2:18" x14ac:dyDescent="0.25">
      <c r="M3" s="36"/>
      <c r="Q3" s="444"/>
      <c r="R3" s="444"/>
    </row>
    <row r="4" spans="2:18" ht="19.899999999999999" customHeight="1" x14ac:dyDescent="0.25">
      <c r="M4" s="453" t="s">
        <v>90</v>
      </c>
      <c r="N4" s="524" t="s">
        <v>16</v>
      </c>
      <c r="O4" s="525"/>
    </row>
    <row r="5" spans="2:18" ht="34.9" customHeight="1" x14ac:dyDescent="0.25">
      <c r="M5" s="454"/>
      <c r="N5" s="26" t="s">
        <v>229</v>
      </c>
      <c r="O5" s="26" t="s">
        <v>230</v>
      </c>
      <c r="P5" s="169"/>
      <c r="Q5" s="169"/>
    </row>
    <row r="6" spans="2:18" x14ac:dyDescent="0.25">
      <c r="M6" s="12" t="s">
        <v>83</v>
      </c>
      <c r="N6" s="91">
        <v>150</v>
      </c>
      <c r="O6" s="91">
        <v>392</v>
      </c>
      <c r="P6" s="319"/>
      <c r="Q6" s="285"/>
    </row>
    <row r="7" spans="2:18" x14ac:dyDescent="0.25">
      <c r="M7" s="12" t="s">
        <v>82</v>
      </c>
      <c r="N7" s="91">
        <v>776</v>
      </c>
      <c r="O7" s="91">
        <v>2348</v>
      </c>
      <c r="P7" s="319"/>
      <c r="Q7" s="285"/>
    </row>
    <row r="8" spans="2:18" x14ac:dyDescent="0.25">
      <c r="M8" s="12" t="s">
        <v>81</v>
      </c>
      <c r="N8" s="91">
        <v>590</v>
      </c>
      <c r="O8" s="91">
        <v>2681</v>
      </c>
      <c r="P8" s="319"/>
      <c r="Q8" s="285"/>
    </row>
    <row r="9" spans="2:18" x14ac:dyDescent="0.25">
      <c r="M9" s="227" t="s">
        <v>20</v>
      </c>
      <c r="N9" s="275">
        <v>1516</v>
      </c>
      <c r="O9" s="275">
        <v>5421</v>
      </c>
      <c r="P9" s="319"/>
      <c r="Q9" s="169"/>
    </row>
    <row r="10" spans="2:18" x14ac:dyDescent="0.25">
      <c r="P10" s="169"/>
      <c r="Q10" s="169"/>
    </row>
    <row r="11" spans="2:18" x14ac:dyDescent="0.25">
      <c r="P11" s="169"/>
      <c r="Q11" s="169"/>
    </row>
    <row r="12" spans="2:18" x14ac:dyDescent="0.25">
      <c r="P12" s="169"/>
      <c r="Q12" s="169"/>
    </row>
  </sheetData>
  <mergeCells count="5">
    <mergeCell ref="M2:O2"/>
    <mergeCell ref="M4:M5"/>
    <mergeCell ref="N4:O4"/>
    <mergeCell ref="B2:I2"/>
    <mergeCell ref="Q2:R3"/>
  </mergeCells>
  <hyperlinks>
    <hyperlink ref="Q2:R3" location="'Table of Contents'!A1" display="Go To Table Of Contents" xr:uid="{00000000-0004-0000-1C00-000000000000}"/>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H16"/>
  <sheetViews>
    <sheetView showGridLines="0" workbookViewId="0">
      <selection activeCell="G2" sqref="G2:H3"/>
    </sheetView>
  </sheetViews>
  <sheetFormatPr defaultRowHeight="15" x14ac:dyDescent="0.25"/>
  <cols>
    <col min="1" max="1" width="1.85546875" customWidth="1"/>
    <col min="2" max="2" width="23.42578125" style="19" customWidth="1"/>
    <col min="3" max="3" width="14" customWidth="1"/>
    <col min="4" max="4" width="15.28515625" customWidth="1"/>
    <col min="5" max="5" width="13.28515625" customWidth="1"/>
    <col min="6" max="6" width="4.28515625" customWidth="1"/>
    <col min="7" max="8" width="6" customWidth="1"/>
  </cols>
  <sheetData>
    <row r="1" spans="2:8" ht="11.25" customHeight="1" x14ac:dyDescent="0.25"/>
    <row r="2" spans="2:8" ht="15" customHeight="1" x14ac:dyDescent="0.25">
      <c r="B2" s="434" t="s">
        <v>917</v>
      </c>
      <c r="C2" s="434"/>
      <c r="D2" s="434"/>
      <c r="E2" s="434"/>
      <c r="G2" s="444" t="s">
        <v>335</v>
      </c>
      <c r="H2" s="444"/>
    </row>
    <row r="3" spans="2:8" x14ac:dyDescent="0.25">
      <c r="B3" s="24"/>
      <c r="C3" s="2"/>
      <c r="D3" s="2"/>
      <c r="E3" s="2"/>
      <c r="G3" s="444"/>
      <c r="H3" s="444"/>
    </row>
    <row r="4" spans="2:8" x14ac:dyDescent="0.25">
      <c r="B4" s="453" t="s">
        <v>231</v>
      </c>
      <c r="C4" s="453" t="s">
        <v>232</v>
      </c>
      <c r="D4" s="453"/>
      <c r="E4" s="453"/>
    </row>
    <row r="5" spans="2:8" ht="25.5" x14ac:dyDescent="0.25">
      <c r="B5" s="454"/>
      <c r="C5" s="23" t="s">
        <v>233</v>
      </c>
      <c r="D5" s="23" t="s">
        <v>234</v>
      </c>
      <c r="E5" s="23" t="s">
        <v>235</v>
      </c>
    </row>
    <row r="6" spans="2:8" x14ac:dyDescent="0.25">
      <c r="B6" s="41" t="s">
        <v>211</v>
      </c>
      <c r="C6" s="40">
        <v>3</v>
      </c>
      <c r="D6" s="40">
        <v>0</v>
      </c>
      <c r="E6" s="40">
        <v>3</v>
      </c>
    </row>
    <row r="7" spans="2:8" x14ac:dyDescent="0.25">
      <c r="B7" s="41" t="s">
        <v>11</v>
      </c>
      <c r="C7" s="40">
        <v>73</v>
      </c>
      <c r="D7" s="40">
        <v>1</v>
      </c>
      <c r="E7" s="40">
        <v>75</v>
      </c>
    </row>
    <row r="8" spans="2:8" x14ac:dyDescent="0.25">
      <c r="B8" s="41" t="s">
        <v>12</v>
      </c>
      <c r="C8" s="40">
        <v>13</v>
      </c>
      <c r="D8" s="40">
        <v>40</v>
      </c>
      <c r="E8" s="40">
        <v>48</v>
      </c>
    </row>
    <row r="9" spans="2:8" x14ac:dyDescent="0.25">
      <c r="B9" s="41" t="s">
        <v>243</v>
      </c>
      <c r="C9" s="85">
        <v>23</v>
      </c>
      <c r="D9" s="85">
        <v>2</v>
      </c>
      <c r="E9" s="85">
        <v>69</v>
      </c>
    </row>
    <row r="10" spans="2:8" x14ac:dyDescent="0.25">
      <c r="B10" s="41" t="s">
        <v>296</v>
      </c>
      <c r="C10" s="85">
        <v>14</v>
      </c>
      <c r="D10" s="85">
        <v>0</v>
      </c>
      <c r="E10" s="85">
        <v>83</v>
      </c>
    </row>
    <row r="11" spans="2:8" x14ac:dyDescent="0.25">
      <c r="B11" s="41" t="s">
        <v>370</v>
      </c>
      <c r="C11" s="40">
        <v>10</v>
      </c>
      <c r="D11" s="40">
        <v>2</v>
      </c>
      <c r="E11" s="40">
        <v>91</v>
      </c>
    </row>
    <row r="12" spans="2:8" x14ac:dyDescent="0.25">
      <c r="B12" s="45" t="s">
        <v>442</v>
      </c>
      <c r="C12" s="40">
        <v>17</v>
      </c>
      <c r="D12" s="40">
        <v>1</v>
      </c>
      <c r="E12" s="40">
        <v>107</v>
      </c>
    </row>
    <row r="13" spans="2:8" x14ac:dyDescent="0.25">
      <c r="B13" s="45" t="s">
        <v>443</v>
      </c>
      <c r="C13" s="40">
        <v>2</v>
      </c>
      <c r="D13" s="40">
        <v>0</v>
      </c>
      <c r="E13" s="40">
        <v>109</v>
      </c>
    </row>
    <row r="14" spans="2:8" x14ac:dyDescent="0.25">
      <c r="B14" s="45" t="s">
        <v>457</v>
      </c>
      <c r="C14" s="40">
        <v>4</v>
      </c>
      <c r="D14" s="40">
        <v>0</v>
      </c>
      <c r="E14" s="40">
        <v>113</v>
      </c>
    </row>
    <row r="15" spans="2:8" x14ac:dyDescent="0.25">
      <c r="B15" s="45" t="s">
        <v>483</v>
      </c>
      <c r="C15" s="40">
        <v>5</v>
      </c>
      <c r="D15" s="40">
        <v>0</v>
      </c>
      <c r="E15" s="40">
        <v>118</v>
      </c>
    </row>
    <row r="16" spans="2:8" x14ac:dyDescent="0.25">
      <c r="B16" s="198" t="s">
        <v>20</v>
      </c>
      <c r="C16" s="199">
        <v>164</v>
      </c>
      <c r="D16" s="199">
        <v>46</v>
      </c>
      <c r="E16" s="199">
        <v>118</v>
      </c>
    </row>
  </sheetData>
  <mergeCells count="4">
    <mergeCell ref="B2:E2"/>
    <mergeCell ref="B4:B5"/>
    <mergeCell ref="C4:E4"/>
    <mergeCell ref="G2:H3"/>
  </mergeCells>
  <hyperlinks>
    <hyperlink ref="G2:H3" location="'Table of Contents'!A1" display="Go To Table Of Contents" xr:uid="{00000000-0004-0000-1D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K14"/>
  <sheetViews>
    <sheetView showGridLines="0" workbookViewId="0">
      <selection activeCell="J2" sqref="J2:K3"/>
    </sheetView>
  </sheetViews>
  <sheetFormatPr defaultRowHeight="15" x14ac:dyDescent="0.25"/>
  <cols>
    <col min="1" max="1" width="1.85546875" customWidth="1"/>
    <col min="2" max="2" width="17" style="19" customWidth="1"/>
    <col min="3" max="3" width="14" bestFit="1" customWidth="1"/>
    <col min="4" max="4" width="11.140625" bestFit="1" customWidth="1"/>
    <col min="5" max="5" width="12.85546875" bestFit="1" customWidth="1"/>
    <col min="6" max="6" width="11.140625" bestFit="1" customWidth="1"/>
    <col min="7" max="7" width="12.140625" bestFit="1" customWidth="1"/>
    <col min="8" max="8" width="11.7109375" bestFit="1" customWidth="1"/>
    <col min="9" max="9" width="3.85546875" customWidth="1"/>
    <col min="10" max="11" width="6" customWidth="1"/>
  </cols>
  <sheetData>
    <row r="1" spans="2:11" ht="11.25" customHeight="1" x14ac:dyDescent="0.25"/>
    <row r="2" spans="2:11" ht="15" customHeight="1" x14ac:dyDescent="0.25">
      <c r="B2" s="434" t="s">
        <v>916</v>
      </c>
      <c r="C2" s="434"/>
      <c r="D2" s="434"/>
      <c r="E2" s="434"/>
      <c r="F2" s="434"/>
      <c r="G2" s="434"/>
      <c r="H2" s="434"/>
      <c r="J2" s="444" t="s">
        <v>335</v>
      </c>
      <c r="K2" s="444"/>
    </row>
    <row r="3" spans="2:11" x14ac:dyDescent="0.25">
      <c r="B3" s="24"/>
      <c r="C3" s="2"/>
      <c r="D3" s="2"/>
      <c r="E3" s="2"/>
      <c r="J3" s="444"/>
      <c r="K3" s="444"/>
    </row>
    <row r="4" spans="2:11" ht="15.6" customHeight="1" x14ac:dyDescent="0.25">
      <c r="B4" s="453" t="s">
        <v>132</v>
      </c>
      <c r="C4" s="472" t="s">
        <v>236</v>
      </c>
      <c r="D4" s="492"/>
      <c r="E4" s="492"/>
      <c r="F4" s="492"/>
      <c r="G4" s="492"/>
      <c r="H4" s="492"/>
    </row>
    <row r="5" spans="2:11" ht="63.75" x14ac:dyDescent="0.25">
      <c r="B5" s="454"/>
      <c r="C5" s="23" t="s">
        <v>237</v>
      </c>
      <c r="D5" s="23" t="s">
        <v>238</v>
      </c>
      <c r="E5" s="23" t="s">
        <v>239</v>
      </c>
      <c r="F5" s="23" t="s">
        <v>240</v>
      </c>
      <c r="G5" s="23" t="s">
        <v>241</v>
      </c>
      <c r="H5" s="23" t="s">
        <v>242</v>
      </c>
    </row>
    <row r="6" spans="2:11" x14ac:dyDescent="0.25">
      <c r="B6" s="44" t="s">
        <v>741</v>
      </c>
      <c r="C6" s="318">
        <v>16</v>
      </c>
      <c r="D6" s="318" t="s">
        <v>385</v>
      </c>
      <c r="E6" s="318">
        <v>7</v>
      </c>
      <c r="F6" s="318">
        <v>100</v>
      </c>
      <c r="G6" s="318">
        <v>4</v>
      </c>
      <c r="H6" s="318">
        <v>11</v>
      </c>
    </row>
    <row r="7" spans="2:11" x14ac:dyDescent="0.25">
      <c r="B7" s="44" t="s">
        <v>742</v>
      </c>
      <c r="C7" s="318">
        <v>11</v>
      </c>
      <c r="D7" s="318">
        <v>30</v>
      </c>
      <c r="E7" s="318">
        <v>9</v>
      </c>
      <c r="F7" s="318">
        <v>157</v>
      </c>
      <c r="G7" s="318">
        <v>9</v>
      </c>
      <c r="H7" s="318">
        <v>127</v>
      </c>
    </row>
    <row r="8" spans="2:11" x14ac:dyDescent="0.25">
      <c r="B8" s="31" t="s">
        <v>743</v>
      </c>
      <c r="C8" s="318">
        <v>14</v>
      </c>
      <c r="D8" s="318">
        <v>193</v>
      </c>
      <c r="E8" s="318">
        <v>66</v>
      </c>
      <c r="F8" s="318">
        <v>102</v>
      </c>
      <c r="G8" s="318">
        <v>42</v>
      </c>
      <c r="H8" s="318">
        <v>102</v>
      </c>
    </row>
    <row r="9" spans="2:11" x14ac:dyDescent="0.25">
      <c r="B9" s="31" t="s">
        <v>744</v>
      </c>
      <c r="C9" s="318">
        <v>13</v>
      </c>
      <c r="D9" s="318">
        <v>133</v>
      </c>
      <c r="E9" s="318">
        <v>56</v>
      </c>
      <c r="F9" s="318">
        <v>81</v>
      </c>
      <c r="G9" s="318">
        <v>23</v>
      </c>
      <c r="H9" s="318">
        <v>12</v>
      </c>
    </row>
    <row r="10" spans="2:11" x14ac:dyDescent="0.25">
      <c r="B10" s="45" t="s">
        <v>745</v>
      </c>
      <c r="C10" s="318">
        <v>15</v>
      </c>
      <c r="D10" s="318">
        <v>231</v>
      </c>
      <c r="E10" s="318">
        <v>104</v>
      </c>
      <c r="F10" s="318">
        <v>192</v>
      </c>
      <c r="G10" s="318">
        <v>85</v>
      </c>
      <c r="H10" s="318">
        <v>125</v>
      </c>
    </row>
    <row r="11" spans="2:11" x14ac:dyDescent="0.25">
      <c r="B11" s="45" t="s">
        <v>443</v>
      </c>
      <c r="C11" s="318">
        <v>1</v>
      </c>
      <c r="D11" s="318">
        <v>45</v>
      </c>
      <c r="E11" s="318">
        <v>15</v>
      </c>
      <c r="F11" s="318">
        <v>28</v>
      </c>
      <c r="G11" s="318">
        <v>21</v>
      </c>
      <c r="H11" s="318">
        <v>37</v>
      </c>
    </row>
    <row r="12" spans="2:11" x14ac:dyDescent="0.25">
      <c r="B12" s="45" t="s">
        <v>457</v>
      </c>
      <c r="C12" s="318">
        <v>1</v>
      </c>
      <c r="D12" s="318">
        <v>58</v>
      </c>
      <c r="E12" s="318">
        <v>12</v>
      </c>
      <c r="F12" s="318">
        <v>41</v>
      </c>
      <c r="G12" s="318">
        <v>0</v>
      </c>
      <c r="H12" s="318">
        <v>31</v>
      </c>
    </row>
    <row r="13" spans="2:11" x14ac:dyDescent="0.25">
      <c r="B13" s="45" t="s">
        <v>748</v>
      </c>
      <c r="C13" s="318">
        <v>0</v>
      </c>
      <c r="D13" s="318">
        <v>48</v>
      </c>
      <c r="E13" s="318">
        <v>16</v>
      </c>
      <c r="F13" s="318">
        <v>37</v>
      </c>
      <c r="G13" s="318">
        <v>25</v>
      </c>
      <c r="H13" s="318">
        <v>70</v>
      </c>
    </row>
    <row r="14" spans="2:11" x14ac:dyDescent="0.25">
      <c r="B14" s="198" t="s">
        <v>20</v>
      </c>
      <c r="C14" s="199">
        <v>71</v>
      </c>
      <c r="D14" s="199">
        <v>738</v>
      </c>
      <c r="E14" s="199">
        <v>285</v>
      </c>
      <c r="F14" s="199">
        <v>738</v>
      </c>
      <c r="G14" s="199">
        <v>209</v>
      </c>
      <c r="H14" s="199">
        <v>515</v>
      </c>
    </row>
  </sheetData>
  <mergeCells count="4">
    <mergeCell ref="B2:H2"/>
    <mergeCell ref="B4:B5"/>
    <mergeCell ref="C4:H4"/>
    <mergeCell ref="J2:K3"/>
  </mergeCells>
  <hyperlinks>
    <hyperlink ref="J2:K3" location="'Table of Contents'!A1" display="Go To Table Of Contents" xr:uid="{00000000-0004-0000-1E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15"/>
  <sheetViews>
    <sheetView showGridLines="0" workbookViewId="0">
      <selection activeCell="H2" sqref="H2:I3"/>
    </sheetView>
  </sheetViews>
  <sheetFormatPr defaultColWidth="8.7109375" defaultRowHeight="14.45" customHeight="1" x14ac:dyDescent="0.25"/>
  <cols>
    <col min="1" max="1" width="1.85546875" style="1" customWidth="1"/>
    <col min="2" max="2" width="33.42578125" style="39" customWidth="1"/>
    <col min="3" max="3" width="11.42578125" style="1" customWidth="1"/>
    <col min="4" max="4" width="10.5703125" style="1" customWidth="1"/>
    <col min="5" max="5" width="11.5703125" style="1" customWidth="1"/>
    <col min="6" max="6" width="11.28515625" style="1" customWidth="1"/>
    <col min="7" max="7" width="3.28515625" style="1" customWidth="1"/>
    <col min="8" max="9" width="6.28515625" style="1" customWidth="1"/>
    <col min="10" max="16384" width="8.7109375" style="1"/>
  </cols>
  <sheetData>
    <row r="2" spans="2:9" ht="14.45" customHeight="1" x14ac:dyDescent="0.25">
      <c r="B2" s="527" t="s">
        <v>915</v>
      </c>
      <c r="C2" s="527"/>
      <c r="D2" s="527"/>
      <c r="E2" s="527"/>
      <c r="F2" s="527"/>
      <c r="H2" s="444" t="s">
        <v>335</v>
      </c>
      <c r="I2" s="444"/>
    </row>
    <row r="3" spans="2:9" ht="14.45" customHeight="1" x14ac:dyDescent="0.25">
      <c r="B3" s="519"/>
      <c r="C3" s="519"/>
      <c r="D3" s="519"/>
      <c r="E3" s="519"/>
      <c r="F3" s="519"/>
      <c r="H3" s="444"/>
      <c r="I3" s="444"/>
    </row>
    <row r="4" spans="2:9" ht="14.45" customHeight="1" x14ac:dyDescent="0.25">
      <c r="B4" s="528" t="s">
        <v>132</v>
      </c>
      <c r="C4" s="530" t="s">
        <v>244</v>
      </c>
      <c r="D4" s="531"/>
      <c r="E4" s="531"/>
      <c r="F4" s="532"/>
    </row>
    <row r="5" spans="2:9" ht="14.45" customHeight="1" x14ac:dyDescent="0.25">
      <c r="B5" s="529"/>
      <c r="C5" s="23" t="s">
        <v>438</v>
      </c>
      <c r="D5" s="37" t="s">
        <v>194</v>
      </c>
      <c r="E5" s="37" t="s">
        <v>195</v>
      </c>
      <c r="F5" s="37" t="s">
        <v>20</v>
      </c>
    </row>
    <row r="6" spans="2:9" ht="14.45" customHeight="1" x14ac:dyDescent="0.25">
      <c r="B6" s="54" t="s">
        <v>243</v>
      </c>
      <c r="C6" s="269">
        <v>1160</v>
      </c>
      <c r="D6" s="269">
        <v>695</v>
      </c>
      <c r="E6" s="270">
        <v>320</v>
      </c>
      <c r="F6" s="40">
        <v>2175</v>
      </c>
    </row>
    <row r="7" spans="2:9" ht="14.45" customHeight="1" x14ac:dyDescent="0.25">
      <c r="B7" s="54" t="s">
        <v>296</v>
      </c>
      <c r="C7" s="269">
        <v>18465</v>
      </c>
      <c r="D7" s="269">
        <v>8746</v>
      </c>
      <c r="E7" s="270">
        <v>4647</v>
      </c>
      <c r="F7" s="40">
        <v>31858</v>
      </c>
    </row>
    <row r="8" spans="2:9" ht="14.45" customHeight="1" x14ac:dyDescent="0.25">
      <c r="B8" s="54" t="s">
        <v>370</v>
      </c>
      <c r="C8" s="269">
        <v>14123</v>
      </c>
      <c r="D8" s="269">
        <v>7890</v>
      </c>
      <c r="E8" s="270">
        <v>3872</v>
      </c>
      <c r="F8" s="40">
        <v>25885</v>
      </c>
    </row>
    <row r="9" spans="2:9" ht="14.45" customHeight="1" x14ac:dyDescent="0.25">
      <c r="B9" s="45" t="s">
        <v>442</v>
      </c>
      <c r="C9" s="269">
        <v>22185</v>
      </c>
      <c r="D9" s="269">
        <v>10732</v>
      </c>
      <c r="E9" s="270">
        <v>3433</v>
      </c>
      <c r="F9" s="40">
        <v>36350</v>
      </c>
    </row>
    <row r="10" spans="2:9" ht="14.45" customHeight="1" x14ac:dyDescent="0.25">
      <c r="B10" s="45" t="s">
        <v>443</v>
      </c>
      <c r="C10" s="269">
        <v>1612</v>
      </c>
      <c r="D10" s="269">
        <v>2726</v>
      </c>
      <c r="E10" s="270">
        <v>661</v>
      </c>
      <c r="F10" s="40">
        <v>4999</v>
      </c>
    </row>
    <row r="11" spans="2:9" ht="14.45" customHeight="1" x14ac:dyDescent="0.25">
      <c r="B11" s="45" t="s">
        <v>457</v>
      </c>
      <c r="C11" s="269">
        <v>1737</v>
      </c>
      <c r="D11" s="269">
        <v>1694</v>
      </c>
      <c r="E11" s="270">
        <v>848</v>
      </c>
      <c r="F11" s="40">
        <v>4279</v>
      </c>
    </row>
    <row r="12" spans="2:9" ht="14.45" customHeight="1" x14ac:dyDescent="0.25">
      <c r="B12" s="45" t="s">
        <v>483</v>
      </c>
      <c r="C12" s="269">
        <v>926</v>
      </c>
      <c r="D12" s="269">
        <v>2700</v>
      </c>
      <c r="E12" s="270">
        <v>1415</v>
      </c>
      <c r="F12" s="40">
        <v>5041</v>
      </c>
    </row>
    <row r="13" spans="2:9" ht="14.45" customHeight="1" x14ac:dyDescent="0.25">
      <c r="B13" s="228" t="s">
        <v>20</v>
      </c>
      <c r="C13" s="276">
        <v>60208</v>
      </c>
      <c r="D13" s="276">
        <v>35183</v>
      </c>
      <c r="E13" s="276">
        <v>15196</v>
      </c>
      <c r="F13" s="276">
        <v>110587</v>
      </c>
    </row>
    <row r="14" spans="2:9" ht="14.45" customHeight="1" x14ac:dyDescent="0.25">
      <c r="B14" s="526" t="s">
        <v>429</v>
      </c>
      <c r="C14" s="526"/>
      <c r="D14" s="526"/>
      <c r="E14" s="526"/>
      <c r="F14" s="526"/>
    </row>
    <row r="15" spans="2:9" ht="14.45" customHeight="1" x14ac:dyDescent="0.25">
      <c r="B15" s="228" t="s">
        <v>430</v>
      </c>
      <c r="C15" s="276">
        <v>22.11</v>
      </c>
      <c r="D15" s="276">
        <v>29.42</v>
      </c>
      <c r="E15" s="276">
        <v>36.35</v>
      </c>
      <c r="F15" s="276">
        <v>25.5</v>
      </c>
    </row>
  </sheetData>
  <mergeCells count="6">
    <mergeCell ref="H2:I3"/>
    <mergeCell ref="B14:F14"/>
    <mergeCell ref="B2:F2"/>
    <mergeCell ref="B3:F3"/>
    <mergeCell ref="B4:B5"/>
    <mergeCell ref="C4:F4"/>
  </mergeCells>
  <hyperlinks>
    <hyperlink ref="H2:I3" location="'Table of Contents'!A1" display="Go To Table Of Contents" xr:uid="{00000000-0004-0000-1F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AI34"/>
  <sheetViews>
    <sheetView showGridLines="0" workbookViewId="0">
      <selection activeCell="AE2" sqref="AE2:AF3"/>
    </sheetView>
  </sheetViews>
  <sheetFormatPr defaultRowHeight="15" x14ac:dyDescent="0.25"/>
  <cols>
    <col min="1" max="1" width="1.85546875" customWidth="1"/>
    <col min="12" max="12" width="1.85546875" customWidth="1"/>
    <col min="13" max="13" width="1.85546875" style="49" customWidth="1"/>
    <col min="14" max="14" width="1.85546875" customWidth="1"/>
    <col min="15" max="15" width="15.7109375" style="19" bestFit="1" customWidth="1"/>
    <col min="16" max="16" width="7.85546875" bestFit="1" customWidth="1"/>
    <col min="17" max="17" width="6.140625" bestFit="1" customWidth="1"/>
    <col min="18" max="18" width="10" bestFit="1" customWidth="1"/>
    <col min="19" max="19" width="7.85546875" bestFit="1" customWidth="1"/>
    <col min="20" max="20" width="10.28515625" style="19" customWidth="1"/>
    <col min="21" max="21" width="10.85546875" style="19" customWidth="1"/>
    <col min="22" max="22" width="10.5703125" style="19" customWidth="1"/>
    <col min="23" max="23" width="10.5703125" style="19" bestFit="1" customWidth="1"/>
    <col min="24" max="24" width="10" style="19" customWidth="1"/>
    <col min="25" max="25" width="8.7109375" style="19" customWidth="1"/>
    <col min="26" max="26" width="12" style="19" bestFit="1" customWidth="1"/>
    <col min="27" max="27" width="12.28515625" style="19" bestFit="1" customWidth="1"/>
    <col min="28" max="28" width="12" style="19" customWidth="1"/>
    <col min="29" max="29" width="12.42578125" style="19" customWidth="1"/>
    <col min="30" max="30" width="2.85546875" customWidth="1"/>
    <col min="31" max="31" width="6.42578125" customWidth="1"/>
    <col min="32" max="32" width="7.28515625" customWidth="1"/>
    <col min="34" max="34" width="18.5703125" customWidth="1"/>
  </cols>
  <sheetData>
    <row r="2" spans="2:35" ht="15.75" customHeight="1" x14ac:dyDescent="0.25">
      <c r="B2" s="397"/>
      <c r="C2" s="397"/>
      <c r="D2" s="397"/>
      <c r="E2" s="397"/>
      <c r="F2" s="397"/>
      <c r="G2" s="397"/>
      <c r="H2" s="397"/>
      <c r="I2" s="397"/>
      <c r="J2" s="397"/>
      <c r="K2" s="397"/>
      <c r="O2" s="420" t="s">
        <v>914</v>
      </c>
      <c r="P2" s="420"/>
      <c r="Q2" s="420"/>
      <c r="R2" s="420"/>
      <c r="S2" s="420"/>
      <c r="T2" s="420"/>
      <c r="U2" s="420"/>
      <c r="V2" s="420"/>
      <c r="W2" s="420"/>
      <c r="X2" s="420"/>
      <c r="Y2" s="420"/>
      <c r="Z2" s="420"/>
      <c r="AA2" s="420"/>
      <c r="AB2" s="420"/>
      <c r="AC2" s="420"/>
      <c r="AE2" s="444" t="s">
        <v>335</v>
      </c>
      <c r="AF2" s="444"/>
    </row>
    <row r="3" spans="2:35" ht="15" customHeight="1" x14ac:dyDescent="0.25">
      <c r="O3" s="535" t="s">
        <v>245</v>
      </c>
      <c r="P3" s="535"/>
      <c r="Q3" s="535"/>
      <c r="R3" s="535"/>
      <c r="S3" s="535"/>
      <c r="T3" s="535"/>
      <c r="U3" s="535"/>
      <c r="V3" s="535"/>
      <c r="W3" s="535"/>
      <c r="X3" s="535"/>
      <c r="Y3" s="535"/>
      <c r="Z3" s="535"/>
      <c r="AA3" s="535"/>
      <c r="AB3" s="535"/>
      <c r="AC3" s="535"/>
      <c r="AE3" s="444"/>
      <c r="AF3" s="444"/>
    </row>
    <row r="4" spans="2:35" ht="48" customHeight="1" x14ac:dyDescent="0.25">
      <c r="O4" s="453" t="s">
        <v>246</v>
      </c>
      <c r="P4" s="453" t="s">
        <v>247</v>
      </c>
      <c r="Q4" s="453"/>
      <c r="R4" s="453" t="s">
        <v>248</v>
      </c>
      <c r="S4" s="453"/>
      <c r="T4" s="453" t="s">
        <v>249</v>
      </c>
      <c r="U4" s="453"/>
      <c r="V4" s="453" t="s">
        <v>250</v>
      </c>
      <c r="W4" s="453"/>
      <c r="X4" s="479" t="s">
        <v>251</v>
      </c>
      <c r="Y4" s="491"/>
      <c r="Z4" s="15" t="s">
        <v>252</v>
      </c>
      <c r="AA4" s="472" t="s">
        <v>253</v>
      </c>
      <c r="AB4" s="492"/>
      <c r="AC4" s="472" t="s">
        <v>254</v>
      </c>
    </row>
    <row r="5" spans="2:35" ht="27.75" customHeight="1" x14ac:dyDescent="0.25">
      <c r="O5" s="454"/>
      <c r="P5" s="23" t="s">
        <v>255</v>
      </c>
      <c r="Q5" s="23" t="s">
        <v>256</v>
      </c>
      <c r="R5" s="23" t="s">
        <v>255</v>
      </c>
      <c r="S5" s="23" t="s">
        <v>256</v>
      </c>
      <c r="T5" s="23" t="s">
        <v>255</v>
      </c>
      <c r="U5" s="23" t="s">
        <v>256</v>
      </c>
      <c r="V5" s="23" t="s">
        <v>255</v>
      </c>
      <c r="W5" s="23" t="s">
        <v>256</v>
      </c>
      <c r="X5" s="23" t="s">
        <v>255</v>
      </c>
      <c r="Y5" s="23" t="s">
        <v>256</v>
      </c>
      <c r="Z5" s="23" t="s">
        <v>257</v>
      </c>
      <c r="AA5" s="23" t="s">
        <v>313</v>
      </c>
      <c r="AB5" s="23" t="s">
        <v>342</v>
      </c>
      <c r="AC5" s="472"/>
    </row>
    <row r="6" spans="2:35" x14ac:dyDescent="0.25">
      <c r="O6" s="125" t="s">
        <v>12</v>
      </c>
      <c r="P6" s="272">
        <v>173</v>
      </c>
      <c r="Q6" s="271" t="s">
        <v>14</v>
      </c>
      <c r="R6" s="271">
        <v>114</v>
      </c>
      <c r="S6" s="271">
        <v>169</v>
      </c>
      <c r="T6" s="271">
        <v>1266445</v>
      </c>
      <c r="U6" s="271">
        <v>230</v>
      </c>
      <c r="V6" s="271">
        <v>1955230</v>
      </c>
      <c r="W6" s="271">
        <v>316</v>
      </c>
      <c r="X6" s="271">
        <v>4114988</v>
      </c>
      <c r="Y6" s="271">
        <v>16224</v>
      </c>
      <c r="Z6" s="271">
        <v>15148</v>
      </c>
      <c r="AA6" s="271">
        <v>13799</v>
      </c>
      <c r="AB6" s="348">
        <v>48428</v>
      </c>
      <c r="AC6" s="271">
        <v>54</v>
      </c>
    </row>
    <row r="7" spans="2:35" x14ac:dyDescent="0.25">
      <c r="O7" s="209" t="s">
        <v>243</v>
      </c>
      <c r="P7" s="104">
        <v>267</v>
      </c>
      <c r="Q7" s="104" t="s">
        <v>14</v>
      </c>
      <c r="R7" s="104">
        <v>381</v>
      </c>
      <c r="S7" s="104">
        <v>543</v>
      </c>
      <c r="T7" s="104">
        <v>6551739</v>
      </c>
      <c r="U7" s="104">
        <v>6191</v>
      </c>
      <c r="V7" s="104">
        <v>9417317</v>
      </c>
      <c r="W7" s="104">
        <v>167719</v>
      </c>
      <c r="X7" s="104">
        <v>7873689</v>
      </c>
      <c r="Y7" s="104">
        <v>31910</v>
      </c>
      <c r="Z7" s="273">
        <v>73332</v>
      </c>
      <c r="AA7" s="273">
        <v>109726</v>
      </c>
      <c r="AB7" s="273">
        <v>118428</v>
      </c>
      <c r="AC7" s="273">
        <v>240075</v>
      </c>
    </row>
    <row r="8" spans="2:35" x14ac:dyDescent="0.25">
      <c r="O8" s="279" t="s">
        <v>296</v>
      </c>
      <c r="P8" s="271">
        <v>289</v>
      </c>
      <c r="Q8" s="271" t="s">
        <v>14</v>
      </c>
      <c r="R8" s="271">
        <v>621</v>
      </c>
      <c r="S8" s="271">
        <v>675</v>
      </c>
      <c r="T8" s="271">
        <v>8988348</v>
      </c>
      <c r="U8" s="271">
        <v>9066</v>
      </c>
      <c r="V8" s="271">
        <v>14565545</v>
      </c>
      <c r="W8" s="271">
        <v>292206</v>
      </c>
      <c r="X8" s="271">
        <v>13195075</v>
      </c>
      <c r="Y8" s="271">
        <v>36770</v>
      </c>
      <c r="Z8" s="271">
        <v>139980</v>
      </c>
      <c r="AA8" s="271">
        <v>283839</v>
      </c>
      <c r="AB8" s="271">
        <v>499957</v>
      </c>
      <c r="AC8" s="273">
        <v>442584</v>
      </c>
    </row>
    <row r="9" spans="2:35" x14ac:dyDescent="0.25">
      <c r="O9" s="279" t="s">
        <v>370</v>
      </c>
      <c r="P9" s="271">
        <v>347</v>
      </c>
      <c r="Q9" s="271" t="s">
        <v>14</v>
      </c>
      <c r="R9" s="271">
        <v>692</v>
      </c>
      <c r="S9" s="271">
        <v>779</v>
      </c>
      <c r="T9" s="271">
        <v>9494394</v>
      </c>
      <c r="U9" s="271">
        <v>3312</v>
      </c>
      <c r="V9" s="271">
        <v>14039325</v>
      </c>
      <c r="W9" s="271">
        <v>185166</v>
      </c>
      <c r="X9" s="271">
        <v>14539538</v>
      </c>
      <c r="Y9" s="271">
        <v>42894</v>
      </c>
      <c r="Z9" s="271">
        <v>241753</v>
      </c>
      <c r="AA9" s="271">
        <v>514932</v>
      </c>
      <c r="AB9" s="271">
        <v>682369</v>
      </c>
      <c r="AC9" s="273">
        <v>299584</v>
      </c>
    </row>
    <row r="10" spans="2:35" x14ac:dyDescent="0.25">
      <c r="O10" s="45" t="s">
        <v>442</v>
      </c>
      <c r="P10" s="271">
        <v>415</v>
      </c>
      <c r="Q10" s="271" t="s">
        <v>14</v>
      </c>
      <c r="R10" s="271">
        <v>770</v>
      </c>
      <c r="S10" s="271">
        <v>1204</v>
      </c>
      <c r="T10" s="271">
        <v>18391569</v>
      </c>
      <c r="U10" s="271">
        <v>11529</v>
      </c>
      <c r="V10" s="271">
        <v>25946358</v>
      </c>
      <c r="W10" s="271">
        <v>333694</v>
      </c>
      <c r="X10" s="271">
        <v>18829291</v>
      </c>
      <c r="Y10" s="271">
        <v>53691</v>
      </c>
      <c r="Z10" s="271">
        <v>678212</v>
      </c>
      <c r="AA10" s="271">
        <v>802698</v>
      </c>
      <c r="AB10" s="271">
        <v>812320</v>
      </c>
      <c r="AC10" s="273">
        <v>612901</v>
      </c>
    </row>
    <row r="11" spans="2:35" x14ac:dyDescent="0.25">
      <c r="O11" s="45" t="s">
        <v>443</v>
      </c>
      <c r="P11" s="271">
        <v>436</v>
      </c>
      <c r="Q11" s="271" t="s">
        <v>14</v>
      </c>
      <c r="R11" s="271">
        <v>804</v>
      </c>
      <c r="S11" s="271">
        <v>1335</v>
      </c>
      <c r="T11" s="271">
        <v>23052250</v>
      </c>
      <c r="U11" s="271">
        <v>12884</v>
      </c>
      <c r="V11" s="271">
        <v>31913174</v>
      </c>
      <c r="W11" s="271">
        <v>368272</v>
      </c>
      <c r="X11" s="271">
        <v>19981407</v>
      </c>
      <c r="Y11" s="271">
        <v>57957</v>
      </c>
      <c r="Z11" s="271">
        <v>892776</v>
      </c>
      <c r="AA11" s="271">
        <v>907464</v>
      </c>
      <c r="AB11" s="271">
        <v>974675</v>
      </c>
      <c r="AC11" s="273">
        <v>1056664</v>
      </c>
    </row>
    <row r="12" spans="2:35" x14ac:dyDescent="0.25">
      <c r="O12" s="45" t="s">
        <v>457</v>
      </c>
      <c r="P12" s="271">
        <v>454</v>
      </c>
      <c r="Q12" s="271" t="s">
        <v>14</v>
      </c>
      <c r="R12" s="271">
        <v>857</v>
      </c>
      <c r="S12" s="271">
        <v>1556</v>
      </c>
      <c r="T12" s="271">
        <v>22676047</v>
      </c>
      <c r="U12" s="271">
        <v>12437</v>
      </c>
      <c r="V12" s="271">
        <v>33978876</v>
      </c>
      <c r="W12" s="271">
        <v>395148</v>
      </c>
      <c r="X12" s="271">
        <v>20110996</v>
      </c>
      <c r="Y12" s="271">
        <v>60149</v>
      </c>
      <c r="Z12" s="271">
        <v>851029</v>
      </c>
      <c r="AA12" s="271">
        <v>1029951</v>
      </c>
      <c r="AB12" s="271">
        <v>1562405</v>
      </c>
      <c r="AC12" s="273">
        <v>758848</v>
      </c>
    </row>
    <row r="13" spans="2:35" x14ac:dyDescent="0.25">
      <c r="O13" s="45" t="s">
        <v>483</v>
      </c>
      <c r="P13" s="271">
        <v>492</v>
      </c>
      <c r="Q13" s="271" t="s">
        <v>14</v>
      </c>
      <c r="R13" s="271">
        <v>880</v>
      </c>
      <c r="S13" s="271">
        <v>1788</v>
      </c>
      <c r="T13" s="271">
        <v>23917017</v>
      </c>
      <c r="U13" s="271">
        <v>11463</v>
      </c>
      <c r="V13" s="271">
        <v>36135299</v>
      </c>
      <c r="W13" s="271">
        <v>391338</v>
      </c>
      <c r="X13" s="271">
        <v>21054116</v>
      </c>
      <c r="Y13" s="271">
        <v>74598</v>
      </c>
      <c r="Z13" s="271">
        <v>1056390</v>
      </c>
      <c r="AA13" s="271">
        <v>1136522</v>
      </c>
      <c r="AB13" s="271">
        <v>1604800</v>
      </c>
      <c r="AC13" s="273">
        <v>775750</v>
      </c>
    </row>
    <row r="14" spans="2:35" ht="15" customHeight="1" x14ac:dyDescent="0.25">
      <c r="O14" s="346" t="s">
        <v>365</v>
      </c>
      <c r="P14" s="347"/>
      <c r="Q14" s="347"/>
      <c r="R14" s="541"/>
      <c r="S14" s="541"/>
      <c r="T14" s="541"/>
      <c r="U14" s="541"/>
      <c r="V14" s="541"/>
      <c r="W14" s="541"/>
      <c r="X14" s="541"/>
      <c r="Y14" s="541"/>
      <c r="Z14" s="541"/>
      <c r="AA14" s="541"/>
      <c r="AB14" s="541"/>
      <c r="AC14" s="541"/>
      <c r="AD14" s="541"/>
      <c r="AE14" s="536"/>
      <c r="AF14" s="536"/>
      <c r="AG14" s="536"/>
      <c r="AH14" s="536"/>
      <c r="AI14" s="536"/>
    </row>
    <row r="15" spans="2:35" x14ac:dyDescent="0.25">
      <c r="B15" s="220"/>
      <c r="O15" s="126"/>
      <c r="P15" s="126"/>
      <c r="Q15" s="126"/>
      <c r="R15" s="536"/>
      <c r="S15" s="536"/>
      <c r="T15" s="536"/>
      <c r="U15" s="536"/>
      <c r="V15" s="536"/>
      <c r="W15" s="536"/>
      <c r="X15" s="536"/>
      <c r="Y15" s="536"/>
      <c r="Z15" s="536"/>
      <c r="AA15" s="536"/>
      <c r="AB15" s="536"/>
      <c r="AC15" s="536"/>
      <c r="AD15" s="536"/>
      <c r="AE15" s="536"/>
      <c r="AF15" s="536"/>
      <c r="AG15" s="536"/>
      <c r="AH15" s="536"/>
      <c r="AI15" s="536"/>
    </row>
    <row r="16" spans="2:35" ht="25.5" customHeight="1" x14ac:dyDescent="0.25">
      <c r="O16" s="174"/>
      <c r="P16" s="540"/>
      <c r="Q16" s="540"/>
      <c r="R16" s="189"/>
      <c r="S16" s="540"/>
      <c r="T16" s="540"/>
      <c r="U16" s="540"/>
      <c r="V16" s="540"/>
      <c r="W16" s="540"/>
      <c r="X16" s="204"/>
      <c r="Y16" s="126"/>
      <c r="Z16" s="126"/>
      <c r="AA16" s="127"/>
      <c r="AB16" s="127"/>
      <c r="AC16" s="128"/>
      <c r="AD16" s="536"/>
      <c r="AE16" s="536"/>
      <c r="AF16" s="129"/>
      <c r="AG16" s="537"/>
      <c r="AH16" s="537"/>
      <c r="AI16" s="130"/>
    </row>
    <row r="17" spans="15:35" x14ac:dyDescent="0.25">
      <c r="O17" s="174"/>
      <c r="P17" s="540"/>
      <c r="Q17" s="540"/>
      <c r="R17" s="189"/>
      <c r="S17" s="540"/>
      <c r="T17" s="540"/>
      <c r="U17" s="540"/>
      <c r="V17" s="540"/>
      <c r="W17" s="540"/>
      <c r="X17" s="204"/>
      <c r="Y17" s="126"/>
      <c r="Z17" s="126"/>
      <c r="AA17" s="126"/>
      <c r="AB17" s="126"/>
      <c r="AC17" s="126"/>
      <c r="AD17" s="533"/>
      <c r="AE17" s="533"/>
      <c r="AF17" s="126"/>
      <c r="AG17" s="533"/>
      <c r="AH17" s="533"/>
      <c r="AI17" s="130"/>
    </row>
    <row r="18" spans="15:35" ht="37.9" customHeight="1" x14ac:dyDescent="0.25">
      <c r="O18" s="174" t="s">
        <v>246</v>
      </c>
      <c r="P18" s="192" t="s">
        <v>255</v>
      </c>
      <c r="Q18" s="192" t="s">
        <v>256</v>
      </c>
      <c r="R18" s="205" t="s">
        <v>314</v>
      </c>
      <c r="S18" s="192" t="s">
        <v>255</v>
      </c>
      <c r="T18" s="192" t="s">
        <v>256</v>
      </c>
      <c r="U18" s="174" t="s">
        <v>315</v>
      </c>
      <c r="V18" s="192" t="s">
        <v>316</v>
      </c>
      <c r="W18" s="192" t="s">
        <v>366</v>
      </c>
      <c r="X18" s="204"/>
      <c r="Y18" s="126"/>
      <c r="Z18" s="126"/>
      <c r="AA18" s="126"/>
      <c r="AB18" s="126"/>
      <c r="AC18" s="126"/>
      <c r="AD18" s="533"/>
      <c r="AE18" s="533"/>
      <c r="AF18" s="126"/>
      <c r="AG18" s="533"/>
      <c r="AH18" s="533"/>
      <c r="AI18" s="130"/>
    </row>
    <row r="19" spans="15:35" x14ac:dyDescent="0.25">
      <c r="O19" s="206" t="s">
        <v>12</v>
      </c>
      <c r="P19" s="207">
        <v>19.552299999999999</v>
      </c>
      <c r="Q19" s="207">
        <v>3.16E-3</v>
      </c>
      <c r="R19" s="207">
        <f>(+P19+Q19)</f>
        <v>19.55546</v>
      </c>
      <c r="S19" s="207">
        <v>41.149880000000003</v>
      </c>
      <c r="T19" s="207">
        <v>0.16224</v>
      </c>
      <c r="U19" s="207">
        <v>0.15148</v>
      </c>
      <c r="V19" s="207">
        <v>0.13799</v>
      </c>
      <c r="W19" s="207">
        <v>0.48427999999999999</v>
      </c>
      <c r="X19" s="204"/>
      <c r="Y19" s="126"/>
      <c r="Z19" s="126"/>
      <c r="AA19" s="126"/>
      <c r="AB19" s="126"/>
      <c r="AC19" s="126"/>
      <c r="AD19" s="533"/>
      <c r="AE19" s="533"/>
      <c r="AF19" s="126"/>
      <c r="AG19" s="534"/>
      <c r="AH19" s="534"/>
      <c r="AI19" s="130"/>
    </row>
    <row r="20" spans="15:35" x14ac:dyDescent="0.25">
      <c r="O20" s="206" t="s">
        <v>243</v>
      </c>
      <c r="P20" s="207">
        <v>94.17</v>
      </c>
      <c r="Q20" s="207">
        <v>1.68</v>
      </c>
      <c r="R20" s="207">
        <v>94.17</v>
      </c>
      <c r="S20" s="207">
        <v>78.739999999999995</v>
      </c>
      <c r="T20" s="207">
        <v>0.32</v>
      </c>
      <c r="U20" s="207">
        <v>0.73</v>
      </c>
      <c r="V20" s="207">
        <v>1.0900000000000001</v>
      </c>
      <c r="W20" s="207">
        <v>1.18</v>
      </c>
      <c r="X20" s="207"/>
      <c r="Y20" s="126"/>
      <c r="Z20" s="131"/>
      <c r="AA20" s="126"/>
      <c r="AB20" s="126"/>
      <c r="AC20" s="131"/>
      <c r="AD20" s="533"/>
      <c r="AE20" s="533"/>
      <c r="AF20" s="126"/>
      <c r="AG20" s="534"/>
      <c r="AH20" s="534"/>
      <c r="AI20" s="130"/>
    </row>
    <row r="21" spans="15:35" x14ac:dyDescent="0.25">
      <c r="O21" s="208" t="s">
        <v>296</v>
      </c>
      <c r="P21" s="207">
        <v>107.21829</v>
      </c>
      <c r="Q21" s="207">
        <v>2.0456799999999999</v>
      </c>
      <c r="R21" s="207">
        <v>145.6</v>
      </c>
      <c r="S21" s="207">
        <v>98.55538</v>
      </c>
      <c r="T21" s="207">
        <v>0.33151000000000003</v>
      </c>
      <c r="U21" s="207">
        <v>1.39</v>
      </c>
      <c r="V21" s="207">
        <v>2.83</v>
      </c>
      <c r="W21" s="207">
        <v>4.99</v>
      </c>
      <c r="X21" s="207"/>
      <c r="Y21" s="538"/>
      <c r="Z21" s="538"/>
      <c r="AA21" s="126"/>
      <c r="AB21" s="538"/>
      <c r="AC21" s="538"/>
      <c r="AD21" s="533"/>
      <c r="AE21" s="533"/>
      <c r="AF21" s="126"/>
      <c r="AG21" s="534"/>
      <c r="AH21" s="534"/>
      <c r="AI21" s="130"/>
    </row>
    <row r="22" spans="15:35" x14ac:dyDescent="0.25">
      <c r="O22" s="208" t="s">
        <v>294</v>
      </c>
      <c r="P22" s="207">
        <v>121.26772</v>
      </c>
      <c r="Q22" s="207">
        <v>2.0695700000000001</v>
      </c>
      <c r="R22" s="207">
        <v>156.06</v>
      </c>
      <c r="S22" s="207">
        <v>122.99081</v>
      </c>
      <c r="T22" s="207">
        <v>0.34373999999999999</v>
      </c>
      <c r="U22" s="207">
        <v>1.53</v>
      </c>
      <c r="V22" s="207">
        <v>3.46</v>
      </c>
      <c r="W22" s="207">
        <v>4.8600000000000003</v>
      </c>
      <c r="X22" s="207"/>
      <c r="Y22" s="538"/>
      <c r="Z22" s="538"/>
      <c r="AA22" s="126"/>
      <c r="AB22" s="538"/>
      <c r="AC22" s="538"/>
      <c r="AD22" s="533"/>
      <c r="AE22" s="533"/>
      <c r="AF22" s="126"/>
      <c r="AG22" s="539"/>
      <c r="AH22" s="539"/>
      <c r="AI22" s="130"/>
    </row>
    <row r="23" spans="15:35" x14ac:dyDescent="0.25">
      <c r="O23" s="208" t="s">
        <v>356</v>
      </c>
      <c r="P23" s="207">
        <v>136.66166000000001</v>
      </c>
      <c r="Q23" s="207">
        <v>2.5395500000000002</v>
      </c>
      <c r="R23" s="207">
        <v>120.51</v>
      </c>
      <c r="S23" s="207">
        <v>128.75496000000001</v>
      </c>
      <c r="T23" s="207">
        <v>0.35803000000000001</v>
      </c>
      <c r="U23" s="207">
        <v>1.68</v>
      </c>
      <c r="V23" s="207">
        <v>4.07</v>
      </c>
      <c r="W23" s="207">
        <v>5.79</v>
      </c>
      <c r="X23" s="207"/>
      <c r="Y23" s="538"/>
      <c r="Z23" s="538"/>
      <c r="AA23" s="126"/>
      <c r="AB23" s="538"/>
      <c r="AC23" s="538"/>
      <c r="AD23" s="533"/>
      <c r="AE23" s="533"/>
      <c r="AF23" s="126"/>
      <c r="AG23" s="533"/>
      <c r="AH23" s="533"/>
      <c r="AI23" s="130"/>
    </row>
    <row r="24" spans="15:35" x14ac:dyDescent="0.25">
      <c r="O24" s="208" t="s">
        <v>361</v>
      </c>
      <c r="P24" s="207"/>
      <c r="Q24" s="207"/>
      <c r="R24" s="207">
        <v>128.38999999999999</v>
      </c>
      <c r="S24" s="207"/>
      <c r="T24" s="207"/>
      <c r="U24" s="207">
        <v>1.96</v>
      </c>
      <c r="V24" s="207">
        <v>4.62</v>
      </c>
      <c r="W24" s="207">
        <v>6.9</v>
      </c>
      <c r="X24" s="207"/>
      <c r="Y24" s="102"/>
      <c r="Z24" s="102"/>
      <c r="AA24"/>
      <c r="AB24" s="102"/>
      <c r="AC24" s="102"/>
    </row>
    <row r="25" spans="15:35" x14ac:dyDescent="0.25">
      <c r="O25" s="208"/>
      <c r="P25" s="207"/>
      <c r="Q25" s="207"/>
      <c r="R25" s="207"/>
      <c r="S25" s="207"/>
      <c r="T25" s="207"/>
      <c r="U25" s="207"/>
      <c r="V25" s="207"/>
      <c r="W25" s="207"/>
      <c r="X25" s="207"/>
      <c r="Y25" s="102"/>
      <c r="Z25" s="102"/>
      <c r="AA25"/>
      <c r="AB25" s="102"/>
      <c r="AC25" s="102"/>
    </row>
    <row r="26" spans="15:35" x14ac:dyDescent="0.25">
      <c r="O26" s="169"/>
      <c r="P26" s="169"/>
      <c r="Q26" s="169"/>
      <c r="R26" s="169"/>
      <c r="S26" s="169"/>
      <c r="T26" s="169"/>
      <c r="U26" s="169"/>
      <c r="V26" s="169"/>
      <c r="W26" s="169"/>
      <c r="X26" s="169"/>
      <c r="Y26"/>
      <c r="Z26"/>
      <c r="AA26"/>
      <c r="AB26"/>
      <c r="AC26"/>
    </row>
    <row r="27" spans="15:35" x14ac:dyDescent="0.25">
      <c r="O27" s="168"/>
      <c r="P27" s="169"/>
      <c r="Q27" s="169"/>
      <c r="R27" s="169"/>
      <c r="S27" s="169"/>
      <c r="T27" s="168"/>
      <c r="U27" s="168"/>
      <c r="V27" s="168"/>
      <c r="W27" s="168"/>
      <c r="X27" s="168"/>
    </row>
    <row r="28" spans="15:35" x14ac:dyDescent="0.25">
      <c r="O28" s="206" t="s">
        <v>12</v>
      </c>
      <c r="P28" s="207">
        <v>0.15148</v>
      </c>
      <c r="Q28" s="169"/>
      <c r="R28" s="169"/>
      <c r="S28" s="169"/>
      <c r="T28" s="168"/>
      <c r="U28" s="168"/>
      <c r="V28" s="168"/>
      <c r="W28" s="168"/>
      <c r="X28" s="168"/>
    </row>
    <row r="29" spans="15:35" x14ac:dyDescent="0.25">
      <c r="O29" s="206" t="s">
        <v>243</v>
      </c>
      <c r="P29" s="207">
        <v>0.73</v>
      </c>
      <c r="Q29" s="169"/>
      <c r="R29" s="169"/>
      <c r="S29" s="169"/>
      <c r="T29" s="168"/>
      <c r="U29" s="168"/>
      <c r="V29" s="168"/>
      <c r="W29" s="168"/>
      <c r="X29" s="168"/>
    </row>
    <row r="30" spans="15:35" x14ac:dyDescent="0.25">
      <c r="O30" s="208" t="s">
        <v>258</v>
      </c>
      <c r="P30" s="207">
        <v>1.0684</v>
      </c>
      <c r="Q30" s="169"/>
      <c r="R30" s="169"/>
      <c r="S30" s="169"/>
      <c r="T30" s="168"/>
      <c r="U30" s="168"/>
      <c r="V30" s="168"/>
      <c r="W30" s="168"/>
      <c r="X30" s="168"/>
    </row>
    <row r="31" spans="15:35" x14ac:dyDescent="0.25">
      <c r="O31" s="208" t="s">
        <v>259</v>
      </c>
      <c r="P31" s="207">
        <v>1.20896</v>
      </c>
      <c r="Q31" s="169"/>
      <c r="R31" s="169"/>
      <c r="S31" s="169"/>
      <c r="T31" s="168"/>
      <c r="U31" s="168"/>
      <c r="V31" s="168"/>
      <c r="W31" s="168"/>
      <c r="X31" s="168"/>
    </row>
    <row r="32" spans="15:35" x14ac:dyDescent="0.25">
      <c r="O32" s="208" t="s">
        <v>260</v>
      </c>
      <c r="P32" s="207">
        <v>1.2983899999999999</v>
      </c>
      <c r="Q32" s="169"/>
      <c r="R32" s="169"/>
      <c r="S32" s="169"/>
      <c r="T32" s="168"/>
      <c r="U32" s="168"/>
      <c r="V32" s="168"/>
      <c r="W32" s="168"/>
      <c r="X32" s="168"/>
    </row>
    <row r="33" spans="15:24" x14ac:dyDescent="0.25">
      <c r="O33" s="208" t="s">
        <v>261</v>
      </c>
      <c r="P33" s="207">
        <v>1.3997999999999999</v>
      </c>
      <c r="Q33" s="169"/>
      <c r="R33" s="169"/>
      <c r="S33" s="169"/>
      <c r="T33" s="168"/>
      <c r="U33" s="168"/>
      <c r="V33" s="168"/>
      <c r="W33" s="168"/>
      <c r="X33" s="168"/>
    </row>
    <row r="34" spans="15:24" x14ac:dyDescent="0.25">
      <c r="O34" s="208" t="s">
        <v>294</v>
      </c>
      <c r="P34" s="207">
        <v>1.5310299999999999</v>
      </c>
      <c r="Q34" s="169"/>
      <c r="R34" s="169"/>
      <c r="S34" s="169"/>
      <c r="T34" s="168"/>
      <c r="U34" s="168"/>
      <c r="V34" s="168"/>
      <c r="W34" s="168"/>
      <c r="X34" s="168"/>
    </row>
  </sheetData>
  <mergeCells count="46">
    <mergeCell ref="AD17:AE17"/>
    <mergeCell ref="AG17:AH17"/>
    <mergeCell ref="AG18:AH18"/>
    <mergeCell ref="AE2:AF3"/>
    <mergeCell ref="B2:K2"/>
    <mergeCell ref="AA4:AB4"/>
    <mergeCell ref="P16:Q17"/>
    <mergeCell ref="S16:T17"/>
    <mergeCell ref="U16:U17"/>
    <mergeCell ref="V16:W17"/>
    <mergeCell ref="R14:S15"/>
    <mergeCell ref="T14:V15"/>
    <mergeCell ref="W14:Y15"/>
    <mergeCell ref="Z14:AB14"/>
    <mergeCell ref="Z15:AB15"/>
    <mergeCell ref="AC14:AD15"/>
    <mergeCell ref="AD23:AE23"/>
    <mergeCell ref="AG23:AH23"/>
    <mergeCell ref="Y22:Z22"/>
    <mergeCell ref="AD22:AE22"/>
    <mergeCell ref="AG22:AH22"/>
    <mergeCell ref="AB22:AC22"/>
    <mergeCell ref="AB23:AC23"/>
    <mergeCell ref="Y23:Z23"/>
    <mergeCell ref="Y21:Z21"/>
    <mergeCell ref="AD21:AE21"/>
    <mergeCell ref="AG21:AH21"/>
    <mergeCell ref="AD20:AE20"/>
    <mergeCell ref="AG20:AH20"/>
    <mergeCell ref="AB21:AC21"/>
    <mergeCell ref="AD19:AE19"/>
    <mergeCell ref="AG19:AH19"/>
    <mergeCell ref="AC4:AC5"/>
    <mergeCell ref="O2:AC2"/>
    <mergeCell ref="O3:AC3"/>
    <mergeCell ref="O4:O5"/>
    <mergeCell ref="P4:Q4"/>
    <mergeCell ref="R4:S4"/>
    <mergeCell ref="T4:U4"/>
    <mergeCell ref="V4:W4"/>
    <mergeCell ref="X4:Y4"/>
    <mergeCell ref="AD18:AE18"/>
    <mergeCell ref="AE14:AG15"/>
    <mergeCell ref="AH14:AI15"/>
    <mergeCell ref="AD16:AE16"/>
    <mergeCell ref="AG16:AH16"/>
  </mergeCells>
  <hyperlinks>
    <hyperlink ref="AE2:AF3" location="'Table of Contents'!A1" display="Go To Table Of Contents" xr:uid="{00000000-0004-0000-2000-000000000000}"/>
  </hyperlinks>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I23"/>
  <sheetViews>
    <sheetView showGridLines="0" zoomScaleNormal="100" workbookViewId="0">
      <selection activeCell="H2" sqref="H2:I3"/>
    </sheetView>
  </sheetViews>
  <sheetFormatPr defaultRowHeight="15" x14ac:dyDescent="0.25"/>
  <cols>
    <col min="1" max="1" width="1.85546875" customWidth="1"/>
    <col min="2" max="2" width="43.140625" style="19" customWidth="1"/>
    <col min="3" max="6" width="14.7109375" customWidth="1"/>
    <col min="7" max="7" width="3.7109375" customWidth="1"/>
    <col min="8" max="9" width="7" customWidth="1"/>
  </cols>
  <sheetData>
    <row r="1" spans="2:9" ht="12" customHeight="1" x14ac:dyDescent="0.25"/>
    <row r="2" spans="2:9" ht="15" customHeight="1" x14ac:dyDescent="0.25">
      <c r="B2" s="542" t="s">
        <v>913</v>
      </c>
      <c r="C2" s="542"/>
      <c r="D2" s="542"/>
      <c r="E2" s="542"/>
      <c r="F2" s="542"/>
      <c r="H2" s="444" t="s">
        <v>335</v>
      </c>
      <c r="I2" s="444"/>
    </row>
    <row r="3" spans="2:9" x14ac:dyDescent="0.25">
      <c r="B3" s="435" t="s">
        <v>1</v>
      </c>
      <c r="C3" s="435"/>
      <c r="D3" s="435"/>
      <c r="E3" s="435"/>
      <c r="F3" s="435"/>
      <c r="H3" s="444"/>
      <c r="I3" s="444"/>
    </row>
    <row r="4" spans="2:9" ht="18" customHeight="1" x14ac:dyDescent="0.25">
      <c r="B4" s="528" t="s">
        <v>262</v>
      </c>
      <c r="C4" s="528" t="s">
        <v>263</v>
      </c>
      <c r="D4" s="528"/>
      <c r="E4" s="528"/>
      <c r="F4" s="528" t="s">
        <v>20</v>
      </c>
    </row>
    <row r="5" spans="2:9" ht="28.5" customHeight="1" x14ac:dyDescent="0.25">
      <c r="B5" s="529"/>
      <c r="C5" s="37" t="s">
        <v>264</v>
      </c>
      <c r="D5" s="37" t="s">
        <v>265</v>
      </c>
      <c r="E5" s="37" t="s">
        <v>266</v>
      </c>
      <c r="F5" s="529"/>
    </row>
    <row r="6" spans="2:9" x14ac:dyDescent="0.25">
      <c r="B6" s="55" t="s">
        <v>267</v>
      </c>
      <c r="C6" s="56">
        <v>93</v>
      </c>
      <c r="D6" s="56">
        <v>14</v>
      </c>
      <c r="E6" s="56">
        <v>16</v>
      </c>
      <c r="F6" s="40">
        <v>123</v>
      </c>
    </row>
    <row r="7" spans="2:9" x14ac:dyDescent="0.25">
      <c r="B7" s="55" t="s">
        <v>268</v>
      </c>
      <c r="C7" s="56">
        <v>1572</v>
      </c>
      <c r="D7" s="56">
        <v>252</v>
      </c>
      <c r="E7" s="56">
        <v>179</v>
      </c>
      <c r="F7" s="40">
        <v>2003</v>
      </c>
    </row>
    <row r="8" spans="2:9" x14ac:dyDescent="0.25">
      <c r="B8" s="55" t="s">
        <v>269</v>
      </c>
      <c r="C8" s="91">
        <v>0</v>
      </c>
      <c r="D8" s="91">
        <v>0</v>
      </c>
      <c r="E8" s="56">
        <v>252</v>
      </c>
      <c r="F8" s="40">
        <v>252</v>
      </c>
    </row>
    <row r="9" spans="2:9" x14ac:dyDescent="0.25">
      <c r="B9" s="55" t="s">
        <v>283</v>
      </c>
      <c r="C9" s="56">
        <v>186</v>
      </c>
      <c r="D9" s="56">
        <v>50</v>
      </c>
      <c r="E9" s="56">
        <v>56</v>
      </c>
      <c r="F9" s="40">
        <v>292</v>
      </c>
    </row>
    <row r="10" spans="2:9" x14ac:dyDescent="0.25">
      <c r="B10" s="55" t="s">
        <v>270</v>
      </c>
      <c r="C10" s="56">
        <v>57</v>
      </c>
      <c r="D10" s="56">
        <v>33</v>
      </c>
      <c r="E10" s="56">
        <v>313</v>
      </c>
      <c r="F10" s="40">
        <v>403</v>
      </c>
    </row>
    <row r="11" spans="2:9" x14ac:dyDescent="0.25">
      <c r="B11" s="55" t="s">
        <v>271</v>
      </c>
      <c r="C11" s="91" t="s">
        <v>14</v>
      </c>
      <c r="D11" s="91" t="s">
        <v>14</v>
      </c>
      <c r="E11" s="56">
        <v>1077</v>
      </c>
      <c r="F11" s="40">
        <v>1077</v>
      </c>
    </row>
    <row r="12" spans="2:9" x14ac:dyDescent="0.25">
      <c r="B12" s="55" t="s">
        <v>272</v>
      </c>
      <c r="C12" s="56">
        <v>321</v>
      </c>
      <c r="D12" s="56">
        <v>56</v>
      </c>
      <c r="E12" s="56">
        <v>139</v>
      </c>
      <c r="F12" s="40">
        <v>516</v>
      </c>
    </row>
    <row r="13" spans="2:9" x14ac:dyDescent="0.25">
      <c r="B13" s="55" t="s">
        <v>273</v>
      </c>
      <c r="C13" s="56">
        <v>209</v>
      </c>
      <c r="D13" s="56">
        <v>61</v>
      </c>
      <c r="E13" s="91" t="s">
        <v>14</v>
      </c>
      <c r="F13" s="40">
        <v>270</v>
      </c>
    </row>
    <row r="14" spans="2:9" x14ac:dyDescent="0.25">
      <c r="B14" s="55" t="s">
        <v>274</v>
      </c>
      <c r="C14" s="91" t="s">
        <v>14</v>
      </c>
      <c r="D14" s="91" t="s">
        <v>14</v>
      </c>
      <c r="E14" s="56">
        <v>4</v>
      </c>
      <c r="F14" s="40">
        <v>4</v>
      </c>
    </row>
    <row r="15" spans="2:9" x14ac:dyDescent="0.25">
      <c r="B15" s="55" t="s">
        <v>275</v>
      </c>
      <c r="C15" s="56">
        <v>153</v>
      </c>
      <c r="D15" s="56">
        <v>46</v>
      </c>
      <c r="E15" s="56">
        <v>3</v>
      </c>
      <c r="F15" s="40">
        <v>202</v>
      </c>
    </row>
    <row r="16" spans="2:9" x14ac:dyDescent="0.25">
      <c r="B16" s="55" t="s">
        <v>276</v>
      </c>
      <c r="C16" s="56">
        <v>101</v>
      </c>
      <c r="D16" s="56">
        <v>17</v>
      </c>
      <c r="E16" s="56">
        <v>65</v>
      </c>
      <c r="F16" s="40">
        <v>183</v>
      </c>
    </row>
    <row r="17" spans="2:6" x14ac:dyDescent="0.25">
      <c r="B17" s="55" t="s">
        <v>277</v>
      </c>
      <c r="C17" s="40">
        <v>6</v>
      </c>
      <c r="D17" s="85">
        <v>0</v>
      </c>
      <c r="E17" s="40">
        <v>1</v>
      </c>
      <c r="F17" s="40">
        <v>7</v>
      </c>
    </row>
    <row r="18" spans="2:6" x14ac:dyDescent="0.25">
      <c r="B18" s="55" t="s">
        <v>439</v>
      </c>
      <c r="C18" s="40">
        <v>3</v>
      </c>
      <c r="D18" s="40">
        <v>2</v>
      </c>
      <c r="E18" s="40">
        <v>6</v>
      </c>
      <c r="F18" s="40">
        <v>11</v>
      </c>
    </row>
    <row r="19" spans="2:6" x14ac:dyDescent="0.25">
      <c r="B19" s="55" t="s">
        <v>279</v>
      </c>
      <c r="C19" s="40">
        <v>5</v>
      </c>
      <c r="D19" s="85">
        <v>1</v>
      </c>
      <c r="E19" s="40">
        <v>21</v>
      </c>
      <c r="F19" s="40">
        <v>27</v>
      </c>
    </row>
    <row r="20" spans="2:6" x14ac:dyDescent="0.25">
      <c r="B20" s="55" t="s">
        <v>280</v>
      </c>
      <c r="C20" s="40">
        <v>2</v>
      </c>
      <c r="D20" s="85">
        <v>0</v>
      </c>
      <c r="E20" s="85">
        <v>0</v>
      </c>
      <c r="F20" s="40">
        <v>2</v>
      </c>
    </row>
    <row r="21" spans="2:6" x14ac:dyDescent="0.25">
      <c r="B21" s="55" t="s">
        <v>414</v>
      </c>
      <c r="C21" s="40">
        <v>58</v>
      </c>
      <c r="D21" s="40">
        <v>18</v>
      </c>
      <c r="E21" s="40">
        <v>41</v>
      </c>
      <c r="F21" s="85">
        <v>117</v>
      </c>
    </row>
    <row r="22" spans="2:6" ht="15.75" customHeight="1" x14ac:dyDescent="0.25">
      <c r="B22" s="280" t="s">
        <v>20</v>
      </c>
      <c r="C22" s="247">
        <v>2766</v>
      </c>
      <c r="D22" s="247">
        <v>550</v>
      </c>
      <c r="E22" s="247">
        <v>2173</v>
      </c>
      <c r="F22" s="247">
        <v>5489</v>
      </c>
    </row>
    <row r="23" spans="2:6" ht="24.75" customHeight="1" x14ac:dyDescent="0.25">
      <c r="B23" s="451" t="s">
        <v>440</v>
      </c>
      <c r="C23" s="518"/>
      <c r="D23" s="518"/>
      <c r="E23" s="518"/>
      <c r="F23" s="518"/>
    </row>
  </sheetData>
  <mergeCells count="7">
    <mergeCell ref="H2:I3"/>
    <mergeCell ref="B23:F23"/>
    <mergeCell ref="B2:F2"/>
    <mergeCell ref="B3:F3"/>
    <mergeCell ref="B4:B5"/>
    <mergeCell ref="C4:E4"/>
    <mergeCell ref="F4:F5"/>
  </mergeCells>
  <hyperlinks>
    <hyperlink ref="H2:I3" location="'Table of Contents'!A1" display="Go To Table Of Contents" xr:uid="{00000000-0004-0000-2100-000000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A56"/>
  <sheetViews>
    <sheetView showGridLines="0" topLeftCell="C1" workbookViewId="0">
      <selection activeCell="Z2" sqref="Z2:AA3"/>
    </sheetView>
  </sheetViews>
  <sheetFormatPr defaultRowHeight="15" x14ac:dyDescent="0.25"/>
  <cols>
    <col min="1" max="1" width="1.85546875" customWidth="1"/>
    <col min="5" max="5" width="15.28515625" customWidth="1"/>
    <col min="7" max="7" width="16.42578125" customWidth="1"/>
    <col min="8" max="8" width="3.28515625" customWidth="1"/>
    <col min="14" max="14" width="1.85546875" customWidth="1"/>
    <col min="15" max="15" width="1.85546875" style="49" customWidth="1"/>
    <col min="16" max="16" width="1.85546875" customWidth="1"/>
    <col min="17" max="17" width="46.5703125" style="19" customWidth="1"/>
    <col min="18" max="18" width="14.42578125" style="19" customWidth="1"/>
    <col min="19" max="19" width="13.5703125" style="19" customWidth="1"/>
    <col min="20" max="20" width="13.7109375" style="19" customWidth="1"/>
    <col min="21" max="21" width="14.5703125" style="19" customWidth="1"/>
    <col min="22" max="22" width="17.7109375" style="19" customWidth="1"/>
    <col min="23" max="23" width="11.28515625" style="19" customWidth="1"/>
    <col min="24" max="24" width="13.28515625" style="19" customWidth="1"/>
    <col min="25" max="25" width="3.5703125" customWidth="1"/>
    <col min="26" max="26" width="6" customWidth="1"/>
    <col min="27" max="27" width="8" customWidth="1"/>
  </cols>
  <sheetData>
    <row r="1" spans="2:27" ht="12" customHeight="1" x14ac:dyDescent="0.25"/>
    <row r="2" spans="2:27" ht="15.75" x14ac:dyDescent="0.25">
      <c r="B2" s="400"/>
      <c r="C2" s="400"/>
      <c r="D2" s="400"/>
      <c r="E2" s="400"/>
      <c r="F2" s="400"/>
      <c r="G2" s="400"/>
      <c r="H2" s="51"/>
      <c r="I2" s="400"/>
      <c r="J2" s="400"/>
      <c r="K2" s="400"/>
      <c r="L2" s="400"/>
      <c r="M2" s="400"/>
      <c r="Q2" s="402" t="s">
        <v>485</v>
      </c>
      <c r="R2" s="402"/>
      <c r="S2" s="402"/>
      <c r="T2" s="402"/>
      <c r="U2" s="402"/>
      <c r="V2" s="402"/>
      <c r="W2" s="402"/>
      <c r="X2" s="402"/>
      <c r="Z2" s="391" t="s">
        <v>335</v>
      </c>
      <c r="AA2" s="391"/>
    </row>
    <row r="3" spans="2:27" ht="28.5" customHeight="1" x14ac:dyDescent="0.25">
      <c r="Q3" s="393" t="s">
        <v>15</v>
      </c>
      <c r="R3" s="404" t="s">
        <v>16</v>
      </c>
      <c r="S3" s="405"/>
      <c r="T3" s="405"/>
      <c r="U3" s="405"/>
      <c r="V3" s="405"/>
      <c r="W3" s="405"/>
      <c r="X3" s="406"/>
      <c r="Z3" s="391"/>
      <c r="AA3" s="391"/>
    </row>
    <row r="4" spans="2:27" x14ac:dyDescent="0.25">
      <c r="Q4" s="403"/>
      <c r="R4" s="403" t="s">
        <v>4</v>
      </c>
      <c r="S4" s="407" t="s">
        <v>17</v>
      </c>
      <c r="T4" s="407"/>
      <c r="U4" s="407"/>
      <c r="V4" s="407"/>
      <c r="W4" s="407"/>
      <c r="X4" s="408" t="s">
        <v>18</v>
      </c>
    </row>
    <row r="5" spans="2:27" ht="40.5" x14ac:dyDescent="0.25">
      <c r="Q5" s="394"/>
      <c r="R5" s="394"/>
      <c r="S5" s="6" t="s">
        <v>6</v>
      </c>
      <c r="T5" s="6" t="s">
        <v>19</v>
      </c>
      <c r="U5" s="6" t="s">
        <v>8</v>
      </c>
      <c r="V5" s="6" t="s">
        <v>9</v>
      </c>
      <c r="W5" s="8" t="s">
        <v>20</v>
      </c>
      <c r="X5" s="409"/>
    </row>
    <row r="6" spans="2:27" ht="18" customHeight="1" x14ac:dyDescent="0.25">
      <c r="Q6" s="210" t="s">
        <v>21</v>
      </c>
      <c r="R6" s="124">
        <v>2777</v>
      </c>
      <c r="S6" s="124">
        <v>386</v>
      </c>
      <c r="T6" s="124">
        <v>401</v>
      </c>
      <c r="U6" s="124">
        <v>425</v>
      </c>
      <c r="V6" s="124">
        <v>972</v>
      </c>
      <c r="W6" s="148">
        <v>2184</v>
      </c>
      <c r="X6" s="217">
        <v>593</v>
      </c>
    </row>
    <row r="7" spans="2:27" ht="18.75" customHeight="1" x14ac:dyDescent="0.25">
      <c r="Q7" s="100" t="s">
        <v>22</v>
      </c>
      <c r="R7" s="7">
        <v>364</v>
      </c>
      <c r="S7" s="114">
        <v>45</v>
      </c>
      <c r="T7" s="114">
        <v>52</v>
      </c>
      <c r="U7" s="114">
        <v>52</v>
      </c>
      <c r="V7" s="114">
        <v>132</v>
      </c>
      <c r="W7" s="114">
        <v>281</v>
      </c>
      <c r="X7" s="115">
        <v>83</v>
      </c>
      <c r="Z7" s="165"/>
    </row>
    <row r="8" spans="2:27" ht="17.25" customHeight="1" x14ac:dyDescent="0.25">
      <c r="Q8" s="101" t="s">
        <v>23</v>
      </c>
      <c r="R8" s="7">
        <v>295</v>
      </c>
      <c r="S8" s="114">
        <v>51</v>
      </c>
      <c r="T8" s="114">
        <v>56</v>
      </c>
      <c r="U8" s="114">
        <v>43</v>
      </c>
      <c r="V8" s="114">
        <v>87</v>
      </c>
      <c r="W8" s="114">
        <v>237</v>
      </c>
      <c r="X8" s="115">
        <v>58</v>
      </c>
      <c r="Z8" s="165"/>
    </row>
    <row r="9" spans="2:27" ht="20.25" customHeight="1" x14ac:dyDescent="0.25">
      <c r="Q9" s="100" t="s">
        <v>24</v>
      </c>
      <c r="R9" s="7">
        <v>197</v>
      </c>
      <c r="S9" s="114">
        <v>25</v>
      </c>
      <c r="T9" s="114">
        <v>21</v>
      </c>
      <c r="U9" s="114">
        <v>18</v>
      </c>
      <c r="V9" s="114">
        <v>90</v>
      </c>
      <c r="W9" s="114">
        <v>154</v>
      </c>
      <c r="X9" s="115">
        <v>43</v>
      </c>
      <c r="Z9" s="165"/>
    </row>
    <row r="10" spans="2:27" ht="16.5" customHeight="1" x14ac:dyDescent="0.25">
      <c r="Q10" s="101" t="s">
        <v>25</v>
      </c>
      <c r="R10" s="7">
        <v>148</v>
      </c>
      <c r="S10" s="114">
        <v>22</v>
      </c>
      <c r="T10" s="114">
        <v>26</v>
      </c>
      <c r="U10" s="114">
        <v>18</v>
      </c>
      <c r="V10" s="114">
        <v>49</v>
      </c>
      <c r="W10" s="114">
        <v>115</v>
      </c>
      <c r="X10" s="115">
        <v>33</v>
      </c>
      <c r="Z10" s="165"/>
    </row>
    <row r="11" spans="2:27" ht="15" customHeight="1" x14ac:dyDescent="0.25">
      <c r="Q11" s="100" t="s">
        <v>26</v>
      </c>
      <c r="R11" s="7">
        <v>305</v>
      </c>
      <c r="S11" s="114">
        <v>56</v>
      </c>
      <c r="T11" s="114">
        <v>51</v>
      </c>
      <c r="U11" s="114">
        <v>32</v>
      </c>
      <c r="V11" s="114">
        <v>98</v>
      </c>
      <c r="W11" s="114">
        <v>237</v>
      </c>
      <c r="X11" s="115">
        <v>68</v>
      </c>
      <c r="Z11" s="165"/>
    </row>
    <row r="12" spans="2:27" ht="15" customHeight="1" x14ac:dyDescent="0.25">
      <c r="Q12" s="101" t="s">
        <v>27</v>
      </c>
      <c r="R12" s="7">
        <v>475</v>
      </c>
      <c r="S12" s="114">
        <v>57</v>
      </c>
      <c r="T12" s="114">
        <v>72</v>
      </c>
      <c r="U12" s="114">
        <v>58</v>
      </c>
      <c r="V12" s="114">
        <v>192</v>
      </c>
      <c r="W12" s="114">
        <v>379</v>
      </c>
      <c r="X12" s="115">
        <v>96</v>
      </c>
      <c r="Z12" s="165"/>
    </row>
    <row r="13" spans="2:27" ht="18.75" customHeight="1" x14ac:dyDescent="0.25">
      <c r="Q13" s="100" t="s">
        <v>28</v>
      </c>
      <c r="R13" s="7">
        <v>321</v>
      </c>
      <c r="S13" s="114">
        <v>43</v>
      </c>
      <c r="T13" s="114">
        <v>47</v>
      </c>
      <c r="U13" s="114">
        <v>57</v>
      </c>
      <c r="V13" s="114">
        <v>109</v>
      </c>
      <c r="W13" s="114">
        <v>256</v>
      </c>
      <c r="X13" s="115">
        <v>65</v>
      </c>
      <c r="Z13" s="165"/>
    </row>
    <row r="14" spans="2:27" ht="15.75" customHeight="1" x14ac:dyDescent="0.25">
      <c r="Q14" s="101" t="s">
        <v>29</v>
      </c>
      <c r="R14" s="7">
        <v>464</v>
      </c>
      <c r="S14" s="114">
        <v>55</v>
      </c>
      <c r="T14" s="114">
        <v>43</v>
      </c>
      <c r="U14" s="114">
        <v>111</v>
      </c>
      <c r="V14" s="114">
        <v>157</v>
      </c>
      <c r="W14" s="114">
        <v>366</v>
      </c>
      <c r="X14" s="115">
        <v>98</v>
      </c>
      <c r="Z14" s="165"/>
    </row>
    <row r="15" spans="2:27" x14ac:dyDescent="0.25">
      <c r="Q15" s="213" t="s">
        <v>30</v>
      </c>
      <c r="R15" s="79">
        <v>208</v>
      </c>
      <c r="S15" s="211">
        <v>32</v>
      </c>
      <c r="T15" s="211">
        <v>33</v>
      </c>
      <c r="U15" s="211">
        <v>36</v>
      </c>
      <c r="V15" s="211">
        <v>58</v>
      </c>
      <c r="W15" s="211">
        <v>159</v>
      </c>
      <c r="X15" s="212">
        <v>49</v>
      </c>
      <c r="Z15" s="165"/>
    </row>
    <row r="16" spans="2:27" x14ac:dyDescent="0.25">
      <c r="Q16" s="214" t="s">
        <v>31</v>
      </c>
      <c r="R16" s="218">
        <v>1576</v>
      </c>
      <c r="S16" s="218">
        <v>296</v>
      </c>
      <c r="T16" s="218">
        <v>252</v>
      </c>
      <c r="U16" s="218">
        <v>125</v>
      </c>
      <c r="V16" s="218">
        <v>435</v>
      </c>
      <c r="W16" s="163">
        <v>1108</v>
      </c>
      <c r="X16" s="219">
        <v>468</v>
      </c>
      <c r="Z16" s="165">
        <f>SUM(S16+T16)</f>
        <v>548</v>
      </c>
    </row>
    <row r="17" spans="2:26" ht="14.25" customHeight="1" x14ac:dyDescent="0.25">
      <c r="Q17" s="100" t="s">
        <v>32</v>
      </c>
      <c r="R17" s="10">
        <v>437</v>
      </c>
      <c r="S17" s="114">
        <v>91</v>
      </c>
      <c r="T17" s="114">
        <v>65</v>
      </c>
      <c r="U17" s="114">
        <v>35</v>
      </c>
      <c r="V17" s="114">
        <v>71</v>
      </c>
      <c r="W17" s="91">
        <v>262</v>
      </c>
      <c r="X17" s="56">
        <v>175</v>
      </c>
      <c r="Z17" s="165"/>
    </row>
    <row r="18" spans="2:26" ht="14.25" customHeight="1" x14ac:dyDescent="0.25">
      <c r="Q18" s="101" t="s">
        <v>33</v>
      </c>
      <c r="R18" s="10">
        <v>209</v>
      </c>
      <c r="S18" s="114">
        <v>28</v>
      </c>
      <c r="T18" s="114">
        <v>36</v>
      </c>
      <c r="U18" s="114">
        <v>15</v>
      </c>
      <c r="V18" s="114">
        <v>78</v>
      </c>
      <c r="W18" s="91">
        <v>157</v>
      </c>
      <c r="X18" s="56">
        <v>52</v>
      </c>
      <c r="Z18" s="165"/>
    </row>
    <row r="19" spans="2:26" ht="16.5" customHeight="1" x14ac:dyDescent="0.25">
      <c r="B19" s="400"/>
      <c r="C19" s="400"/>
      <c r="D19" s="400"/>
      <c r="E19" s="400"/>
      <c r="F19" s="400"/>
      <c r="G19" s="400"/>
      <c r="H19" s="52"/>
      <c r="I19" s="400"/>
      <c r="J19" s="400"/>
      <c r="K19" s="400"/>
      <c r="L19" s="400"/>
      <c r="M19" s="400"/>
      <c r="Q19" s="100" t="s">
        <v>34</v>
      </c>
      <c r="R19" s="10">
        <v>9</v>
      </c>
      <c r="S19" s="114">
        <v>2</v>
      </c>
      <c r="T19" s="114">
        <v>3</v>
      </c>
      <c r="U19" s="114">
        <v>1</v>
      </c>
      <c r="V19" s="114">
        <v>2</v>
      </c>
      <c r="W19" s="91">
        <v>8</v>
      </c>
      <c r="X19" s="56">
        <v>1</v>
      </c>
      <c r="Z19" s="165"/>
    </row>
    <row r="20" spans="2:26" ht="16.5" customHeight="1" x14ac:dyDescent="0.25">
      <c r="Q20" s="215" t="s">
        <v>35</v>
      </c>
      <c r="R20" s="216">
        <v>921</v>
      </c>
      <c r="S20" s="211">
        <v>175</v>
      </c>
      <c r="T20" s="211">
        <v>148</v>
      </c>
      <c r="U20" s="211">
        <v>74</v>
      </c>
      <c r="V20" s="211">
        <v>284</v>
      </c>
      <c r="W20" s="148">
        <v>681</v>
      </c>
      <c r="X20" s="217">
        <v>240</v>
      </c>
      <c r="Z20" s="165"/>
    </row>
    <row r="21" spans="2:26" ht="15.75" customHeight="1" x14ac:dyDescent="0.25">
      <c r="Q21" s="98" t="s">
        <v>36</v>
      </c>
      <c r="R21" s="89">
        <v>850</v>
      </c>
      <c r="S21" s="12">
        <v>165</v>
      </c>
      <c r="T21" s="12">
        <v>139</v>
      </c>
      <c r="U21" s="12">
        <v>101</v>
      </c>
      <c r="V21" s="12">
        <v>174</v>
      </c>
      <c r="W21" s="91">
        <v>579</v>
      </c>
      <c r="X21" s="56">
        <v>271</v>
      </c>
      <c r="Z21" s="165">
        <f>SUM(S21+T21)</f>
        <v>304</v>
      </c>
    </row>
    <row r="22" spans="2:26" ht="15.75" customHeight="1" x14ac:dyDescent="0.25">
      <c r="Q22" s="99" t="s">
        <v>37</v>
      </c>
      <c r="R22" s="89">
        <v>733</v>
      </c>
      <c r="S22" s="12">
        <v>98</v>
      </c>
      <c r="T22" s="12">
        <v>72</v>
      </c>
      <c r="U22" s="12">
        <v>63</v>
      </c>
      <c r="V22" s="12">
        <v>311</v>
      </c>
      <c r="W22" s="91">
        <v>544</v>
      </c>
      <c r="X22" s="56">
        <v>189</v>
      </c>
      <c r="Z22" s="165">
        <f t="shared" ref="Z22:Z27" si="0">SUM(S22+T22)</f>
        <v>170</v>
      </c>
    </row>
    <row r="23" spans="2:26" ht="15.75" customHeight="1" x14ac:dyDescent="0.25">
      <c r="Q23" s="98" t="s">
        <v>38</v>
      </c>
      <c r="R23" s="89">
        <v>152</v>
      </c>
      <c r="S23" s="12">
        <v>29</v>
      </c>
      <c r="T23" s="12">
        <v>25</v>
      </c>
      <c r="U23" s="12">
        <v>24</v>
      </c>
      <c r="V23" s="12">
        <v>41</v>
      </c>
      <c r="W23" s="91">
        <v>119</v>
      </c>
      <c r="X23" s="56">
        <v>33</v>
      </c>
      <c r="Z23" s="165">
        <f t="shared" si="0"/>
        <v>54</v>
      </c>
    </row>
    <row r="24" spans="2:26" ht="15" customHeight="1" x14ac:dyDescent="0.25">
      <c r="Q24" s="99" t="s">
        <v>39</v>
      </c>
      <c r="R24" s="89">
        <v>204</v>
      </c>
      <c r="S24" s="12">
        <v>26</v>
      </c>
      <c r="T24" s="12">
        <v>20</v>
      </c>
      <c r="U24" s="12">
        <v>42</v>
      </c>
      <c r="V24" s="12">
        <v>79</v>
      </c>
      <c r="W24" s="91">
        <v>167</v>
      </c>
      <c r="X24" s="56">
        <v>37</v>
      </c>
      <c r="Z24" s="165">
        <f t="shared" si="0"/>
        <v>46</v>
      </c>
    </row>
    <row r="25" spans="2:26" ht="14.25" customHeight="1" x14ac:dyDescent="0.25">
      <c r="Q25" s="98" t="s">
        <v>40</v>
      </c>
      <c r="R25" s="89">
        <v>204</v>
      </c>
      <c r="S25" s="12">
        <v>24</v>
      </c>
      <c r="T25" s="12">
        <v>22</v>
      </c>
      <c r="U25" s="12">
        <v>19</v>
      </c>
      <c r="V25" s="12">
        <v>88</v>
      </c>
      <c r="W25" s="91">
        <v>153</v>
      </c>
      <c r="X25" s="56">
        <v>51</v>
      </c>
      <c r="Z25" s="165">
        <f t="shared" si="0"/>
        <v>46</v>
      </c>
    </row>
    <row r="26" spans="2:26" x14ac:dyDescent="0.25">
      <c r="Q26" s="99" t="s">
        <v>30</v>
      </c>
      <c r="R26" s="89">
        <v>829</v>
      </c>
      <c r="S26" s="89">
        <v>100</v>
      </c>
      <c r="T26" s="89">
        <v>104</v>
      </c>
      <c r="U26" s="89">
        <v>92</v>
      </c>
      <c r="V26" s="89">
        <v>276</v>
      </c>
      <c r="W26" s="91">
        <v>572</v>
      </c>
      <c r="X26" s="56">
        <v>257</v>
      </c>
      <c r="Z26" s="165">
        <f t="shared" si="0"/>
        <v>204</v>
      </c>
    </row>
    <row r="27" spans="2:26" x14ac:dyDescent="0.25">
      <c r="Q27" s="248" t="s">
        <v>20</v>
      </c>
      <c r="R27" s="105">
        <v>7325</v>
      </c>
      <c r="S27" s="105">
        <v>1124</v>
      </c>
      <c r="T27" s="105">
        <v>1035</v>
      </c>
      <c r="U27" s="105">
        <v>891</v>
      </c>
      <c r="V27" s="105">
        <v>2376</v>
      </c>
      <c r="W27" s="105">
        <v>5426</v>
      </c>
      <c r="X27" s="105">
        <v>1899</v>
      </c>
      <c r="Z27" s="165">
        <f t="shared" si="0"/>
        <v>2159</v>
      </c>
    </row>
    <row r="28" spans="2:26" x14ac:dyDescent="0.25">
      <c r="Q28" s="401" t="s">
        <v>41</v>
      </c>
      <c r="R28" s="401"/>
      <c r="S28" s="401"/>
      <c r="T28" s="401"/>
      <c r="U28" s="401"/>
      <c r="V28" s="401"/>
      <c r="W28" s="401"/>
      <c r="X28" s="401"/>
      <c r="Z28" s="165"/>
    </row>
    <row r="29" spans="2:26" x14ac:dyDescent="0.25">
      <c r="Z29" s="165"/>
    </row>
    <row r="30" spans="2:26" x14ac:dyDescent="0.25">
      <c r="Q30" s="168"/>
      <c r="R30" s="168"/>
      <c r="S30" s="168"/>
      <c r="T30" s="168"/>
      <c r="U30" s="168"/>
      <c r="V30" s="168"/>
    </row>
    <row r="31" spans="2:26" ht="18" customHeight="1" x14ac:dyDescent="0.25">
      <c r="Q31" s="172" t="s">
        <v>15</v>
      </c>
      <c r="R31" s="173" t="s">
        <v>4</v>
      </c>
      <c r="S31" s="173" t="s">
        <v>297</v>
      </c>
      <c r="T31" s="173" t="s">
        <v>8</v>
      </c>
      <c r="U31" s="173" t="s">
        <v>9</v>
      </c>
      <c r="V31" s="168"/>
    </row>
    <row r="32" spans="2:26" x14ac:dyDescent="0.25">
      <c r="Q32" s="174" t="s">
        <v>21</v>
      </c>
      <c r="R32" s="175">
        <f>R6</f>
        <v>2777</v>
      </c>
      <c r="S32" s="166">
        <v>475</v>
      </c>
      <c r="T32" s="175">
        <f>U6</f>
        <v>425</v>
      </c>
      <c r="U32" s="175">
        <f>V6</f>
        <v>972</v>
      </c>
      <c r="V32" s="168"/>
    </row>
    <row r="33" spans="17:22" x14ac:dyDescent="0.25">
      <c r="Q33" s="174" t="s">
        <v>298</v>
      </c>
      <c r="R33" s="175">
        <f>R16</f>
        <v>1576</v>
      </c>
      <c r="S33" s="166">
        <v>320</v>
      </c>
      <c r="T33" s="175">
        <v>59</v>
      </c>
      <c r="U33" s="175">
        <f>V16</f>
        <v>435</v>
      </c>
      <c r="V33" s="168"/>
    </row>
    <row r="34" spans="17:22" x14ac:dyDescent="0.25">
      <c r="Q34" s="174" t="s">
        <v>36</v>
      </c>
      <c r="R34" s="175">
        <f t="shared" ref="R34:R39" si="1">R21</f>
        <v>850</v>
      </c>
      <c r="S34" s="166">
        <v>166</v>
      </c>
      <c r="T34" s="175">
        <f t="shared" ref="T34:U39" si="2">U21</f>
        <v>101</v>
      </c>
      <c r="U34" s="175">
        <f t="shared" si="2"/>
        <v>174</v>
      </c>
      <c r="V34" s="168"/>
    </row>
    <row r="35" spans="17:22" x14ac:dyDescent="0.25">
      <c r="Q35" s="174" t="s">
        <v>299</v>
      </c>
      <c r="R35" s="175">
        <f t="shared" si="1"/>
        <v>733</v>
      </c>
      <c r="S35" s="166">
        <v>105</v>
      </c>
      <c r="T35" s="175">
        <v>27</v>
      </c>
      <c r="U35" s="175">
        <f t="shared" si="2"/>
        <v>311</v>
      </c>
      <c r="V35" s="168"/>
    </row>
    <row r="36" spans="17:22" x14ac:dyDescent="0.25">
      <c r="Q36" s="174" t="s">
        <v>300</v>
      </c>
      <c r="R36" s="175">
        <f t="shared" si="1"/>
        <v>152</v>
      </c>
      <c r="S36" s="166">
        <v>37</v>
      </c>
      <c r="T36" s="175">
        <f t="shared" si="2"/>
        <v>24</v>
      </c>
      <c r="U36" s="175">
        <f t="shared" si="2"/>
        <v>41</v>
      </c>
      <c r="V36" s="168"/>
    </row>
    <row r="37" spans="17:22" x14ac:dyDescent="0.25">
      <c r="Q37" s="174" t="s">
        <v>301</v>
      </c>
      <c r="R37" s="175">
        <f t="shared" si="1"/>
        <v>204</v>
      </c>
      <c r="S37" s="166">
        <v>22</v>
      </c>
      <c r="T37" s="175">
        <v>23</v>
      </c>
      <c r="U37" s="175">
        <f t="shared" si="2"/>
        <v>79</v>
      </c>
      <c r="V37" s="168"/>
    </row>
    <row r="38" spans="17:22" x14ac:dyDescent="0.25">
      <c r="Q38" s="174" t="s">
        <v>302</v>
      </c>
      <c r="R38" s="175">
        <f t="shared" si="1"/>
        <v>204</v>
      </c>
      <c r="S38" s="166">
        <v>33</v>
      </c>
      <c r="T38" s="175">
        <f t="shared" si="2"/>
        <v>19</v>
      </c>
      <c r="U38" s="175">
        <f t="shared" si="2"/>
        <v>88</v>
      </c>
      <c r="V38" s="168"/>
    </row>
    <row r="39" spans="17:22" x14ac:dyDescent="0.25">
      <c r="Q39" s="174" t="s">
        <v>30</v>
      </c>
      <c r="R39" s="175">
        <f t="shared" si="1"/>
        <v>829</v>
      </c>
      <c r="S39" s="166">
        <v>118</v>
      </c>
      <c r="T39" s="175">
        <f t="shared" si="2"/>
        <v>92</v>
      </c>
      <c r="U39" s="175">
        <f t="shared" si="2"/>
        <v>276</v>
      </c>
      <c r="V39" s="168"/>
    </row>
    <row r="40" spans="17:22" x14ac:dyDescent="0.25">
      <c r="Q40" s="174" t="s">
        <v>20</v>
      </c>
      <c r="R40" s="176">
        <f>SUM(R32:R39)</f>
        <v>7325</v>
      </c>
      <c r="S40" s="166">
        <f>SUM(S32:S39)</f>
        <v>1276</v>
      </c>
      <c r="T40" s="176">
        <f>SUM(T32:T39)</f>
        <v>770</v>
      </c>
      <c r="U40" s="176">
        <f>SUM(U32:U39)</f>
        <v>2376</v>
      </c>
      <c r="V40" s="168"/>
    </row>
    <row r="41" spans="17:22" x14ac:dyDescent="0.25">
      <c r="Q41" s="168"/>
      <c r="R41" s="168"/>
      <c r="S41" s="168"/>
      <c r="T41" s="168"/>
      <c r="U41" s="168"/>
      <c r="V41" s="168"/>
    </row>
    <row r="42" spans="17:22" x14ac:dyDescent="0.25">
      <c r="Q42" s="168"/>
      <c r="R42" s="168"/>
      <c r="S42" s="168"/>
      <c r="T42" s="168"/>
      <c r="U42" s="168"/>
      <c r="V42" s="168"/>
    </row>
    <row r="43" spans="17:22" x14ac:dyDescent="0.25">
      <c r="Q43" s="168"/>
      <c r="R43" s="168"/>
      <c r="S43" s="168"/>
      <c r="T43" s="168"/>
      <c r="U43" s="168"/>
      <c r="V43" s="168"/>
    </row>
    <row r="44" spans="17:22" ht="40.5" x14ac:dyDescent="0.25">
      <c r="Q44" s="172" t="s">
        <v>15</v>
      </c>
      <c r="R44" s="173" t="s">
        <v>4</v>
      </c>
      <c r="S44" s="173" t="s">
        <v>6</v>
      </c>
      <c r="T44" s="173" t="s">
        <v>8</v>
      </c>
      <c r="U44" s="173" t="s">
        <v>9</v>
      </c>
      <c r="V44" s="168"/>
    </row>
    <row r="45" spans="17:22" x14ac:dyDescent="0.25">
      <c r="Q45" s="168"/>
      <c r="R45" s="177"/>
      <c r="S45" s="177"/>
      <c r="T45" s="177"/>
      <c r="U45" s="177"/>
      <c r="V45" s="168"/>
    </row>
    <row r="46" spans="17:22" x14ac:dyDescent="0.25">
      <c r="Q46" s="174" t="s">
        <v>21</v>
      </c>
      <c r="R46" s="178">
        <f>1994/4946</f>
        <v>0.40315406389001213</v>
      </c>
      <c r="S46" s="178">
        <f>475/1276</f>
        <v>0.37225705329153608</v>
      </c>
      <c r="T46" s="178">
        <f>T32/T40</f>
        <v>0.55194805194805197</v>
      </c>
      <c r="U46" s="178">
        <f>U32/U40</f>
        <v>0.40909090909090912</v>
      </c>
      <c r="V46" s="168"/>
    </row>
    <row r="47" spans="17:22" x14ac:dyDescent="0.25">
      <c r="Q47" s="174" t="s">
        <v>298</v>
      </c>
      <c r="R47" s="178">
        <f>989/4946</f>
        <v>0.19995956328346137</v>
      </c>
      <c r="S47" s="178">
        <f>320/1276</f>
        <v>0.2507836990595611</v>
      </c>
      <c r="T47" s="178">
        <f>T33/T40</f>
        <v>7.6623376623376621E-2</v>
      </c>
      <c r="U47" s="178">
        <f>U33/U40</f>
        <v>0.18308080808080809</v>
      </c>
      <c r="V47" s="168"/>
    </row>
    <row r="48" spans="17:22" x14ac:dyDescent="0.25">
      <c r="Q48" s="174" t="s">
        <v>36</v>
      </c>
      <c r="R48" s="178">
        <f>538/4946</f>
        <v>0.1087747674888799</v>
      </c>
      <c r="S48" s="178">
        <f>166/1276</f>
        <v>0.13009404388714735</v>
      </c>
      <c r="T48" s="178">
        <f>T34/T40</f>
        <v>0.13116883116883116</v>
      </c>
      <c r="U48" s="178">
        <f>U34/U40</f>
        <v>7.3232323232323232E-2</v>
      </c>
      <c r="V48" s="168"/>
    </row>
    <row r="49" spans="17:22" x14ac:dyDescent="0.25">
      <c r="Q49" s="174" t="s">
        <v>299</v>
      </c>
      <c r="R49" s="178">
        <f>494/4946</f>
        <v>9.9878689850384145E-2</v>
      </c>
      <c r="S49" s="178">
        <f>105/1276</f>
        <v>8.2288401253918494E-2</v>
      </c>
      <c r="T49" s="178">
        <f>T35/T40</f>
        <v>3.5064935064935063E-2</v>
      </c>
      <c r="U49" s="178">
        <f>U35/U40</f>
        <v>0.13089225589225589</v>
      </c>
      <c r="V49" s="168"/>
    </row>
    <row r="50" spans="17:22" x14ac:dyDescent="0.25">
      <c r="Q50" s="174" t="s">
        <v>300</v>
      </c>
      <c r="R50" s="178">
        <f>107/4946</f>
        <v>2.163364334816013E-2</v>
      </c>
      <c r="S50" s="178">
        <f>37/1276</f>
        <v>2.8996865203761754E-2</v>
      </c>
      <c r="T50" s="178">
        <f>T36/T40</f>
        <v>3.1168831168831169E-2</v>
      </c>
      <c r="U50" s="178">
        <f>U36/U40</f>
        <v>1.7255892255892257E-2</v>
      </c>
      <c r="V50" s="168"/>
    </row>
    <row r="51" spans="17:22" x14ac:dyDescent="0.25">
      <c r="Q51" s="174" t="s">
        <v>301</v>
      </c>
      <c r="R51" s="178">
        <f>148/4946</f>
        <v>2.9923170238576626E-2</v>
      </c>
      <c r="S51" s="178">
        <f>22/1276</f>
        <v>1.7241379310344827E-2</v>
      </c>
      <c r="T51" s="178">
        <f>T37/T40</f>
        <v>2.987012987012987E-2</v>
      </c>
      <c r="U51" s="178">
        <f>U37/U40</f>
        <v>3.324915824915825E-2</v>
      </c>
      <c r="V51" s="168"/>
    </row>
    <row r="52" spans="17:22" x14ac:dyDescent="0.25">
      <c r="Q52" s="174" t="s">
        <v>302</v>
      </c>
      <c r="R52" s="178">
        <f>144/4946</f>
        <v>2.9114435907804288E-2</v>
      </c>
      <c r="S52" s="178">
        <f>33/1276</f>
        <v>2.5862068965517241E-2</v>
      </c>
      <c r="T52" s="178">
        <f>T38/T40</f>
        <v>2.4675324675324677E-2</v>
      </c>
      <c r="U52" s="178">
        <f>U38/U40</f>
        <v>3.7037037037037035E-2</v>
      </c>
      <c r="V52" s="168"/>
    </row>
    <row r="53" spans="17:22" x14ac:dyDescent="0.25">
      <c r="Q53" s="174" t="s">
        <v>30</v>
      </c>
      <c r="R53" s="178">
        <f>532/4946</f>
        <v>0.10756166599272139</v>
      </c>
      <c r="S53" s="178">
        <f>118/1276</f>
        <v>9.2476489028213163E-2</v>
      </c>
      <c r="T53" s="178">
        <f>T39/T40</f>
        <v>0.11948051948051948</v>
      </c>
      <c r="U53" s="178">
        <f>U39/U40</f>
        <v>0.11616161616161616</v>
      </c>
      <c r="V53" s="168"/>
    </row>
    <row r="54" spans="17:22" x14ac:dyDescent="0.25">
      <c r="Q54" s="174"/>
      <c r="R54" s="168"/>
      <c r="S54" s="168"/>
      <c r="T54" s="168"/>
      <c r="U54" s="168"/>
      <c r="V54" s="168"/>
    </row>
    <row r="55" spans="17:22" x14ac:dyDescent="0.25">
      <c r="Q55" s="168"/>
      <c r="R55" s="168"/>
      <c r="S55" s="168"/>
      <c r="T55" s="168"/>
      <c r="U55" s="168"/>
      <c r="V55" s="168"/>
    </row>
    <row r="56" spans="17:22" x14ac:dyDescent="0.25">
      <c r="Q56" s="168"/>
      <c r="R56" s="168"/>
      <c r="S56" s="168"/>
      <c r="T56" s="168"/>
      <c r="U56" s="168"/>
      <c r="V56" s="168"/>
    </row>
  </sheetData>
  <mergeCells count="12">
    <mergeCell ref="Z2:AA3"/>
    <mergeCell ref="B2:G2"/>
    <mergeCell ref="I2:M2"/>
    <mergeCell ref="I19:M19"/>
    <mergeCell ref="Q28:X28"/>
    <mergeCell ref="Q2:X2"/>
    <mergeCell ref="Q3:Q5"/>
    <mergeCell ref="R3:X3"/>
    <mergeCell ref="R4:R5"/>
    <mergeCell ref="S4:W4"/>
    <mergeCell ref="X4:X5"/>
    <mergeCell ref="B19:G19"/>
  </mergeCells>
  <hyperlinks>
    <hyperlink ref="Z2:AA3" location="'Table of Contents'!A1" display="Go to Table of Contents" xr:uid="{00000000-0004-0000-0300-000000000000}"/>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I22"/>
  <sheetViews>
    <sheetView showGridLines="0" workbookViewId="0">
      <selection activeCell="H2" sqref="H2:I3"/>
    </sheetView>
  </sheetViews>
  <sheetFormatPr defaultRowHeight="15" x14ac:dyDescent="0.25"/>
  <cols>
    <col min="1" max="1" width="1.85546875" customWidth="1"/>
    <col min="2" max="2" width="40.28515625" style="19" customWidth="1"/>
    <col min="3" max="6" width="15.5703125" customWidth="1"/>
    <col min="7" max="7" width="4.7109375" customWidth="1"/>
    <col min="8" max="9" width="7" customWidth="1"/>
  </cols>
  <sheetData>
    <row r="1" spans="2:9" ht="12" customHeight="1" x14ac:dyDescent="0.25"/>
    <row r="2" spans="2:9" ht="15" customHeight="1" x14ac:dyDescent="0.25">
      <c r="B2" s="543" t="s">
        <v>912</v>
      </c>
      <c r="C2" s="543"/>
      <c r="D2" s="543"/>
      <c r="E2" s="543"/>
      <c r="F2" s="543"/>
      <c r="H2" s="444" t="s">
        <v>335</v>
      </c>
      <c r="I2" s="444"/>
    </row>
    <row r="3" spans="2:9" x14ac:dyDescent="0.25">
      <c r="B3" s="519" t="s">
        <v>1</v>
      </c>
      <c r="C3" s="519"/>
      <c r="D3" s="519"/>
      <c r="E3" s="519"/>
      <c r="F3" s="519"/>
      <c r="H3" s="444"/>
      <c r="I3" s="444"/>
    </row>
    <row r="4" spans="2:9" x14ac:dyDescent="0.25">
      <c r="B4" s="528" t="s">
        <v>262</v>
      </c>
      <c r="C4" s="528" t="s">
        <v>281</v>
      </c>
      <c r="D4" s="528" t="s">
        <v>282</v>
      </c>
      <c r="E4" s="528"/>
      <c r="F4" s="528"/>
    </row>
    <row r="5" spans="2:9" ht="25.5" x14ac:dyDescent="0.25">
      <c r="B5" s="529"/>
      <c r="C5" s="529"/>
      <c r="D5" s="37" t="s">
        <v>264</v>
      </c>
      <c r="E5" s="37" t="s">
        <v>265</v>
      </c>
      <c r="F5" s="37" t="s">
        <v>266</v>
      </c>
    </row>
    <row r="6" spans="2:9" ht="14.25" customHeight="1" x14ac:dyDescent="0.25">
      <c r="B6" s="55" t="s">
        <v>431</v>
      </c>
      <c r="C6" s="55">
        <v>5</v>
      </c>
      <c r="D6" s="55">
        <v>5</v>
      </c>
      <c r="E6" s="55">
        <v>3</v>
      </c>
      <c r="F6" s="55">
        <v>4</v>
      </c>
    </row>
    <row r="7" spans="2:9" x14ac:dyDescent="0.25">
      <c r="B7" s="92" t="s">
        <v>268</v>
      </c>
      <c r="C7" s="55">
        <v>37</v>
      </c>
      <c r="D7" s="55">
        <v>33</v>
      </c>
      <c r="E7" s="55">
        <v>29</v>
      </c>
      <c r="F7" s="55">
        <v>29</v>
      </c>
    </row>
    <row r="8" spans="2:9" x14ac:dyDescent="0.25">
      <c r="B8" s="92" t="s">
        <v>269</v>
      </c>
      <c r="C8" s="55">
        <v>5</v>
      </c>
      <c r="D8" s="55">
        <v>1</v>
      </c>
      <c r="E8" s="55">
        <v>1</v>
      </c>
      <c r="F8" s="55">
        <v>5</v>
      </c>
    </row>
    <row r="9" spans="2:9" x14ac:dyDescent="0.25">
      <c r="B9" s="92" t="s">
        <v>415</v>
      </c>
      <c r="C9" s="55">
        <v>2</v>
      </c>
      <c r="D9" s="55">
        <v>2</v>
      </c>
      <c r="E9" s="55">
        <v>2</v>
      </c>
      <c r="F9" s="55">
        <v>1</v>
      </c>
    </row>
    <row r="10" spans="2:9" x14ac:dyDescent="0.25">
      <c r="B10" s="92" t="s">
        <v>270</v>
      </c>
      <c r="C10" s="55">
        <v>17</v>
      </c>
      <c r="D10" s="55">
        <v>10</v>
      </c>
      <c r="E10" s="55">
        <v>9</v>
      </c>
      <c r="F10" s="55">
        <v>16</v>
      </c>
    </row>
    <row r="11" spans="2:9" x14ac:dyDescent="0.25">
      <c r="B11" s="92" t="s">
        <v>271</v>
      </c>
      <c r="C11" s="55">
        <v>17</v>
      </c>
      <c r="D11" s="55">
        <v>0</v>
      </c>
      <c r="E11" s="55">
        <v>0</v>
      </c>
      <c r="F11" s="55">
        <v>17</v>
      </c>
    </row>
    <row r="12" spans="2:9" x14ac:dyDescent="0.25">
      <c r="B12" s="92" t="s">
        <v>272</v>
      </c>
      <c r="C12" s="55">
        <v>5</v>
      </c>
      <c r="D12" s="55">
        <v>4</v>
      </c>
      <c r="E12" s="55">
        <v>4</v>
      </c>
      <c r="F12" s="55">
        <v>5</v>
      </c>
    </row>
    <row r="13" spans="2:9" x14ac:dyDescent="0.25">
      <c r="B13" s="92" t="s">
        <v>273</v>
      </c>
      <c r="C13" s="55">
        <v>1</v>
      </c>
      <c r="D13" s="55">
        <v>1</v>
      </c>
      <c r="E13" s="55">
        <v>1</v>
      </c>
      <c r="F13" s="55">
        <v>0</v>
      </c>
    </row>
    <row r="14" spans="2:9" x14ac:dyDescent="0.25">
      <c r="B14" s="92" t="s">
        <v>284</v>
      </c>
      <c r="C14" s="55">
        <v>1</v>
      </c>
      <c r="D14" s="55">
        <v>1</v>
      </c>
      <c r="E14" s="55">
        <v>1</v>
      </c>
      <c r="F14" s="55">
        <v>0</v>
      </c>
    </row>
    <row r="15" spans="2:9" x14ac:dyDescent="0.25">
      <c r="B15" s="92" t="s">
        <v>285</v>
      </c>
      <c r="C15" s="55">
        <v>3</v>
      </c>
      <c r="D15" s="55">
        <v>2</v>
      </c>
      <c r="E15" s="55">
        <v>2</v>
      </c>
      <c r="F15" s="55">
        <v>3</v>
      </c>
    </row>
    <row r="16" spans="2:9" x14ac:dyDescent="0.25">
      <c r="B16" s="92" t="s">
        <v>278</v>
      </c>
      <c r="C16" s="55">
        <v>1</v>
      </c>
      <c r="D16" s="55">
        <v>1</v>
      </c>
      <c r="E16" s="55">
        <v>1</v>
      </c>
      <c r="F16" s="55">
        <v>1</v>
      </c>
    </row>
    <row r="17" spans="2:6" x14ac:dyDescent="0.25">
      <c r="B17" s="92" t="s">
        <v>279</v>
      </c>
      <c r="C17" s="55">
        <v>9</v>
      </c>
      <c r="D17" s="55">
        <v>8</v>
      </c>
      <c r="E17" s="55">
        <v>6</v>
      </c>
      <c r="F17" s="55">
        <v>7</v>
      </c>
    </row>
    <row r="18" spans="2:6" x14ac:dyDescent="0.25">
      <c r="B18" s="92" t="s">
        <v>277</v>
      </c>
      <c r="C18" s="55">
        <v>1</v>
      </c>
      <c r="D18" s="55">
        <v>1</v>
      </c>
      <c r="E18" s="55">
        <v>1</v>
      </c>
      <c r="F18" s="55">
        <v>1</v>
      </c>
    </row>
    <row r="19" spans="2:6" x14ac:dyDescent="0.25">
      <c r="B19" s="92" t="s">
        <v>414</v>
      </c>
      <c r="C19" s="55">
        <v>1</v>
      </c>
      <c r="D19" s="55">
        <v>1</v>
      </c>
      <c r="E19" s="55">
        <v>1</v>
      </c>
      <c r="F19" s="55">
        <v>1</v>
      </c>
    </row>
    <row r="20" spans="2:6" ht="15.75" customHeight="1" x14ac:dyDescent="0.25">
      <c r="B20" s="228" t="s">
        <v>20</v>
      </c>
      <c r="C20" s="317">
        <v>105</v>
      </c>
      <c r="D20" s="317">
        <v>70</v>
      </c>
      <c r="E20" s="317">
        <v>61</v>
      </c>
      <c r="F20" s="317">
        <v>90</v>
      </c>
    </row>
    <row r="22" spans="2:6" x14ac:dyDescent="0.25">
      <c r="F22" s="42"/>
    </row>
  </sheetData>
  <mergeCells count="6">
    <mergeCell ref="H2:I3"/>
    <mergeCell ref="B2:F2"/>
    <mergeCell ref="B3:F3"/>
    <mergeCell ref="B4:B5"/>
    <mergeCell ref="C4:C5"/>
    <mergeCell ref="D4:F4"/>
  </mergeCells>
  <hyperlinks>
    <hyperlink ref="H2:I3" location="'Table of Contents'!A1" display="Go To Table Of Contents" xr:uid="{00000000-0004-0000-22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I15"/>
  <sheetViews>
    <sheetView showGridLines="0" workbookViewId="0">
      <selection activeCell="H2" sqref="H2:I3"/>
    </sheetView>
  </sheetViews>
  <sheetFormatPr defaultRowHeight="15" x14ac:dyDescent="0.25"/>
  <cols>
    <col min="1" max="1" width="1.85546875" customWidth="1"/>
    <col min="2" max="2" width="14.42578125" style="19" customWidth="1"/>
    <col min="3" max="3" width="16" customWidth="1"/>
    <col min="4" max="5" width="17.85546875" customWidth="1"/>
    <col min="6" max="6" width="17.140625" customWidth="1"/>
    <col min="7" max="7" width="11.85546875" customWidth="1"/>
    <col min="8" max="9" width="6.7109375" customWidth="1"/>
  </cols>
  <sheetData>
    <row r="1" spans="2:9" ht="12" customHeight="1" x14ac:dyDescent="0.25"/>
    <row r="2" spans="2:9" ht="15" customHeight="1" x14ac:dyDescent="0.25">
      <c r="B2" s="527" t="s">
        <v>911</v>
      </c>
      <c r="C2" s="527"/>
      <c r="D2" s="527"/>
      <c r="E2" s="527"/>
      <c r="F2" s="527"/>
      <c r="H2" s="444" t="s">
        <v>335</v>
      </c>
      <c r="I2" s="444"/>
    </row>
    <row r="3" spans="2:9" x14ac:dyDescent="0.25">
      <c r="B3" s="544" t="s">
        <v>286</v>
      </c>
      <c r="C3" s="544"/>
      <c r="D3" s="544"/>
      <c r="E3" s="544"/>
      <c r="F3" s="544"/>
      <c r="H3" s="444"/>
      <c r="I3" s="444"/>
    </row>
    <row r="4" spans="2:9" ht="25.5" x14ac:dyDescent="0.25">
      <c r="B4" s="37" t="s">
        <v>204</v>
      </c>
      <c r="C4" s="37" t="s">
        <v>264</v>
      </c>
      <c r="D4" s="37" t="s">
        <v>265</v>
      </c>
      <c r="E4" s="37" t="s">
        <v>266</v>
      </c>
      <c r="F4" s="37" t="s">
        <v>20</v>
      </c>
    </row>
    <row r="5" spans="2:9" x14ac:dyDescent="0.25">
      <c r="B5" s="55" t="s">
        <v>287</v>
      </c>
      <c r="C5" s="229">
        <v>0</v>
      </c>
      <c r="D5" s="229">
        <v>0</v>
      </c>
      <c r="E5" s="229">
        <v>0</v>
      </c>
      <c r="F5" s="229">
        <v>0</v>
      </c>
    </row>
    <row r="6" spans="2:9" x14ac:dyDescent="0.25">
      <c r="B6" s="55" t="s">
        <v>288</v>
      </c>
      <c r="C6" s="229">
        <v>781</v>
      </c>
      <c r="D6" s="229">
        <v>121</v>
      </c>
      <c r="E6" s="229">
        <v>284</v>
      </c>
      <c r="F6" s="229">
        <v>1186</v>
      </c>
    </row>
    <row r="7" spans="2:9" x14ac:dyDescent="0.25">
      <c r="B7" s="55" t="s">
        <v>295</v>
      </c>
      <c r="C7" s="229">
        <v>848</v>
      </c>
      <c r="D7" s="229">
        <v>204</v>
      </c>
      <c r="E7" s="229">
        <v>792</v>
      </c>
      <c r="F7" s="229">
        <v>1844</v>
      </c>
    </row>
    <row r="8" spans="2:9" x14ac:dyDescent="0.25">
      <c r="B8" s="92" t="s">
        <v>357</v>
      </c>
      <c r="C8" s="229">
        <v>409</v>
      </c>
      <c r="D8" s="229">
        <v>82</v>
      </c>
      <c r="E8" s="229">
        <v>446</v>
      </c>
      <c r="F8" s="229">
        <v>937</v>
      </c>
    </row>
    <row r="9" spans="2:9" x14ac:dyDescent="0.25">
      <c r="B9" s="92" t="s">
        <v>386</v>
      </c>
      <c r="C9" s="229">
        <v>302</v>
      </c>
      <c r="D9" s="229">
        <v>67</v>
      </c>
      <c r="E9" s="229">
        <v>303</v>
      </c>
      <c r="F9" s="229">
        <v>672</v>
      </c>
    </row>
    <row r="10" spans="2:9" x14ac:dyDescent="0.25">
      <c r="B10" s="92" t="s">
        <v>456</v>
      </c>
      <c r="C10" s="229">
        <v>311</v>
      </c>
      <c r="D10" s="229">
        <v>57</v>
      </c>
      <c r="E10" s="229">
        <v>275</v>
      </c>
      <c r="F10" s="229">
        <v>643</v>
      </c>
    </row>
    <row r="11" spans="2:9" x14ac:dyDescent="0.25">
      <c r="B11" s="92" t="s">
        <v>443</v>
      </c>
      <c r="C11" s="229">
        <v>40</v>
      </c>
      <c r="D11" s="229">
        <v>5</v>
      </c>
      <c r="E11" s="229">
        <v>29</v>
      </c>
      <c r="F11" s="229">
        <v>74</v>
      </c>
    </row>
    <row r="12" spans="2:9" x14ac:dyDescent="0.25">
      <c r="B12" s="45" t="s">
        <v>457</v>
      </c>
      <c r="C12" s="229">
        <v>36</v>
      </c>
      <c r="D12" s="229">
        <v>2</v>
      </c>
      <c r="E12" s="229">
        <v>24</v>
      </c>
      <c r="F12" s="229">
        <v>62</v>
      </c>
    </row>
    <row r="13" spans="2:9" x14ac:dyDescent="0.25">
      <c r="B13" s="45" t="s">
        <v>483</v>
      </c>
      <c r="C13" s="229">
        <v>39</v>
      </c>
      <c r="D13" s="229">
        <v>12</v>
      </c>
      <c r="E13" s="229">
        <v>20</v>
      </c>
      <c r="F13" s="229">
        <v>71</v>
      </c>
    </row>
    <row r="14" spans="2:9" x14ac:dyDescent="0.25">
      <c r="B14" s="228" t="s">
        <v>20</v>
      </c>
      <c r="C14" s="278">
        <v>2766</v>
      </c>
      <c r="D14" s="278">
        <v>550</v>
      </c>
      <c r="E14" s="278">
        <v>2173</v>
      </c>
      <c r="F14" s="278">
        <v>5489</v>
      </c>
    </row>
    <row r="15" spans="2:9" x14ac:dyDescent="0.25">
      <c r="B15" s="545" t="s">
        <v>891</v>
      </c>
      <c r="C15" s="545"/>
      <c r="D15" s="545"/>
      <c r="E15" s="545"/>
      <c r="F15" s="545"/>
    </row>
  </sheetData>
  <mergeCells count="4">
    <mergeCell ref="B2:F2"/>
    <mergeCell ref="B3:F3"/>
    <mergeCell ref="H2:I3"/>
    <mergeCell ref="B15:F15"/>
  </mergeCells>
  <hyperlinks>
    <hyperlink ref="H2:I3" location="'Table of Contents'!A1" display="Go To Table Of Contents" xr:uid="{00000000-0004-0000-2300-000000000000}"/>
  </hyperlink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I13"/>
  <sheetViews>
    <sheetView showGridLines="0" workbookViewId="0">
      <selection activeCell="H2" sqref="H2:I3"/>
    </sheetView>
  </sheetViews>
  <sheetFormatPr defaultRowHeight="15" x14ac:dyDescent="0.25"/>
  <cols>
    <col min="1" max="1" width="1.85546875" customWidth="1"/>
    <col min="2" max="2" width="24.7109375" style="19" customWidth="1"/>
    <col min="3" max="3" width="11.28515625" customWidth="1"/>
    <col min="4" max="4" width="10" customWidth="1"/>
    <col min="5" max="5" width="12.28515625" customWidth="1"/>
    <col min="6" max="6" width="12.7109375" customWidth="1"/>
    <col min="7" max="7" width="3.85546875" customWidth="1"/>
    <col min="8" max="9" width="6.7109375" customWidth="1"/>
  </cols>
  <sheetData>
    <row r="1" spans="2:9" ht="11.25" customHeight="1" x14ac:dyDescent="0.25"/>
    <row r="2" spans="2:9" ht="15" customHeight="1" x14ac:dyDescent="0.25">
      <c r="B2" s="434" t="s">
        <v>910</v>
      </c>
      <c r="C2" s="434"/>
      <c r="D2" s="434"/>
      <c r="E2" s="434"/>
      <c r="F2" s="434"/>
      <c r="H2" s="444" t="s">
        <v>335</v>
      </c>
      <c r="I2" s="444"/>
    </row>
    <row r="3" spans="2:9" x14ac:dyDescent="0.25">
      <c r="B3" s="519" t="s">
        <v>1</v>
      </c>
      <c r="C3" s="519"/>
      <c r="D3" s="519"/>
      <c r="E3" s="519"/>
      <c r="F3" s="519"/>
      <c r="H3" s="444"/>
      <c r="I3" s="444"/>
    </row>
    <row r="4" spans="2:9" ht="38.25" x14ac:dyDescent="0.25">
      <c r="B4" s="23" t="s">
        <v>192</v>
      </c>
      <c r="C4" s="23" t="s">
        <v>264</v>
      </c>
      <c r="D4" s="23" t="s">
        <v>265</v>
      </c>
      <c r="E4" s="23" t="s">
        <v>266</v>
      </c>
      <c r="F4" s="23" t="s">
        <v>20</v>
      </c>
    </row>
    <row r="5" spans="2:9" x14ac:dyDescent="0.25">
      <c r="B5" s="92" t="s">
        <v>196</v>
      </c>
      <c r="C5" s="229">
        <v>90</v>
      </c>
      <c r="D5" s="229">
        <v>37</v>
      </c>
      <c r="E5" s="229">
        <v>262</v>
      </c>
      <c r="F5" s="229">
        <v>389</v>
      </c>
    </row>
    <row r="6" spans="2:9" ht="16.5" customHeight="1" x14ac:dyDescent="0.25">
      <c r="B6" s="92" t="s">
        <v>197</v>
      </c>
      <c r="C6" s="229">
        <v>460</v>
      </c>
      <c r="D6" s="229">
        <v>91</v>
      </c>
      <c r="E6" s="229">
        <v>384</v>
      </c>
      <c r="F6" s="229">
        <v>935</v>
      </c>
    </row>
    <row r="7" spans="2:9" x14ac:dyDescent="0.25">
      <c r="B7" s="92" t="s">
        <v>198</v>
      </c>
      <c r="C7" s="229">
        <v>122</v>
      </c>
      <c r="D7" s="229">
        <v>56</v>
      </c>
      <c r="E7" s="229">
        <v>329</v>
      </c>
      <c r="F7" s="229">
        <v>507</v>
      </c>
    </row>
    <row r="8" spans="2:9" x14ac:dyDescent="0.25">
      <c r="B8" s="92" t="s">
        <v>199</v>
      </c>
      <c r="C8" s="229">
        <v>802</v>
      </c>
      <c r="D8" s="229">
        <v>161</v>
      </c>
      <c r="E8" s="229">
        <v>364</v>
      </c>
      <c r="F8" s="229">
        <v>1327</v>
      </c>
    </row>
    <row r="9" spans="2:9" x14ac:dyDescent="0.25">
      <c r="B9" s="92" t="s">
        <v>200</v>
      </c>
      <c r="C9" s="229">
        <v>121</v>
      </c>
      <c r="D9" s="229">
        <v>45</v>
      </c>
      <c r="E9" s="229">
        <v>160</v>
      </c>
      <c r="F9" s="229">
        <v>326</v>
      </c>
    </row>
    <row r="10" spans="2:9" ht="15.75" customHeight="1" x14ac:dyDescent="0.25">
      <c r="B10" s="92" t="s">
        <v>201</v>
      </c>
      <c r="C10" s="229">
        <v>1084</v>
      </c>
      <c r="D10" s="229">
        <v>131</v>
      </c>
      <c r="E10" s="229">
        <v>507</v>
      </c>
      <c r="F10" s="229">
        <v>1722</v>
      </c>
    </row>
    <row r="11" spans="2:9" x14ac:dyDescent="0.25">
      <c r="B11" s="92" t="s">
        <v>202</v>
      </c>
      <c r="C11" s="229">
        <v>35</v>
      </c>
      <c r="D11" s="229">
        <v>20</v>
      </c>
      <c r="E11" s="229">
        <v>123</v>
      </c>
      <c r="F11" s="229">
        <v>178</v>
      </c>
    </row>
    <row r="12" spans="2:9" x14ac:dyDescent="0.25">
      <c r="B12" s="92" t="s">
        <v>203</v>
      </c>
      <c r="C12" s="229">
        <v>52</v>
      </c>
      <c r="D12" s="229">
        <v>9</v>
      </c>
      <c r="E12" s="229">
        <v>44</v>
      </c>
      <c r="F12" s="229">
        <v>105</v>
      </c>
    </row>
    <row r="13" spans="2:9" x14ac:dyDescent="0.25">
      <c r="B13" s="198" t="s">
        <v>13</v>
      </c>
      <c r="C13" s="277">
        <v>2766</v>
      </c>
      <c r="D13" s="277">
        <v>550</v>
      </c>
      <c r="E13" s="277">
        <v>2173</v>
      </c>
      <c r="F13" s="277">
        <v>5489</v>
      </c>
    </row>
  </sheetData>
  <mergeCells count="3">
    <mergeCell ref="B2:F2"/>
    <mergeCell ref="B3:F3"/>
    <mergeCell ref="H2:I3"/>
  </mergeCells>
  <hyperlinks>
    <hyperlink ref="H2:I3" location="'Table of Contents'!A1" display="Go To Table Of Contents" xr:uid="{00000000-0004-0000-2400-000000000000}"/>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I12"/>
  <sheetViews>
    <sheetView showGridLines="0" workbookViewId="0">
      <selection activeCell="H2" sqref="H2:I3"/>
    </sheetView>
  </sheetViews>
  <sheetFormatPr defaultRowHeight="15" x14ac:dyDescent="0.25"/>
  <cols>
    <col min="1" max="1" width="1.85546875" customWidth="1"/>
    <col min="2" max="2" width="14" customWidth="1"/>
    <col min="3" max="3" width="15" customWidth="1"/>
    <col min="4" max="4" width="12.140625" customWidth="1"/>
    <col min="5" max="5" width="18" customWidth="1"/>
    <col min="6" max="6" width="13.85546875" customWidth="1"/>
    <col min="7" max="7" width="3.28515625" customWidth="1"/>
    <col min="8" max="9" width="7" customWidth="1"/>
  </cols>
  <sheetData>
    <row r="1" spans="2:9" ht="12" customHeight="1" x14ac:dyDescent="0.25"/>
    <row r="2" spans="2:9" ht="15" customHeight="1" x14ac:dyDescent="0.25">
      <c r="B2" s="434" t="s">
        <v>909</v>
      </c>
      <c r="C2" s="434"/>
      <c r="D2" s="434"/>
      <c r="E2" s="434"/>
      <c r="F2" s="434"/>
      <c r="H2" s="444" t="s">
        <v>335</v>
      </c>
      <c r="I2" s="444"/>
    </row>
    <row r="3" spans="2:9" x14ac:dyDescent="0.25">
      <c r="B3" s="504" t="s">
        <v>1</v>
      </c>
      <c r="C3" s="504"/>
      <c r="D3" s="504"/>
      <c r="E3" s="504"/>
      <c r="F3" s="504"/>
      <c r="H3" s="444"/>
      <c r="I3" s="444"/>
    </row>
    <row r="4" spans="2:9" ht="25.5" x14ac:dyDescent="0.25">
      <c r="B4" s="23" t="s">
        <v>369</v>
      </c>
      <c r="C4" s="37" t="s">
        <v>264</v>
      </c>
      <c r="D4" s="37" t="s">
        <v>265</v>
      </c>
      <c r="E4" s="37" t="s">
        <v>266</v>
      </c>
      <c r="F4" s="23" t="s">
        <v>20</v>
      </c>
    </row>
    <row r="5" spans="2:9" x14ac:dyDescent="0.25">
      <c r="B5" s="92" t="s">
        <v>289</v>
      </c>
      <c r="C5" s="229">
        <v>182</v>
      </c>
      <c r="D5" s="229">
        <v>9</v>
      </c>
      <c r="E5" s="229">
        <v>134</v>
      </c>
      <c r="F5" s="229">
        <v>325</v>
      </c>
    </row>
    <row r="6" spans="2:9" x14ac:dyDescent="0.25">
      <c r="B6" s="92" t="s">
        <v>290</v>
      </c>
      <c r="C6" s="229">
        <v>576</v>
      </c>
      <c r="D6" s="229">
        <v>80</v>
      </c>
      <c r="E6" s="229">
        <v>839</v>
      </c>
      <c r="F6" s="229">
        <v>1495</v>
      </c>
    </row>
    <row r="7" spans="2:9" x14ac:dyDescent="0.25">
      <c r="B7" s="92" t="s">
        <v>223</v>
      </c>
      <c r="C7" s="229">
        <v>549</v>
      </c>
      <c r="D7" s="229">
        <v>115</v>
      </c>
      <c r="E7" s="229">
        <v>670</v>
      </c>
      <c r="F7" s="229">
        <v>1334</v>
      </c>
    </row>
    <row r="8" spans="2:9" x14ac:dyDescent="0.25">
      <c r="B8" s="92" t="s">
        <v>224</v>
      </c>
      <c r="C8" s="229">
        <v>1027</v>
      </c>
      <c r="D8" s="229">
        <v>166</v>
      </c>
      <c r="E8" s="229">
        <v>332</v>
      </c>
      <c r="F8" s="229">
        <v>1525</v>
      </c>
    </row>
    <row r="9" spans="2:9" x14ac:dyDescent="0.25">
      <c r="B9" s="92" t="s">
        <v>225</v>
      </c>
      <c r="C9" s="229">
        <v>382</v>
      </c>
      <c r="D9" s="229">
        <v>123</v>
      </c>
      <c r="E9" s="229">
        <v>182</v>
      </c>
      <c r="F9" s="229">
        <v>687</v>
      </c>
    </row>
    <row r="10" spans="2:9" x14ac:dyDescent="0.25">
      <c r="B10" s="92" t="s">
        <v>226</v>
      </c>
      <c r="C10" s="229">
        <v>44</v>
      </c>
      <c r="D10" s="229">
        <v>54</v>
      </c>
      <c r="E10" s="229">
        <v>15</v>
      </c>
      <c r="F10" s="229">
        <v>113</v>
      </c>
    </row>
    <row r="11" spans="2:9" x14ac:dyDescent="0.25">
      <c r="B11" s="92" t="s">
        <v>291</v>
      </c>
      <c r="C11" s="229">
        <v>6</v>
      </c>
      <c r="D11" s="229">
        <v>3</v>
      </c>
      <c r="E11" s="229">
        <v>1</v>
      </c>
      <c r="F11" s="229">
        <v>10</v>
      </c>
    </row>
    <row r="12" spans="2:9" x14ac:dyDescent="0.25">
      <c r="B12" s="198" t="s">
        <v>20</v>
      </c>
      <c r="C12" s="277">
        <v>2766</v>
      </c>
      <c r="D12" s="277">
        <v>550</v>
      </c>
      <c r="E12" s="277">
        <v>2173</v>
      </c>
      <c r="F12" s="277">
        <v>5489</v>
      </c>
    </row>
  </sheetData>
  <mergeCells count="3">
    <mergeCell ref="B2:F2"/>
    <mergeCell ref="B3:F3"/>
    <mergeCell ref="H2:I3"/>
  </mergeCells>
  <hyperlinks>
    <hyperlink ref="H2:I3" location="'Table of Contents'!A1" display="Go To Table Of Contents" xr:uid="{00000000-0004-0000-25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44"/>
  <sheetViews>
    <sheetView showGridLines="0" zoomScaleNormal="100" workbookViewId="0">
      <selection activeCell="T2" sqref="T2:U4"/>
    </sheetView>
  </sheetViews>
  <sheetFormatPr defaultRowHeight="15" x14ac:dyDescent="0.25"/>
  <cols>
    <col min="1" max="1" width="2.7109375" customWidth="1"/>
    <col min="12" max="12" width="1.85546875" style="49" customWidth="1"/>
    <col min="13" max="13" width="1.85546875" customWidth="1"/>
    <col min="14" max="14" width="21.42578125" style="19" customWidth="1"/>
    <col min="15" max="15" width="15.42578125" customWidth="1"/>
    <col min="16" max="16" width="14.7109375" customWidth="1"/>
    <col min="17" max="17" width="13.5703125" customWidth="1"/>
    <col min="18" max="18" width="12.42578125" customWidth="1"/>
    <col min="20" max="21" width="6.7109375" customWidth="1"/>
  </cols>
  <sheetData>
    <row r="2" spans="2:21" ht="15.75" customHeight="1" x14ac:dyDescent="0.25">
      <c r="B2" s="411"/>
      <c r="C2" s="411"/>
      <c r="D2" s="411"/>
      <c r="E2" s="411"/>
      <c r="F2" s="411"/>
      <c r="G2" s="411"/>
      <c r="H2" s="411"/>
      <c r="I2" s="411"/>
      <c r="J2" s="52"/>
      <c r="K2" s="52"/>
      <c r="N2" s="413" t="s">
        <v>42</v>
      </c>
      <c r="O2" s="413"/>
      <c r="P2" s="413"/>
      <c r="Q2" s="413"/>
      <c r="R2" s="413"/>
      <c r="T2" s="391" t="s">
        <v>335</v>
      </c>
      <c r="U2" s="391"/>
    </row>
    <row r="3" spans="2:21" ht="9" customHeight="1" x14ac:dyDescent="0.25">
      <c r="N3" s="39"/>
      <c r="O3" s="1"/>
      <c r="P3" s="1"/>
      <c r="Q3" s="1"/>
      <c r="R3" s="1"/>
      <c r="T3" s="391"/>
      <c r="U3" s="391"/>
    </row>
    <row r="4" spans="2:21" ht="15" customHeight="1" x14ac:dyDescent="0.25">
      <c r="N4" s="414" t="s">
        <v>2</v>
      </c>
      <c r="O4" s="415" t="s">
        <v>43</v>
      </c>
      <c r="P4" s="416"/>
      <c r="Q4" s="416"/>
      <c r="R4" s="417"/>
      <c r="T4" s="391"/>
      <c r="U4" s="391"/>
    </row>
    <row r="5" spans="2:21" x14ac:dyDescent="0.25">
      <c r="N5" s="414"/>
      <c r="O5" s="286" t="s">
        <v>255</v>
      </c>
      <c r="P5" s="286" t="s">
        <v>256</v>
      </c>
      <c r="Q5" s="286" t="s">
        <v>422</v>
      </c>
      <c r="R5" s="286" t="s">
        <v>20</v>
      </c>
    </row>
    <row r="6" spans="2:21" x14ac:dyDescent="0.25">
      <c r="N6" s="18" t="s">
        <v>10</v>
      </c>
      <c r="O6" s="40">
        <v>8</v>
      </c>
      <c r="P6" s="40">
        <v>7</v>
      </c>
      <c r="Q6" s="40">
        <v>22</v>
      </c>
      <c r="R6" s="40">
        <v>37</v>
      </c>
    </row>
    <row r="7" spans="2:21" x14ac:dyDescent="0.25">
      <c r="N7" s="18" t="s">
        <v>11</v>
      </c>
      <c r="O7" s="40">
        <v>286</v>
      </c>
      <c r="P7" s="40">
        <v>310</v>
      </c>
      <c r="Q7" s="40">
        <v>111</v>
      </c>
      <c r="R7" s="40">
        <v>707</v>
      </c>
    </row>
    <row r="8" spans="2:21" x14ac:dyDescent="0.25">
      <c r="N8" s="18" t="s">
        <v>12</v>
      </c>
      <c r="O8" s="40">
        <v>517</v>
      </c>
      <c r="P8" s="40">
        <v>569</v>
      </c>
      <c r="Q8" s="40">
        <v>71</v>
      </c>
      <c r="R8" s="40">
        <v>1157</v>
      </c>
    </row>
    <row r="9" spans="2:21" x14ac:dyDescent="0.25">
      <c r="N9" s="2" t="s">
        <v>243</v>
      </c>
      <c r="O9" s="40">
        <v>883</v>
      </c>
      <c r="P9" s="40">
        <v>1055</v>
      </c>
      <c r="Q9" s="40">
        <v>51</v>
      </c>
      <c r="R9" s="40">
        <v>1989</v>
      </c>
      <c r="S9" t="s">
        <v>293</v>
      </c>
    </row>
    <row r="10" spans="2:21" x14ac:dyDescent="0.25">
      <c r="N10" s="18" t="s">
        <v>296</v>
      </c>
      <c r="O10" s="40">
        <v>197</v>
      </c>
      <c r="P10" s="40">
        <v>317</v>
      </c>
      <c r="Q10" s="40">
        <v>22</v>
      </c>
      <c r="R10" s="40">
        <v>536</v>
      </c>
    </row>
    <row r="11" spans="2:21" x14ac:dyDescent="0.25">
      <c r="N11" s="18" t="s">
        <v>370</v>
      </c>
      <c r="O11" s="40">
        <v>371</v>
      </c>
      <c r="P11" s="40">
        <v>473</v>
      </c>
      <c r="Q11" s="40">
        <v>43</v>
      </c>
      <c r="R11" s="40">
        <v>887</v>
      </c>
    </row>
    <row r="12" spans="2:21" x14ac:dyDescent="0.25">
      <c r="N12" s="18" t="s">
        <v>442</v>
      </c>
      <c r="O12" s="40">
        <v>654</v>
      </c>
      <c r="P12" s="40">
        <v>539</v>
      </c>
      <c r="Q12" s="40">
        <v>70</v>
      </c>
      <c r="R12" s="40">
        <v>1263</v>
      </c>
    </row>
    <row r="13" spans="2:21" x14ac:dyDescent="0.25">
      <c r="N13" s="18" t="s">
        <v>486</v>
      </c>
      <c r="O13" s="40">
        <v>124</v>
      </c>
      <c r="P13" s="40">
        <v>109</v>
      </c>
      <c r="Q13" s="40">
        <v>18</v>
      </c>
      <c r="R13" s="40">
        <v>251</v>
      </c>
    </row>
    <row r="14" spans="2:21" x14ac:dyDescent="0.25">
      <c r="N14" s="31" t="s">
        <v>457</v>
      </c>
      <c r="O14" s="40">
        <v>112</v>
      </c>
      <c r="P14" s="40">
        <v>123</v>
      </c>
      <c r="Q14" s="40">
        <v>15</v>
      </c>
      <c r="R14" s="40">
        <v>250</v>
      </c>
    </row>
    <row r="15" spans="2:21" x14ac:dyDescent="0.25">
      <c r="N15" s="31" t="s">
        <v>483</v>
      </c>
      <c r="O15" s="40">
        <v>148</v>
      </c>
      <c r="P15" s="40">
        <v>84</v>
      </c>
      <c r="Q15" s="40">
        <v>12</v>
      </c>
      <c r="R15" s="40">
        <v>244</v>
      </c>
    </row>
    <row r="16" spans="2:21" x14ac:dyDescent="0.25">
      <c r="N16" s="306" t="s">
        <v>20</v>
      </c>
      <c r="O16" s="86">
        <v>3300</v>
      </c>
      <c r="P16" s="86">
        <v>3586</v>
      </c>
      <c r="Q16" s="86">
        <v>435</v>
      </c>
      <c r="R16" s="86">
        <v>7321</v>
      </c>
    </row>
    <row r="17" spans="14:20" ht="27.6" customHeight="1" x14ac:dyDescent="0.25">
      <c r="N17" s="412" t="s">
        <v>393</v>
      </c>
      <c r="O17" s="412"/>
      <c r="P17" s="412"/>
      <c r="Q17" s="412"/>
      <c r="R17" s="412"/>
    </row>
    <row r="19" spans="14:20" ht="30.6" customHeight="1" x14ac:dyDescent="0.25">
      <c r="N19" s="168"/>
      <c r="O19" s="169"/>
      <c r="P19" s="169"/>
      <c r="Q19" s="169"/>
      <c r="R19" s="169"/>
      <c r="S19" s="169"/>
      <c r="T19" s="169"/>
    </row>
    <row r="20" spans="14:20" x14ac:dyDescent="0.25">
      <c r="N20" s="168"/>
      <c r="O20" s="166"/>
      <c r="P20" s="410" t="s">
        <v>43</v>
      </c>
      <c r="Q20" s="410"/>
      <c r="R20" s="410"/>
      <c r="S20" s="169"/>
      <c r="T20" s="169"/>
    </row>
    <row r="21" spans="14:20" ht="27" x14ac:dyDescent="0.25">
      <c r="N21" s="168"/>
      <c r="O21" s="179"/>
      <c r="P21" s="177" t="s">
        <v>44</v>
      </c>
      <c r="Q21" s="177" t="s">
        <v>45</v>
      </c>
      <c r="R21" s="177" t="s">
        <v>46</v>
      </c>
      <c r="S21" s="177" t="s">
        <v>20</v>
      </c>
      <c r="T21" s="169"/>
    </row>
    <row r="22" spans="14:20" ht="15.75" x14ac:dyDescent="0.25">
      <c r="N22" s="168"/>
      <c r="O22" s="180" t="s">
        <v>10</v>
      </c>
      <c r="P22" s="175">
        <v>7</v>
      </c>
      <c r="Q22" s="175">
        <v>8</v>
      </c>
      <c r="R22" s="175">
        <v>22</v>
      </c>
      <c r="S22" s="175">
        <v>37</v>
      </c>
      <c r="T22" s="169"/>
    </row>
    <row r="23" spans="14:20" ht="15.75" x14ac:dyDescent="0.25">
      <c r="N23" s="168"/>
      <c r="O23" s="180" t="s">
        <v>11</v>
      </c>
      <c r="P23" s="175">
        <v>310</v>
      </c>
      <c r="Q23" s="175">
        <v>285</v>
      </c>
      <c r="R23" s="175">
        <v>111</v>
      </c>
      <c r="S23" s="175">
        <v>706</v>
      </c>
      <c r="T23" s="169"/>
    </row>
    <row r="24" spans="14:20" ht="15.75" x14ac:dyDescent="0.25">
      <c r="N24" s="168"/>
      <c r="O24" s="180" t="s">
        <v>12</v>
      </c>
      <c r="P24" s="175">
        <v>570</v>
      </c>
      <c r="Q24" s="175">
        <v>516</v>
      </c>
      <c r="R24" s="175">
        <v>71</v>
      </c>
      <c r="S24" s="175">
        <v>1157</v>
      </c>
      <c r="T24" s="169"/>
    </row>
    <row r="25" spans="14:20" ht="15.75" x14ac:dyDescent="0.25">
      <c r="N25" s="168"/>
      <c r="O25" s="180" t="s">
        <v>243</v>
      </c>
      <c r="P25" s="175">
        <v>1052</v>
      </c>
      <c r="Q25" s="175">
        <v>882</v>
      </c>
      <c r="R25" s="175">
        <v>51</v>
      </c>
      <c r="S25" s="175">
        <v>1985</v>
      </c>
      <c r="T25" s="169"/>
    </row>
    <row r="26" spans="14:20" ht="15.75" x14ac:dyDescent="0.25">
      <c r="N26" s="168"/>
      <c r="O26" s="180" t="s">
        <v>296</v>
      </c>
      <c r="P26" s="175">
        <v>318</v>
      </c>
      <c r="Q26" s="175">
        <v>198</v>
      </c>
      <c r="R26" s="175">
        <v>22</v>
      </c>
      <c r="S26" s="175">
        <v>538</v>
      </c>
      <c r="T26" s="169"/>
    </row>
    <row r="27" spans="14:20" ht="15.75" x14ac:dyDescent="0.25">
      <c r="N27" s="168"/>
      <c r="O27" s="180" t="s">
        <v>292</v>
      </c>
      <c r="P27" s="175">
        <v>71</v>
      </c>
      <c r="Q27" s="175">
        <v>60</v>
      </c>
      <c r="R27" s="175">
        <v>10</v>
      </c>
      <c r="S27" s="175">
        <v>141</v>
      </c>
      <c r="T27" s="169"/>
    </row>
    <row r="28" spans="14:20" ht="15.75" x14ac:dyDescent="0.25">
      <c r="N28" s="168"/>
      <c r="O28" s="180" t="s">
        <v>354</v>
      </c>
      <c r="P28" s="175">
        <v>86</v>
      </c>
      <c r="Q28" s="175">
        <v>94</v>
      </c>
      <c r="R28" s="175">
        <v>6</v>
      </c>
      <c r="S28" s="175">
        <v>186</v>
      </c>
      <c r="T28" s="169"/>
    </row>
    <row r="29" spans="14:20" ht="15.75" x14ac:dyDescent="0.25">
      <c r="N29" s="168"/>
      <c r="O29" s="180" t="s">
        <v>360</v>
      </c>
      <c r="P29" s="175">
        <v>113</v>
      </c>
      <c r="Q29" s="175">
        <v>68</v>
      </c>
      <c r="R29" s="175">
        <v>11</v>
      </c>
      <c r="S29" s="175">
        <v>192</v>
      </c>
      <c r="T29" s="169"/>
    </row>
    <row r="30" spans="14:20" ht="15.75" x14ac:dyDescent="0.25">
      <c r="N30" s="168"/>
      <c r="O30" s="180" t="s">
        <v>20</v>
      </c>
      <c r="P30" s="175">
        <v>2527</v>
      </c>
      <c r="Q30" s="175">
        <v>2111</v>
      </c>
      <c r="R30" s="175">
        <v>304</v>
      </c>
      <c r="S30" s="175">
        <v>4942</v>
      </c>
      <c r="T30" s="169"/>
    </row>
    <row r="31" spans="14:20" ht="15.75" x14ac:dyDescent="0.25">
      <c r="N31" s="168"/>
      <c r="O31" s="180"/>
      <c r="P31" s="175"/>
      <c r="Q31" s="175"/>
      <c r="R31" s="175"/>
      <c r="S31" s="175"/>
      <c r="T31" s="169"/>
    </row>
    <row r="32" spans="14:20" x14ac:dyDescent="0.25">
      <c r="N32" s="168"/>
      <c r="O32" s="169"/>
      <c r="P32" s="410" t="s">
        <v>43</v>
      </c>
      <c r="Q32" s="410"/>
      <c r="R32" s="410"/>
      <c r="S32" s="169"/>
      <c r="T32" s="169"/>
    </row>
    <row r="33" spans="14:20" ht="27" x14ac:dyDescent="0.25">
      <c r="N33" s="168"/>
      <c r="O33" s="169"/>
      <c r="P33" s="177" t="s">
        <v>44</v>
      </c>
      <c r="Q33" s="177" t="s">
        <v>45</v>
      </c>
      <c r="R33" s="177" t="s">
        <v>46</v>
      </c>
      <c r="S33" s="177" t="s">
        <v>20</v>
      </c>
      <c r="T33" s="169"/>
    </row>
    <row r="34" spans="14:20" ht="15.75" x14ac:dyDescent="0.25">
      <c r="N34" s="168"/>
      <c r="O34" s="180" t="s">
        <v>10</v>
      </c>
      <c r="P34" s="169">
        <f>P22</f>
        <v>7</v>
      </c>
      <c r="Q34" s="169">
        <f t="shared" ref="Q34:S34" si="0">Q22</f>
        <v>8</v>
      </c>
      <c r="R34" s="169">
        <f t="shared" si="0"/>
        <v>22</v>
      </c>
      <c r="S34" s="169">
        <f t="shared" si="0"/>
        <v>37</v>
      </c>
      <c r="T34" s="169"/>
    </row>
    <row r="35" spans="14:20" ht="15.75" x14ac:dyDescent="0.25">
      <c r="N35" s="168"/>
      <c r="O35" s="180" t="s">
        <v>11</v>
      </c>
      <c r="P35" s="169">
        <f t="shared" ref="P35:S41" si="1">P34+P23</f>
        <v>317</v>
      </c>
      <c r="Q35" s="169">
        <f t="shared" si="1"/>
        <v>293</v>
      </c>
      <c r="R35" s="169">
        <f t="shared" si="1"/>
        <v>133</v>
      </c>
      <c r="S35" s="169">
        <f t="shared" si="1"/>
        <v>743</v>
      </c>
      <c r="T35" s="169"/>
    </row>
    <row r="36" spans="14:20" ht="15.75" x14ac:dyDescent="0.25">
      <c r="N36" s="168"/>
      <c r="O36" s="180" t="s">
        <v>12</v>
      </c>
      <c r="P36" s="169">
        <f t="shared" si="1"/>
        <v>887</v>
      </c>
      <c r="Q36" s="169">
        <f t="shared" si="1"/>
        <v>809</v>
      </c>
      <c r="R36" s="169">
        <f t="shared" si="1"/>
        <v>204</v>
      </c>
      <c r="S36" s="169">
        <f t="shared" si="1"/>
        <v>1900</v>
      </c>
      <c r="T36" s="169"/>
    </row>
    <row r="37" spans="14:20" ht="15.75" x14ac:dyDescent="0.25">
      <c r="N37" s="168"/>
      <c r="O37" s="180" t="s">
        <v>243</v>
      </c>
      <c r="P37" s="169">
        <f t="shared" si="1"/>
        <v>1939</v>
      </c>
      <c r="Q37" s="169">
        <f t="shared" si="1"/>
        <v>1691</v>
      </c>
      <c r="R37" s="169">
        <f t="shared" si="1"/>
        <v>255</v>
      </c>
      <c r="S37" s="169">
        <f t="shared" si="1"/>
        <v>3885</v>
      </c>
      <c r="T37" s="169"/>
    </row>
    <row r="38" spans="14:20" ht="15.75" x14ac:dyDescent="0.25">
      <c r="N38" s="168"/>
      <c r="O38" s="180" t="s">
        <v>296</v>
      </c>
      <c r="P38" s="169">
        <f t="shared" si="1"/>
        <v>2257</v>
      </c>
      <c r="Q38" s="169">
        <f t="shared" si="1"/>
        <v>1889</v>
      </c>
      <c r="R38" s="169">
        <f t="shared" si="1"/>
        <v>277</v>
      </c>
      <c r="S38" s="169">
        <f t="shared" si="1"/>
        <v>4423</v>
      </c>
      <c r="T38" s="169"/>
    </row>
    <row r="39" spans="14:20" ht="15.75" x14ac:dyDescent="0.25">
      <c r="N39" s="168"/>
      <c r="O39" s="180" t="s">
        <v>364</v>
      </c>
      <c r="P39" s="169">
        <f t="shared" si="1"/>
        <v>2328</v>
      </c>
      <c r="Q39" s="169">
        <f t="shared" si="1"/>
        <v>1949</v>
      </c>
      <c r="R39" s="169">
        <f t="shared" si="1"/>
        <v>287</v>
      </c>
      <c r="S39" s="169">
        <f t="shared" si="1"/>
        <v>4564</v>
      </c>
      <c r="T39" s="169"/>
    </row>
    <row r="40" spans="14:20" ht="15.75" x14ac:dyDescent="0.25">
      <c r="N40" s="168"/>
      <c r="O40" s="180" t="s">
        <v>358</v>
      </c>
      <c r="P40" s="169">
        <f t="shared" si="1"/>
        <v>2414</v>
      </c>
      <c r="Q40" s="169">
        <f t="shared" si="1"/>
        <v>2043</v>
      </c>
      <c r="R40" s="169">
        <f t="shared" si="1"/>
        <v>293</v>
      </c>
      <c r="S40" s="169">
        <f t="shared" si="1"/>
        <v>4750</v>
      </c>
      <c r="T40" s="169"/>
    </row>
    <row r="41" spans="14:20" ht="15.75" x14ac:dyDescent="0.25">
      <c r="N41" s="168"/>
      <c r="O41" s="180" t="s">
        <v>362</v>
      </c>
      <c r="P41" s="169">
        <f t="shared" si="1"/>
        <v>2527</v>
      </c>
      <c r="Q41" s="169">
        <f t="shared" si="1"/>
        <v>2111</v>
      </c>
      <c r="R41" s="169">
        <f t="shared" si="1"/>
        <v>304</v>
      </c>
      <c r="S41" s="169">
        <f t="shared" si="1"/>
        <v>4942</v>
      </c>
      <c r="T41" s="169"/>
    </row>
    <row r="42" spans="14:20" x14ac:dyDescent="0.25">
      <c r="N42" s="168"/>
      <c r="O42" s="169"/>
      <c r="P42" s="169"/>
      <c r="Q42" s="169"/>
      <c r="R42" s="169"/>
      <c r="S42" s="169"/>
      <c r="T42" s="169"/>
    </row>
    <row r="43" spans="14:20" x14ac:dyDescent="0.25">
      <c r="N43" s="168"/>
      <c r="O43" s="169"/>
      <c r="P43" s="169"/>
      <c r="Q43" s="169"/>
      <c r="R43" s="169"/>
      <c r="S43" s="169"/>
      <c r="T43" s="169"/>
    </row>
    <row r="44" spans="14:20" x14ac:dyDescent="0.25">
      <c r="N44" s="168"/>
      <c r="O44" s="169"/>
      <c r="P44" s="169"/>
      <c r="Q44" s="169"/>
      <c r="R44" s="169"/>
      <c r="S44" s="169"/>
      <c r="T44" s="169"/>
    </row>
  </sheetData>
  <mergeCells count="8">
    <mergeCell ref="P32:R32"/>
    <mergeCell ref="P20:R20"/>
    <mergeCell ref="T2:U4"/>
    <mergeCell ref="B2:I2"/>
    <mergeCell ref="N17:R17"/>
    <mergeCell ref="N2:R2"/>
    <mergeCell ref="N4:N5"/>
    <mergeCell ref="O4:R4"/>
  </mergeCells>
  <hyperlinks>
    <hyperlink ref="T2:U4" location="'Table of Contents'!A1" display="Go to Table of Contents" xr:uid="{00000000-0004-0000-0400-000000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K31"/>
  <sheetViews>
    <sheetView showGridLines="0" workbookViewId="0">
      <selection activeCell="J2" sqref="J2:K4"/>
    </sheetView>
  </sheetViews>
  <sheetFormatPr defaultRowHeight="15" x14ac:dyDescent="0.25"/>
  <cols>
    <col min="1" max="1" width="1.85546875" customWidth="1"/>
    <col min="2" max="2" width="14.85546875" style="19" customWidth="1"/>
    <col min="3" max="3" width="44.28515625" style="19" customWidth="1"/>
    <col min="4" max="4" width="10.7109375" style="19" customWidth="1"/>
    <col min="5" max="5" width="12.5703125" style="19" customWidth="1"/>
    <col min="6" max="7" width="11.140625" style="19" customWidth="1"/>
    <col min="8" max="8" width="11.7109375" style="19" customWidth="1"/>
    <col min="9" max="9" width="2.7109375" customWidth="1"/>
    <col min="10" max="11" width="6.7109375" customWidth="1"/>
  </cols>
  <sheetData>
    <row r="1" spans="2:11" ht="12" customHeight="1" x14ac:dyDescent="0.25"/>
    <row r="2" spans="2:11" ht="15.75" x14ac:dyDescent="0.25">
      <c r="B2" s="420" t="s">
        <v>487</v>
      </c>
      <c r="C2" s="420"/>
      <c r="D2" s="420"/>
      <c r="E2" s="420"/>
      <c r="F2" s="420"/>
      <c r="G2" s="420"/>
      <c r="H2" s="420"/>
      <c r="J2" s="391" t="s">
        <v>335</v>
      </c>
      <c r="K2" s="391"/>
    </row>
    <row r="3" spans="2:11" x14ac:dyDescent="0.25">
      <c r="B3" s="39"/>
      <c r="C3" s="39"/>
      <c r="D3" s="39"/>
      <c r="E3" s="39"/>
      <c r="F3" s="39"/>
      <c r="G3" s="39"/>
      <c r="H3" s="39"/>
      <c r="J3" s="391"/>
      <c r="K3" s="391"/>
    </row>
    <row r="4" spans="2:11" x14ac:dyDescent="0.25">
      <c r="B4" s="414" t="s">
        <v>47</v>
      </c>
      <c r="C4" s="414" t="s">
        <v>48</v>
      </c>
      <c r="D4" s="415" t="s">
        <v>49</v>
      </c>
      <c r="E4" s="416"/>
      <c r="F4" s="416"/>
      <c r="G4" s="416"/>
      <c r="H4" s="417"/>
      <c r="J4" s="391"/>
      <c r="K4" s="391"/>
    </row>
    <row r="5" spans="2:11" x14ac:dyDescent="0.25">
      <c r="B5" s="414"/>
      <c r="C5" s="414"/>
      <c r="D5" s="286" t="s">
        <v>255</v>
      </c>
      <c r="E5" s="286" t="s">
        <v>256</v>
      </c>
      <c r="F5" s="286" t="s">
        <v>422</v>
      </c>
      <c r="G5" s="286" t="s">
        <v>444</v>
      </c>
      <c r="H5" s="286" t="s">
        <v>20</v>
      </c>
    </row>
    <row r="6" spans="2:11" x14ac:dyDescent="0.25">
      <c r="B6" s="418" t="s">
        <v>50</v>
      </c>
      <c r="C6" s="44" t="s">
        <v>51</v>
      </c>
      <c r="D6" s="85">
        <v>336</v>
      </c>
      <c r="E6" s="85">
        <v>779</v>
      </c>
      <c r="F6" s="85">
        <v>9</v>
      </c>
      <c r="G6" s="85">
        <v>0</v>
      </c>
      <c r="H6" s="85">
        <v>1124</v>
      </c>
    </row>
    <row r="7" spans="2:11" ht="15.75" customHeight="1" x14ac:dyDescent="0.25">
      <c r="B7" s="419"/>
      <c r="C7" s="44" t="s">
        <v>52</v>
      </c>
      <c r="D7" s="85">
        <v>292</v>
      </c>
      <c r="E7" s="85">
        <v>735</v>
      </c>
      <c r="F7" s="85">
        <v>8</v>
      </c>
      <c r="G7" s="85">
        <v>0</v>
      </c>
      <c r="H7" s="85">
        <v>1035</v>
      </c>
    </row>
    <row r="8" spans="2:11" ht="14.25" customHeight="1" x14ac:dyDescent="0.25">
      <c r="B8" s="419"/>
      <c r="C8" s="44" t="s">
        <v>53</v>
      </c>
      <c r="D8" s="85">
        <v>511</v>
      </c>
      <c r="E8" s="85">
        <v>308</v>
      </c>
      <c r="F8" s="85">
        <v>69</v>
      </c>
      <c r="G8" s="85">
        <v>3</v>
      </c>
      <c r="H8" s="85">
        <v>891</v>
      </c>
    </row>
    <row r="9" spans="2:11" ht="12.75" customHeight="1" x14ac:dyDescent="0.25">
      <c r="B9" s="419"/>
      <c r="C9" s="44" t="s">
        <v>54</v>
      </c>
      <c r="D9" s="85">
        <v>1095</v>
      </c>
      <c r="E9" s="85">
        <v>1036</v>
      </c>
      <c r="F9" s="85">
        <v>245</v>
      </c>
      <c r="G9" s="85">
        <v>0</v>
      </c>
      <c r="H9" s="85">
        <v>2376</v>
      </c>
    </row>
    <row r="10" spans="2:11" x14ac:dyDescent="0.25">
      <c r="B10" s="419"/>
      <c r="C10" s="44" t="s">
        <v>55</v>
      </c>
      <c r="D10" s="85">
        <v>1066</v>
      </c>
      <c r="E10" s="85">
        <v>728</v>
      </c>
      <c r="F10" s="85">
        <v>104</v>
      </c>
      <c r="G10" s="85">
        <v>1</v>
      </c>
      <c r="H10" s="85">
        <v>1899</v>
      </c>
    </row>
    <row r="11" spans="2:11" x14ac:dyDescent="0.25">
      <c r="B11" s="421"/>
      <c r="C11" s="251" t="s">
        <v>13</v>
      </c>
      <c r="D11" s="252">
        <v>3300</v>
      </c>
      <c r="E11" s="252">
        <v>3586</v>
      </c>
      <c r="F11" s="252">
        <v>435</v>
      </c>
      <c r="G11" s="252">
        <v>4</v>
      </c>
      <c r="H11" s="252">
        <v>7325</v>
      </c>
    </row>
    <row r="12" spans="2:11" ht="14.25" customHeight="1" x14ac:dyDescent="0.25">
      <c r="B12" s="418" t="s">
        <v>56</v>
      </c>
      <c r="C12" s="253" t="s">
        <v>394</v>
      </c>
      <c r="D12" s="321">
        <v>177.6</v>
      </c>
      <c r="E12" s="232">
        <v>129.5</v>
      </c>
      <c r="F12" s="232">
        <v>148.9</v>
      </c>
      <c r="G12" s="232">
        <v>160.4</v>
      </c>
      <c r="H12" s="232">
        <v>168.6</v>
      </c>
    </row>
    <row r="13" spans="2:11" x14ac:dyDescent="0.25">
      <c r="B13" s="419"/>
      <c r="C13" s="254" t="s">
        <v>395</v>
      </c>
      <c r="D13" s="322">
        <v>33.799999999999997</v>
      </c>
      <c r="E13" s="85">
        <v>18.7</v>
      </c>
      <c r="F13" s="85">
        <v>17.899999999999999</v>
      </c>
      <c r="G13" s="85">
        <v>42.4</v>
      </c>
      <c r="H13" s="85">
        <v>31.9</v>
      </c>
    </row>
    <row r="14" spans="2:11" ht="17.25" customHeight="1" x14ac:dyDescent="0.25">
      <c r="B14" s="421"/>
      <c r="C14" s="255" t="s">
        <v>57</v>
      </c>
      <c r="D14" s="118">
        <v>677</v>
      </c>
      <c r="E14" s="118">
        <v>686</v>
      </c>
      <c r="F14" s="118">
        <v>569</v>
      </c>
      <c r="G14" s="118">
        <v>632</v>
      </c>
      <c r="H14" s="118">
        <v>671</v>
      </c>
    </row>
    <row r="15" spans="2:11" ht="16.5" customHeight="1" x14ac:dyDescent="0.25">
      <c r="B15" s="418" t="s">
        <v>58</v>
      </c>
      <c r="C15" s="44" t="s">
        <v>59</v>
      </c>
      <c r="D15" s="85">
        <v>5.7</v>
      </c>
      <c r="E15" s="85">
        <v>9.3000000000000007</v>
      </c>
      <c r="F15" s="85">
        <v>8.5</v>
      </c>
      <c r="G15" s="85" t="s">
        <v>382</v>
      </c>
      <c r="H15" s="322">
        <v>6.5</v>
      </c>
    </row>
    <row r="16" spans="2:11" x14ac:dyDescent="0.25">
      <c r="B16" s="419"/>
      <c r="C16" s="255" t="s">
        <v>57</v>
      </c>
      <c r="D16" s="118">
        <v>496</v>
      </c>
      <c r="E16" s="118">
        <v>492</v>
      </c>
      <c r="F16" s="118">
        <v>414</v>
      </c>
      <c r="G16" s="118" t="s">
        <v>382</v>
      </c>
      <c r="H16" s="118">
        <v>486</v>
      </c>
    </row>
    <row r="17" spans="2:8" x14ac:dyDescent="0.25">
      <c r="B17" s="220"/>
    </row>
    <row r="18" spans="2:8" x14ac:dyDescent="0.25">
      <c r="B18" s="164"/>
      <c r="C18" s="181" t="s">
        <v>48</v>
      </c>
      <c r="D18" s="181" t="s">
        <v>83</v>
      </c>
      <c r="E18" s="181" t="s">
        <v>81</v>
      </c>
      <c r="F18" s="181" t="s">
        <v>82</v>
      </c>
      <c r="G18" s="345"/>
      <c r="H18" s="164"/>
    </row>
    <row r="19" spans="2:8" x14ac:dyDescent="0.25">
      <c r="B19" s="164"/>
      <c r="C19" s="182" t="s">
        <v>317</v>
      </c>
      <c r="D19" s="171">
        <f>F6</f>
        <v>9</v>
      </c>
      <c r="E19" s="171">
        <f>D6</f>
        <v>336</v>
      </c>
      <c r="F19" s="171">
        <f>E6</f>
        <v>779</v>
      </c>
      <c r="G19" s="171"/>
      <c r="H19" s="164"/>
    </row>
    <row r="20" spans="2:8" x14ac:dyDescent="0.25">
      <c r="B20" s="164"/>
      <c r="C20" s="182" t="s">
        <v>318</v>
      </c>
      <c r="D20" s="171">
        <f>F7</f>
        <v>8</v>
      </c>
      <c r="E20" s="171">
        <f t="shared" ref="E20:F22" si="0">D7</f>
        <v>292</v>
      </c>
      <c r="F20" s="171">
        <f t="shared" si="0"/>
        <v>735</v>
      </c>
      <c r="G20" s="171"/>
      <c r="H20" s="164"/>
    </row>
    <row r="21" spans="2:8" x14ac:dyDescent="0.25">
      <c r="B21" s="164"/>
      <c r="C21" s="182" t="s">
        <v>319</v>
      </c>
      <c r="D21" s="171">
        <f>F8</f>
        <v>69</v>
      </c>
      <c r="E21" s="171">
        <f t="shared" si="0"/>
        <v>511</v>
      </c>
      <c r="F21" s="171">
        <f t="shared" si="0"/>
        <v>308</v>
      </c>
      <c r="G21" s="171"/>
      <c r="H21" s="164"/>
    </row>
    <row r="22" spans="2:8" x14ac:dyDescent="0.25">
      <c r="B22" s="164"/>
      <c r="C22" s="182" t="s">
        <v>9</v>
      </c>
      <c r="D22" s="171">
        <f>F9</f>
        <v>245</v>
      </c>
      <c r="E22" s="171">
        <f t="shared" si="0"/>
        <v>1095</v>
      </c>
      <c r="F22" s="171">
        <f t="shared" si="0"/>
        <v>1036</v>
      </c>
      <c r="G22" s="171"/>
      <c r="H22" s="164"/>
    </row>
    <row r="23" spans="2:8" x14ac:dyDescent="0.25">
      <c r="B23" s="164"/>
      <c r="C23" s="167" t="s">
        <v>20</v>
      </c>
      <c r="D23" s="167">
        <f>SUM(D19:D22)</f>
        <v>331</v>
      </c>
      <c r="E23" s="167">
        <f>SUM(E19:E22)</f>
        <v>2234</v>
      </c>
      <c r="F23" s="167">
        <f>SUM(F19:F22)</f>
        <v>2858</v>
      </c>
      <c r="G23" s="167"/>
      <c r="H23" s="164"/>
    </row>
    <row r="24" spans="2:8" x14ac:dyDescent="0.25">
      <c r="B24" s="164"/>
      <c r="C24" s="164"/>
      <c r="D24" s="164"/>
      <c r="E24" s="164"/>
      <c r="F24" s="164"/>
      <c r="G24" s="164"/>
      <c r="H24" s="164"/>
    </row>
    <row r="25" spans="2:8" x14ac:dyDescent="0.25">
      <c r="B25" s="164"/>
      <c r="C25" s="164"/>
      <c r="D25" s="164"/>
      <c r="E25" s="164"/>
      <c r="F25" s="164"/>
      <c r="G25" s="164"/>
      <c r="H25" s="164"/>
    </row>
    <row r="26" spans="2:8" x14ac:dyDescent="0.25">
      <c r="B26" s="164"/>
      <c r="C26" s="181" t="s">
        <v>48</v>
      </c>
      <c r="D26" s="181" t="s">
        <v>83</v>
      </c>
      <c r="E26" s="181" t="s">
        <v>81</v>
      </c>
      <c r="F26" s="181" t="s">
        <v>82</v>
      </c>
      <c r="G26" s="345"/>
      <c r="H26" s="164"/>
    </row>
    <row r="27" spans="2:8" x14ac:dyDescent="0.25">
      <c r="B27" s="164"/>
      <c r="C27" s="182" t="s">
        <v>317</v>
      </c>
      <c r="D27" s="183">
        <f>D19/D23</f>
        <v>2.7190332326283987E-2</v>
      </c>
      <c r="E27" s="184">
        <f>E19/E23</f>
        <v>0.15040286481647269</v>
      </c>
      <c r="F27" s="183">
        <f>F19/F23</f>
        <v>0.27256822953114068</v>
      </c>
      <c r="G27" s="183"/>
      <c r="H27" s="164"/>
    </row>
    <row r="28" spans="2:8" x14ac:dyDescent="0.25">
      <c r="B28" s="164"/>
      <c r="C28" s="182" t="s">
        <v>318</v>
      </c>
      <c r="D28" s="183">
        <f>D20/D23</f>
        <v>2.4169184290030211E-2</v>
      </c>
      <c r="E28" s="184">
        <f>E20/E23</f>
        <v>0.13070725156669652</v>
      </c>
      <c r="F28" s="183">
        <f>F20/F23</f>
        <v>0.25717284814555635</v>
      </c>
      <c r="G28" s="183"/>
      <c r="H28" s="164"/>
    </row>
    <row r="29" spans="2:8" x14ac:dyDescent="0.25">
      <c r="B29" s="164"/>
      <c r="C29" s="182" t="s">
        <v>319</v>
      </c>
      <c r="D29" s="183">
        <f>D21/D23</f>
        <v>0.20845921450151059</v>
      </c>
      <c r="E29" s="184">
        <f>E21/E23</f>
        <v>0.22873769024171889</v>
      </c>
      <c r="F29" s="183">
        <f>F21/F23</f>
        <v>0.10776766969909027</v>
      </c>
      <c r="G29" s="183"/>
      <c r="H29" s="164"/>
    </row>
    <row r="30" spans="2:8" x14ac:dyDescent="0.25">
      <c r="B30" s="164"/>
      <c r="C30" s="182" t="s">
        <v>9</v>
      </c>
      <c r="D30" s="183">
        <f>D22/D23</f>
        <v>0.74018126888217528</v>
      </c>
      <c r="E30" s="184">
        <f>E22/E23</f>
        <v>0.4901521933751119</v>
      </c>
      <c r="F30" s="183">
        <f>F22/F23</f>
        <v>0.36249125262421272</v>
      </c>
      <c r="G30" s="183"/>
      <c r="H30" s="164"/>
    </row>
    <row r="31" spans="2:8" x14ac:dyDescent="0.25">
      <c r="B31" s="164"/>
      <c r="C31" s="167"/>
      <c r="D31" s="167"/>
      <c r="E31" s="167"/>
      <c r="F31" s="167"/>
      <c r="G31" s="167"/>
      <c r="H31" s="164"/>
    </row>
  </sheetData>
  <mergeCells count="8">
    <mergeCell ref="J2:K4"/>
    <mergeCell ref="B15:B16"/>
    <mergeCell ref="B2:H2"/>
    <mergeCell ref="B4:B5"/>
    <mergeCell ref="C4:C5"/>
    <mergeCell ref="D4:H4"/>
    <mergeCell ref="B6:B11"/>
    <mergeCell ref="B12:B14"/>
  </mergeCells>
  <hyperlinks>
    <hyperlink ref="J2:K4" location="'Table of Contents'!A1" display="Go to Table of Contents"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109"/>
  <sheetViews>
    <sheetView showGridLines="0" workbookViewId="0">
      <selection activeCell="O2" sqref="O2:P3"/>
    </sheetView>
  </sheetViews>
  <sheetFormatPr defaultRowHeight="15" x14ac:dyDescent="0.25"/>
  <cols>
    <col min="1" max="1" width="2.5703125" customWidth="1"/>
    <col min="2" max="2" width="9.140625" style="90"/>
    <col min="3" max="3" width="56" customWidth="1"/>
    <col min="5" max="6" width="14.42578125" style="107" customWidth="1"/>
    <col min="7" max="7" width="10.42578125" customWidth="1"/>
    <col min="8" max="8" width="13.140625" customWidth="1"/>
    <col min="9" max="10" width="11.5703125" customWidth="1"/>
    <col min="11" max="11" width="13.7109375" bestFit="1" customWidth="1"/>
    <col min="12" max="12" width="11.5703125" customWidth="1"/>
    <col min="13" max="13" width="12.5703125" customWidth="1"/>
    <col min="14" max="14" width="9.28515625" bestFit="1" customWidth="1"/>
    <col min="15" max="16" width="6.5703125" customWidth="1"/>
  </cols>
  <sheetData>
    <row r="1" spans="2:16" ht="12" customHeight="1" x14ac:dyDescent="0.25"/>
    <row r="2" spans="2:16" ht="15" customHeight="1" x14ac:dyDescent="0.25">
      <c r="B2" s="434" t="s">
        <v>416</v>
      </c>
      <c r="C2" s="434"/>
      <c r="D2" s="434"/>
      <c r="E2" s="434"/>
      <c r="F2" s="434"/>
      <c r="G2" s="434"/>
      <c r="H2" s="434"/>
      <c r="I2" s="434"/>
      <c r="J2" s="434"/>
      <c r="K2" s="434"/>
      <c r="L2" s="434"/>
      <c r="M2" s="434"/>
      <c r="N2" s="434"/>
      <c r="O2" s="391" t="s">
        <v>335</v>
      </c>
      <c r="P2" s="391"/>
    </row>
    <row r="3" spans="2:16" ht="23.25" customHeight="1" x14ac:dyDescent="0.25">
      <c r="B3" s="435" t="s">
        <v>84</v>
      </c>
      <c r="C3" s="435"/>
      <c r="D3" s="435"/>
      <c r="E3" s="435"/>
      <c r="F3" s="435"/>
      <c r="G3" s="435"/>
      <c r="H3" s="435"/>
      <c r="I3" s="435"/>
      <c r="J3" s="435"/>
      <c r="K3" s="435"/>
      <c r="L3" s="435"/>
      <c r="M3" s="435"/>
      <c r="N3" s="435"/>
      <c r="O3" s="391"/>
      <c r="P3" s="391"/>
    </row>
    <row r="4" spans="2:16" ht="22.5" customHeight="1" x14ac:dyDescent="0.25">
      <c r="B4" s="431" t="s">
        <v>85</v>
      </c>
      <c r="C4" s="431" t="s">
        <v>86</v>
      </c>
      <c r="D4" s="432" t="s">
        <v>87</v>
      </c>
      <c r="E4" s="432" t="s">
        <v>88</v>
      </c>
      <c r="F4" s="432" t="s">
        <v>89</v>
      </c>
      <c r="G4" s="432" t="s">
        <v>90</v>
      </c>
      <c r="H4" s="428" t="s">
        <v>417</v>
      </c>
      <c r="I4" s="429"/>
      <c r="J4" s="429"/>
      <c r="K4" s="430"/>
      <c r="L4" s="428" t="s">
        <v>418</v>
      </c>
      <c r="M4" s="429"/>
      <c r="N4" s="429"/>
    </row>
    <row r="5" spans="2:16" ht="25.5" x14ac:dyDescent="0.25">
      <c r="B5" s="431"/>
      <c r="C5" s="431"/>
      <c r="D5" s="432"/>
      <c r="E5" s="432"/>
      <c r="F5" s="432"/>
      <c r="G5" s="432"/>
      <c r="H5" s="309" t="s">
        <v>396</v>
      </c>
      <c r="I5" s="17" t="s">
        <v>91</v>
      </c>
      <c r="J5" s="17" t="s">
        <v>421</v>
      </c>
      <c r="K5" s="17" t="s">
        <v>397</v>
      </c>
      <c r="L5" s="17" t="s">
        <v>419</v>
      </c>
      <c r="M5" s="17" t="s">
        <v>91</v>
      </c>
      <c r="N5" s="17" t="s">
        <v>421</v>
      </c>
    </row>
    <row r="6" spans="2:16" x14ac:dyDescent="0.25">
      <c r="B6" s="433" t="s">
        <v>499</v>
      </c>
      <c r="C6" s="433"/>
      <c r="D6" s="433"/>
      <c r="E6" s="433"/>
      <c r="F6" s="433"/>
      <c r="G6" s="433"/>
      <c r="H6" s="433"/>
      <c r="I6" s="433"/>
      <c r="J6" s="433"/>
      <c r="K6" s="433"/>
      <c r="L6" s="433"/>
      <c r="M6" s="433"/>
      <c r="N6" s="433"/>
    </row>
    <row r="7" spans="2:16" x14ac:dyDescent="0.25">
      <c r="B7" s="114">
        <v>1</v>
      </c>
      <c r="C7" s="136" t="s">
        <v>488</v>
      </c>
      <c r="D7" s="114" t="s">
        <v>92</v>
      </c>
      <c r="E7" s="262">
        <v>43431</v>
      </c>
      <c r="F7" s="262">
        <v>43903</v>
      </c>
      <c r="G7" s="138" t="s">
        <v>81</v>
      </c>
      <c r="H7" s="235">
        <v>1388.15</v>
      </c>
      <c r="I7" s="235">
        <v>164.06</v>
      </c>
      <c r="J7" s="235">
        <v>217.72</v>
      </c>
      <c r="K7" s="235">
        <v>159</v>
      </c>
      <c r="L7" s="139">
        <v>11.45</v>
      </c>
      <c r="M7" s="139">
        <v>96.92</v>
      </c>
      <c r="N7" s="139">
        <v>73.03</v>
      </c>
    </row>
    <row r="8" spans="2:16" x14ac:dyDescent="0.25">
      <c r="B8" s="114">
        <v>2</v>
      </c>
      <c r="C8" s="136" t="s">
        <v>489</v>
      </c>
      <c r="D8" s="114" t="s">
        <v>14</v>
      </c>
      <c r="E8" s="262">
        <v>43644</v>
      </c>
      <c r="F8" s="262">
        <v>44525</v>
      </c>
      <c r="G8" s="138" t="s">
        <v>81</v>
      </c>
      <c r="H8" s="235" t="s">
        <v>293</v>
      </c>
      <c r="I8" s="235" t="s">
        <v>293</v>
      </c>
      <c r="J8" s="235" t="s">
        <v>293</v>
      </c>
      <c r="K8" s="235" t="s">
        <v>293</v>
      </c>
      <c r="L8" s="235" t="s">
        <v>293</v>
      </c>
      <c r="M8" s="329" t="s">
        <v>293</v>
      </c>
      <c r="N8" s="329" t="s">
        <v>293</v>
      </c>
    </row>
    <row r="9" spans="2:16" x14ac:dyDescent="0.25">
      <c r="B9" s="114">
        <v>3</v>
      </c>
      <c r="C9" s="136" t="s">
        <v>490</v>
      </c>
      <c r="D9" s="114" t="s">
        <v>14</v>
      </c>
      <c r="E9" s="262">
        <v>44302</v>
      </c>
      <c r="F9" s="262">
        <v>44616</v>
      </c>
      <c r="G9" s="138" t="s">
        <v>81</v>
      </c>
      <c r="H9" s="235" t="s">
        <v>293</v>
      </c>
      <c r="I9" s="235" t="s">
        <v>293</v>
      </c>
      <c r="J9" s="235" t="s">
        <v>293</v>
      </c>
      <c r="K9" s="235" t="s">
        <v>293</v>
      </c>
      <c r="L9" s="139" t="s">
        <v>293</v>
      </c>
      <c r="M9" s="139" t="s">
        <v>293</v>
      </c>
      <c r="N9" s="139" t="s">
        <v>293</v>
      </c>
    </row>
    <row r="10" spans="2:16" x14ac:dyDescent="0.25">
      <c r="B10" s="114">
        <v>4</v>
      </c>
      <c r="C10" s="136" t="s">
        <v>491</v>
      </c>
      <c r="D10" s="137" t="s">
        <v>93</v>
      </c>
      <c r="E10" s="262">
        <v>43810</v>
      </c>
      <c r="F10" s="262">
        <v>44656</v>
      </c>
      <c r="G10" s="138" t="s">
        <v>82</v>
      </c>
      <c r="H10" s="235">
        <v>250.15</v>
      </c>
      <c r="I10" s="235">
        <v>29.08</v>
      </c>
      <c r="J10" s="235">
        <v>45.45</v>
      </c>
      <c r="K10" s="235">
        <v>71.510000000000005</v>
      </c>
      <c r="L10" s="139">
        <v>28.59</v>
      </c>
      <c r="M10" s="139">
        <v>245.91</v>
      </c>
      <c r="N10" s="139">
        <v>157.32</v>
      </c>
    </row>
    <row r="11" spans="2:16" x14ac:dyDescent="0.25">
      <c r="B11" s="114">
        <v>5</v>
      </c>
      <c r="C11" s="136" t="s">
        <v>492</v>
      </c>
      <c r="D11" s="114" t="s">
        <v>14</v>
      </c>
      <c r="E11" s="262">
        <v>43797</v>
      </c>
      <c r="F11" s="262">
        <v>44680</v>
      </c>
      <c r="G11" s="138" t="s">
        <v>81</v>
      </c>
      <c r="H11" s="283" t="s">
        <v>293</v>
      </c>
      <c r="I11" s="283" t="s">
        <v>293</v>
      </c>
      <c r="J11" s="283" t="s">
        <v>293</v>
      </c>
      <c r="K11" s="283" t="s">
        <v>293</v>
      </c>
      <c r="L11" s="283" t="s">
        <v>293</v>
      </c>
      <c r="M11" s="283" t="s">
        <v>293</v>
      </c>
      <c r="N11" s="139" t="s">
        <v>293</v>
      </c>
    </row>
    <row r="12" spans="2:16" x14ac:dyDescent="0.25">
      <c r="B12" s="114">
        <v>6</v>
      </c>
      <c r="C12" s="136" t="s">
        <v>493</v>
      </c>
      <c r="D12" s="137" t="s">
        <v>92</v>
      </c>
      <c r="E12" s="262">
        <v>44277</v>
      </c>
      <c r="F12" s="262">
        <v>44711</v>
      </c>
      <c r="G12" s="138" t="s">
        <v>82</v>
      </c>
      <c r="H12" s="235">
        <v>7.88</v>
      </c>
      <c r="I12" s="235">
        <v>5.78</v>
      </c>
      <c r="J12" s="235">
        <v>10.029999999999999</v>
      </c>
      <c r="K12" s="235">
        <v>3.15</v>
      </c>
      <c r="L12" s="139">
        <v>39.94</v>
      </c>
      <c r="M12" s="139">
        <v>54.43</v>
      </c>
      <c r="N12" s="139">
        <v>31.37</v>
      </c>
    </row>
    <row r="13" spans="2:16" x14ac:dyDescent="0.25">
      <c r="B13" s="114">
        <v>7</v>
      </c>
      <c r="C13" s="136" t="s">
        <v>494</v>
      </c>
      <c r="D13" s="137" t="s">
        <v>93</v>
      </c>
      <c r="E13" s="262">
        <v>43671</v>
      </c>
      <c r="F13" s="262">
        <v>44757</v>
      </c>
      <c r="G13" s="138" t="s">
        <v>82</v>
      </c>
      <c r="H13" s="235">
        <v>36.4</v>
      </c>
      <c r="I13" s="235">
        <v>12.99</v>
      </c>
      <c r="J13" s="235">
        <v>16.28</v>
      </c>
      <c r="K13" s="235">
        <v>11.95</v>
      </c>
      <c r="L13" s="139">
        <v>32.840000000000003</v>
      </c>
      <c r="M13" s="139">
        <v>91.97</v>
      </c>
      <c r="N13" s="139">
        <v>73.39</v>
      </c>
    </row>
    <row r="14" spans="2:16" x14ac:dyDescent="0.25">
      <c r="B14" s="114">
        <v>8</v>
      </c>
      <c r="C14" s="136" t="s">
        <v>495</v>
      </c>
      <c r="D14" s="137" t="s">
        <v>93</v>
      </c>
      <c r="E14" s="262">
        <v>43670</v>
      </c>
      <c r="F14" s="262">
        <v>44938</v>
      </c>
      <c r="G14" s="138" t="s">
        <v>81</v>
      </c>
      <c r="H14" s="235">
        <v>145.44</v>
      </c>
      <c r="I14" s="235">
        <v>109.69</v>
      </c>
      <c r="J14" s="235">
        <v>133.03</v>
      </c>
      <c r="K14" s="235">
        <v>72.349999999999994</v>
      </c>
      <c r="L14" s="139">
        <v>49.74</v>
      </c>
      <c r="M14" s="139">
        <v>65.959999999999994</v>
      </c>
      <c r="N14" s="139">
        <v>54.38</v>
      </c>
    </row>
    <row r="15" spans="2:16" x14ac:dyDescent="0.25">
      <c r="B15" s="114">
        <v>9</v>
      </c>
      <c r="C15" s="136" t="s">
        <v>496</v>
      </c>
      <c r="D15" s="137" t="s">
        <v>92</v>
      </c>
      <c r="E15" s="262">
        <v>44540</v>
      </c>
      <c r="F15" s="262">
        <v>44946</v>
      </c>
      <c r="G15" s="138" t="s">
        <v>81</v>
      </c>
      <c r="H15" s="235">
        <v>11.36</v>
      </c>
      <c r="I15" s="235">
        <v>8.17</v>
      </c>
      <c r="J15" s="235">
        <v>11.6</v>
      </c>
      <c r="K15" s="235">
        <v>8.4</v>
      </c>
      <c r="L15" s="139">
        <v>73.92</v>
      </c>
      <c r="M15" s="139">
        <v>102.83</v>
      </c>
      <c r="N15" s="139">
        <v>72.430000000000007</v>
      </c>
    </row>
    <row r="16" spans="2:16" x14ac:dyDescent="0.25">
      <c r="B16" s="114">
        <v>10</v>
      </c>
      <c r="C16" s="136" t="s">
        <v>497</v>
      </c>
      <c r="D16" s="137" t="s">
        <v>93</v>
      </c>
      <c r="E16" s="262">
        <v>43875</v>
      </c>
      <c r="F16" s="262">
        <v>45058</v>
      </c>
      <c r="G16" s="138" t="s">
        <v>82</v>
      </c>
      <c r="H16" s="235">
        <v>92.08</v>
      </c>
      <c r="I16" s="235">
        <v>9.7899999999999991</v>
      </c>
      <c r="J16" s="235">
        <v>14.32</v>
      </c>
      <c r="K16" s="235">
        <v>13</v>
      </c>
      <c r="L16" s="139">
        <v>14.12</v>
      </c>
      <c r="M16" s="139">
        <v>132.86000000000001</v>
      </c>
      <c r="N16" s="139">
        <v>90.79</v>
      </c>
    </row>
    <row r="17" spans="2:14" x14ac:dyDescent="0.25">
      <c r="B17" s="114">
        <v>11</v>
      </c>
      <c r="C17" s="136" t="s">
        <v>498</v>
      </c>
      <c r="D17" s="137" t="s">
        <v>93</v>
      </c>
      <c r="E17" s="262">
        <v>44439</v>
      </c>
      <c r="F17" s="262">
        <v>45196</v>
      </c>
      <c r="G17" s="138" t="s">
        <v>81</v>
      </c>
      <c r="H17" s="235">
        <v>28.56</v>
      </c>
      <c r="I17" s="235">
        <v>5.94</v>
      </c>
      <c r="J17" s="235">
        <v>8.2100000000000009</v>
      </c>
      <c r="K17" s="235">
        <v>8</v>
      </c>
      <c r="L17" s="139">
        <v>28.01</v>
      </c>
      <c r="M17" s="139">
        <v>134.76</v>
      </c>
      <c r="N17" s="139">
        <v>97.46</v>
      </c>
    </row>
    <row r="18" spans="2:14" x14ac:dyDescent="0.25">
      <c r="B18" s="433" t="s">
        <v>500</v>
      </c>
      <c r="C18" s="433"/>
      <c r="D18" s="433"/>
      <c r="E18" s="433"/>
      <c r="F18" s="433"/>
      <c r="G18" s="433"/>
      <c r="H18" s="433"/>
      <c r="I18" s="433"/>
      <c r="J18" s="433"/>
      <c r="K18" s="433"/>
      <c r="L18" s="433"/>
      <c r="M18" s="433"/>
      <c r="N18" s="433"/>
    </row>
    <row r="19" spans="2:14" x14ac:dyDescent="0.25">
      <c r="B19" s="140">
        <v>1</v>
      </c>
      <c r="C19" s="136" t="s">
        <v>501</v>
      </c>
      <c r="D19" s="114" t="s">
        <v>14</v>
      </c>
      <c r="E19" s="262">
        <v>44603</v>
      </c>
      <c r="F19" s="262">
        <v>45203</v>
      </c>
      <c r="G19" s="138" t="s">
        <v>81</v>
      </c>
      <c r="H19" s="235"/>
      <c r="I19" s="235"/>
      <c r="J19" s="235"/>
      <c r="K19" s="235"/>
      <c r="L19" s="139"/>
      <c r="M19" s="139"/>
      <c r="N19" s="139"/>
    </row>
    <row r="20" spans="2:14" x14ac:dyDescent="0.25">
      <c r="B20" s="140">
        <v>2</v>
      </c>
      <c r="C20" s="136" t="s">
        <v>502</v>
      </c>
      <c r="D20" s="137" t="s">
        <v>92</v>
      </c>
      <c r="E20" s="262">
        <v>44725</v>
      </c>
      <c r="F20" s="262">
        <v>45203</v>
      </c>
      <c r="G20" s="138" t="s">
        <v>81</v>
      </c>
      <c r="H20" s="235">
        <v>180.24</v>
      </c>
      <c r="I20" s="235">
        <v>0.08</v>
      </c>
      <c r="J20" s="235">
        <v>0.1</v>
      </c>
      <c r="K20" s="235">
        <v>1.89</v>
      </c>
      <c r="L20" s="139">
        <v>1.05</v>
      </c>
      <c r="M20" s="139">
        <v>2302.87</v>
      </c>
      <c r="N20" s="139">
        <v>1965.75</v>
      </c>
    </row>
    <row r="21" spans="2:14" x14ac:dyDescent="0.25">
      <c r="B21" s="140">
        <v>3</v>
      </c>
      <c r="C21" s="136" t="s">
        <v>503</v>
      </c>
      <c r="D21" s="137" t="s">
        <v>92</v>
      </c>
      <c r="E21" s="262">
        <v>44756</v>
      </c>
      <c r="F21" s="262">
        <v>45203</v>
      </c>
      <c r="G21" s="138" t="s">
        <v>81</v>
      </c>
      <c r="H21" s="235">
        <v>640.87</v>
      </c>
      <c r="I21" s="235">
        <v>40.29</v>
      </c>
      <c r="J21" s="235">
        <v>67.5</v>
      </c>
      <c r="K21" s="235">
        <v>40.04</v>
      </c>
      <c r="L21" s="139">
        <v>6.25</v>
      </c>
      <c r="M21" s="139">
        <v>99.38</v>
      </c>
      <c r="N21" s="139">
        <v>59.32</v>
      </c>
    </row>
    <row r="22" spans="2:14" x14ac:dyDescent="0.25">
      <c r="B22" s="140">
        <v>4</v>
      </c>
      <c r="C22" s="136" t="s">
        <v>504</v>
      </c>
      <c r="D22" s="137" t="s">
        <v>92</v>
      </c>
      <c r="E22" s="262">
        <v>44719</v>
      </c>
      <c r="F22" s="262">
        <v>45204</v>
      </c>
      <c r="G22" s="138" t="s">
        <v>83</v>
      </c>
      <c r="H22" s="235">
        <v>12.6</v>
      </c>
      <c r="I22" s="235">
        <v>0.53</v>
      </c>
      <c r="J22" s="235">
        <v>0.73</v>
      </c>
      <c r="K22" s="235">
        <v>0.3</v>
      </c>
      <c r="L22" s="139">
        <v>2.4</v>
      </c>
      <c r="M22" s="139">
        <v>57.06</v>
      </c>
      <c r="N22" s="139">
        <v>41.53</v>
      </c>
    </row>
    <row r="23" spans="2:14" x14ac:dyDescent="0.25">
      <c r="B23" s="140">
        <v>5</v>
      </c>
      <c r="C23" s="136" t="s">
        <v>505</v>
      </c>
      <c r="D23" s="137" t="s">
        <v>92</v>
      </c>
      <c r="E23" s="262">
        <v>44011</v>
      </c>
      <c r="F23" s="262">
        <v>45205</v>
      </c>
      <c r="G23" s="138" t="s">
        <v>81</v>
      </c>
      <c r="H23" s="235">
        <v>738.44</v>
      </c>
      <c r="I23" s="235">
        <v>42.93</v>
      </c>
      <c r="J23" s="235">
        <v>56.35</v>
      </c>
      <c r="K23" s="235">
        <v>459.96</v>
      </c>
      <c r="L23" s="139">
        <v>62.29</v>
      </c>
      <c r="M23" s="139">
        <v>1071.3499999999999</v>
      </c>
      <c r="N23" s="139">
        <v>816.28</v>
      </c>
    </row>
    <row r="24" spans="2:14" x14ac:dyDescent="0.25">
      <c r="B24" s="140">
        <v>6</v>
      </c>
      <c r="C24" s="136" t="s">
        <v>506</v>
      </c>
      <c r="D24" s="137" t="s">
        <v>93</v>
      </c>
      <c r="E24" s="262">
        <v>44685</v>
      </c>
      <c r="F24" s="262">
        <v>45205</v>
      </c>
      <c r="G24" s="138" t="s">
        <v>81</v>
      </c>
      <c r="H24" s="235">
        <v>1155.08</v>
      </c>
      <c r="I24" s="235">
        <v>466.71</v>
      </c>
      <c r="J24" s="235">
        <v>683.76</v>
      </c>
      <c r="K24" s="235">
        <v>477.78</v>
      </c>
      <c r="L24" s="139">
        <v>41.36</v>
      </c>
      <c r="M24" s="139">
        <v>102.37</v>
      </c>
      <c r="N24" s="139">
        <v>69.87</v>
      </c>
    </row>
    <row r="25" spans="2:14" x14ac:dyDescent="0.25">
      <c r="B25" s="140">
        <v>7</v>
      </c>
      <c r="C25" s="136" t="s">
        <v>507</v>
      </c>
      <c r="D25" s="137" t="s">
        <v>93</v>
      </c>
      <c r="E25" s="262">
        <v>43171</v>
      </c>
      <c r="F25" s="262">
        <v>45205</v>
      </c>
      <c r="G25" s="138" t="s">
        <v>81</v>
      </c>
      <c r="H25" s="235">
        <v>767.94</v>
      </c>
      <c r="I25" s="235">
        <v>202.83</v>
      </c>
      <c r="J25" s="235">
        <v>357.19</v>
      </c>
      <c r="K25" s="235">
        <v>168.18</v>
      </c>
      <c r="L25" s="139">
        <v>21.9</v>
      </c>
      <c r="M25" s="139">
        <v>82.92</v>
      </c>
      <c r="N25" s="139">
        <v>47.08</v>
      </c>
    </row>
    <row r="26" spans="2:14" x14ac:dyDescent="0.25">
      <c r="B26" s="140">
        <v>8</v>
      </c>
      <c r="C26" s="136" t="s">
        <v>508</v>
      </c>
      <c r="D26" s="137" t="s">
        <v>14</v>
      </c>
      <c r="E26" s="262">
        <v>42885</v>
      </c>
      <c r="F26" s="262">
        <v>45208</v>
      </c>
      <c r="G26" s="138" t="s">
        <v>83</v>
      </c>
      <c r="H26" s="235"/>
      <c r="I26" s="235"/>
      <c r="J26" s="235"/>
      <c r="K26" s="235"/>
      <c r="L26" s="139"/>
      <c r="M26" s="139"/>
      <c r="N26" s="139"/>
    </row>
    <row r="27" spans="2:14" x14ac:dyDescent="0.25">
      <c r="B27" s="140">
        <v>9</v>
      </c>
      <c r="C27" s="136" t="s">
        <v>509</v>
      </c>
      <c r="D27" s="137" t="s">
        <v>14</v>
      </c>
      <c r="E27" s="262">
        <v>43859</v>
      </c>
      <c r="F27" s="262">
        <v>45210</v>
      </c>
      <c r="G27" s="138" t="s">
        <v>81</v>
      </c>
      <c r="H27" s="235"/>
      <c r="I27" s="235"/>
      <c r="J27" s="235"/>
      <c r="K27" s="235"/>
      <c r="L27" s="139"/>
      <c r="M27" s="139"/>
      <c r="N27" s="139"/>
    </row>
    <row r="28" spans="2:14" x14ac:dyDescent="0.25">
      <c r="B28" s="140">
        <v>10</v>
      </c>
      <c r="C28" s="136" t="s">
        <v>510</v>
      </c>
      <c r="D28" s="137" t="s">
        <v>93</v>
      </c>
      <c r="E28" s="262">
        <v>44075</v>
      </c>
      <c r="F28" s="262">
        <v>45211</v>
      </c>
      <c r="G28" s="138" t="s">
        <v>81</v>
      </c>
      <c r="H28" s="235">
        <v>1663.12</v>
      </c>
      <c r="I28" s="235">
        <v>119.61</v>
      </c>
      <c r="J28" s="235">
        <v>198.37</v>
      </c>
      <c r="K28" s="235">
        <v>122.96</v>
      </c>
      <c r="L28" s="139">
        <v>7.39</v>
      </c>
      <c r="M28" s="139">
        <v>102.8</v>
      </c>
      <c r="N28" s="139">
        <v>61.99</v>
      </c>
    </row>
    <row r="29" spans="2:14" x14ac:dyDescent="0.25">
      <c r="B29" s="140">
        <v>11</v>
      </c>
      <c r="C29" s="136" t="s">
        <v>511</v>
      </c>
      <c r="D29" s="137" t="s">
        <v>92</v>
      </c>
      <c r="E29" s="262">
        <v>44603</v>
      </c>
      <c r="F29" s="262">
        <v>45211</v>
      </c>
      <c r="G29" s="138" t="s">
        <v>81</v>
      </c>
      <c r="H29" s="235">
        <v>26.03</v>
      </c>
      <c r="I29" s="235">
        <v>1.44</v>
      </c>
      <c r="J29" s="235">
        <v>17.079999999999998</v>
      </c>
      <c r="K29" s="235">
        <v>0.4</v>
      </c>
      <c r="L29" s="235">
        <v>1.54</v>
      </c>
      <c r="M29" s="235">
        <v>27.69</v>
      </c>
      <c r="N29" s="235">
        <v>2.34</v>
      </c>
    </row>
    <row r="30" spans="2:14" x14ac:dyDescent="0.25">
      <c r="B30" s="140">
        <v>12</v>
      </c>
      <c r="C30" s="136" t="s">
        <v>512</v>
      </c>
      <c r="D30" s="138" t="s">
        <v>93</v>
      </c>
      <c r="E30" s="262">
        <v>44778</v>
      </c>
      <c r="F30" s="262">
        <v>45211</v>
      </c>
      <c r="G30" s="138" t="s">
        <v>83</v>
      </c>
      <c r="H30" s="235">
        <v>11.04</v>
      </c>
      <c r="I30" s="235">
        <v>1.28</v>
      </c>
      <c r="J30" s="235">
        <v>1.83</v>
      </c>
      <c r="K30" s="235">
        <v>1.4</v>
      </c>
      <c r="L30" s="139">
        <v>12.68</v>
      </c>
      <c r="M30" s="139">
        <v>109.17</v>
      </c>
      <c r="N30" s="139">
        <v>76.7</v>
      </c>
    </row>
    <row r="31" spans="2:14" x14ac:dyDescent="0.25">
      <c r="B31" s="140">
        <v>13</v>
      </c>
      <c r="C31" s="136" t="s">
        <v>513</v>
      </c>
      <c r="D31" s="138" t="s">
        <v>93</v>
      </c>
      <c r="E31" s="262">
        <v>44091</v>
      </c>
      <c r="F31" s="262">
        <v>45212</v>
      </c>
      <c r="G31" s="138" t="s">
        <v>82</v>
      </c>
      <c r="H31" s="235">
        <v>237.79</v>
      </c>
      <c r="I31" s="235">
        <v>43.08</v>
      </c>
      <c r="J31" s="235">
        <v>56.65</v>
      </c>
      <c r="K31" s="235">
        <v>69.540000000000006</v>
      </c>
      <c r="L31" s="235">
        <v>29.25</v>
      </c>
      <c r="M31" s="235">
        <v>161.43</v>
      </c>
      <c r="N31" s="235">
        <v>122.75</v>
      </c>
    </row>
    <row r="32" spans="2:14" x14ac:dyDescent="0.25">
      <c r="B32" s="140">
        <v>14</v>
      </c>
      <c r="C32" s="136" t="s">
        <v>514</v>
      </c>
      <c r="D32" s="138" t="s">
        <v>93</v>
      </c>
      <c r="E32" s="262">
        <v>44742</v>
      </c>
      <c r="F32" s="262">
        <v>45212</v>
      </c>
      <c r="G32" s="138" t="s">
        <v>82</v>
      </c>
      <c r="H32" s="235">
        <v>53.4</v>
      </c>
      <c r="I32" s="235">
        <v>8.24</v>
      </c>
      <c r="J32" s="235">
        <v>10.31</v>
      </c>
      <c r="K32" s="235">
        <v>22.6</v>
      </c>
      <c r="L32" s="139">
        <v>42.32</v>
      </c>
      <c r="M32" s="139">
        <v>274.12</v>
      </c>
      <c r="N32" s="139">
        <v>219.2</v>
      </c>
    </row>
    <row r="33" spans="2:14" x14ac:dyDescent="0.25">
      <c r="B33" s="140">
        <v>15</v>
      </c>
      <c r="C33" s="136" t="s">
        <v>515</v>
      </c>
      <c r="D33" s="138" t="s">
        <v>92</v>
      </c>
      <c r="E33" s="262">
        <v>44651</v>
      </c>
      <c r="F33" s="262">
        <v>45212</v>
      </c>
      <c r="G33" s="138" t="s">
        <v>81</v>
      </c>
      <c r="H33" s="235">
        <v>4.97</v>
      </c>
      <c r="I33" s="235">
        <v>5.09</v>
      </c>
      <c r="J33" s="235">
        <v>9.52</v>
      </c>
      <c r="K33" s="235">
        <v>3.53</v>
      </c>
      <c r="L33" s="139">
        <v>71.11</v>
      </c>
      <c r="M33" s="139">
        <v>69.349999999999994</v>
      </c>
      <c r="N33" s="139">
        <v>37.11</v>
      </c>
    </row>
    <row r="34" spans="2:14" x14ac:dyDescent="0.25">
      <c r="B34" s="140">
        <v>16</v>
      </c>
      <c r="C34" s="136" t="s">
        <v>516</v>
      </c>
      <c r="D34" s="138" t="s">
        <v>92</v>
      </c>
      <c r="E34" s="262">
        <v>44515</v>
      </c>
      <c r="F34" s="262">
        <v>45215</v>
      </c>
      <c r="G34" s="138" t="s">
        <v>81</v>
      </c>
      <c r="H34" s="235">
        <v>157.07</v>
      </c>
      <c r="I34" s="235">
        <v>58.19</v>
      </c>
      <c r="J34" s="235">
        <v>72.48</v>
      </c>
      <c r="K34" s="235">
        <v>46.3</v>
      </c>
      <c r="L34" s="139">
        <v>29.48</v>
      </c>
      <c r="M34" s="139">
        <v>79.56</v>
      </c>
      <c r="N34" s="139">
        <v>63.88</v>
      </c>
    </row>
    <row r="35" spans="2:14" x14ac:dyDescent="0.25">
      <c r="B35" s="140">
        <v>17</v>
      </c>
      <c r="C35" s="136" t="s">
        <v>517</v>
      </c>
      <c r="D35" s="138" t="s">
        <v>93</v>
      </c>
      <c r="E35" s="262">
        <v>44510</v>
      </c>
      <c r="F35" s="262">
        <v>45217</v>
      </c>
      <c r="G35" s="138" t="s">
        <v>81</v>
      </c>
      <c r="H35" s="235">
        <v>1767.49</v>
      </c>
      <c r="I35" s="235">
        <v>114.18</v>
      </c>
      <c r="J35" s="235">
        <v>180.14</v>
      </c>
      <c r="K35" s="235">
        <v>350.84</v>
      </c>
      <c r="L35" s="139">
        <v>19.850000000000001</v>
      </c>
      <c r="M35" s="139">
        <v>307.27999999999997</v>
      </c>
      <c r="N35" s="139">
        <v>194.76</v>
      </c>
    </row>
    <row r="36" spans="2:14" x14ac:dyDescent="0.25">
      <c r="B36" s="140">
        <v>18</v>
      </c>
      <c r="C36" s="136" t="s">
        <v>518</v>
      </c>
      <c r="D36" s="138" t="s">
        <v>93</v>
      </c>
      <c r="E36" s="262">
        <v>44678</v>
      </c>
      <c r="F36" s="262">
        <v>45217</v>
      </c>
      <c r="G36" s="138" t="s">
        <v>81</v>
      </c>
      <c r="H36" s="235">
        <v>8.84</v>
      </c>
      <c r="I36" s="235">
        <v>2.11</v>
      </c>
      <c r="J36" s="235">
        <v>2.2599999999999998</v>
      </c>
      <c r="K36" s="235">
        <v>0.35</v>
      </c>
      <c r="L36" s="139">
        <v>4.01</v>
      </c>
      <c r="M36" s="139">
        <v>16.82</v>
      </c>
      <c r="N36" s="139">
        <v>15.72</v>
      </c>
    </row>
    <row r="37" spans="2:14" x14ac:dyDescent="0.25">
      <c r="B37" s="140">
        <v>19</v>
      </c>
      <c r="C37" s="136" t="s">
        <v>519</v>
      </c>
      <c r="D37" s="138" t="s">
        <v>92</v>
      </c>
      <c r="E37" s="262">
        <v>44907</v>
      </c>
      <c r="F37" s="262">
        <v>45217</v>
      </c>
      <c r="G37" s="138" t="s">
        <v>82</v>
      </c>
      <c r="H37" s="235">
        <v>15.65</v>
      </c>
      <c r="I37" s="235">
        <v>0.33</v>
      </c>
      <c r="J37" s="235">
        <v>0.49</v>
      </c>
      <c r="K37" s="235">
        <v>0.31</v>
      </c>
      <c r="L37" s="139">
        <v>1.95</v>
      </c>
      <c r="M37" s="139">
        <v>92.33</v>
      </c>
      <c r="N37" s="139">
        <v>62.64</v>
      </c>
    </row>
    <row r="38" spans="2:14" x14ac:dyDescent="0.25">
      <c r="B38" s="140">
        <v>20</v>
      </c>
      <c r="C38" s="136" t="s">
        <v>520</v>
      </c>
      <c r="D38" s="138" t="s">
        <v>93</v>
      </c>
      <c r="E38" s="262">
        <v>43739</v>
      </c>
      <c r="F38" s="262">
        <v>45218</v>
      </c>
      <c r="G38" s="138" t="s">
        <v>81</v>
      </c>
      <c r="H38" s="235">
        <v>37.950000000000003</v>
      </c>
      <c r="I38" s="235">
        <v>4.66</v>
      </c>
      <c r="J38" s="235">
        <v>6.45</v>
      </c>
      <c r="K38" s="235">
        <v>5.33</v>
      </c>
      <c r="L38" s="139">
        <v>14.04</v>
      </c>
      <c r="M38" s="139">
        <v>114.27</v>
      </c>
      <c r="N38" s="139">
        <v>82.63</v>
      </c>
    </row>
    <row r="39" spans="2:14" x14ac:dyDescent="0.25">
      <c r="B39" s="140">
        <v>21</v>
      </c>
      <c r="C39" s="136" t="s">
        <v>521</v>
      </c>
      <c r="D39" s="138" t="s">
        <v>93</v>
      </c>
      <c r="E39" s="262">
        <v>43748</v>
      </c>
      <c r="F39" s="262">
        <v>45218</v>
      </c>
      <c r="G39" s="138" t="s">
        <v>81</v>
      </c>
      <c r="H39" s="235">
        <v>578.79</v>
      </c>
      <c r="I39" s="235">
        <v>75.22</v>
      </c>
      <c r="J39" s="235">
        <v>119.39</v>
      </c>
      <c r="K39" s="141">
        <v>81.5</v>
      </c>
      <c r="L39" s="141">
        <v>14.08</v>
      </c>
      <c r="M39" s="141">
        <v>108.35</v>
      </c>
      <c r="N39" s="141">
        <v>68.260000000000005</v>
      </c>
    </row>
    <row r="40" spans="2:14" x14ac:dyDescent="0.25">
      <c r="B40" s="140">
        <v>22</v>
      </c>
      <c r="C40" s="136" t="s">
        <v>522</v>
      </c>
      <c r="D40" s="138" t="s">
        <v>93</v>
      </c>
      <c r="E40" s="262">
        <v>44686</v>
      </c>
      <c r="F40" s="262">
        <v>45218</v>
      </c>
      <c r="G40" s="138" t="s">
        <v>82</v>
      </c>
      <c r="H40" s="235">
        <v>1646.95</v>
      </c>
      <c r="I40" s="235">
        <v>335.1</v>
      </c>
      <c r="J40" s="235">
        <v>519.23</v>
      </c>
      <c r="K40" s="141">
        <v>296.41000000000003</v>
      </c>
      <c r="L40" s="141">
        <v>18</v>
      </c>
      <c r="M40" s="141">
        <v>88.45</v>
      </c>
      <c r="N40" s="141">
        <v>57.09</v>
      </c>
    </row>
    <row r="41" spans="2:14" x14ac:dyDescent="0.25">
      <c r="B41" s="140">
        <v>23</v>
      </c>
      <c r="C41" s="136" t="s">
        <v>523</v>
      </c>
      <c r="D41" s="138" t="s">
        <v>92</v>
      </c>
      <c r="E41" s="262">
        <v>44676</v>
      </c>
      <c r="F41" s="262">
        <v>45219</v>
      </c>
      <c r="G41" s="138" t="s">
        <v>81</v>
      </c>
      <c r="H41" s="235">
        <v>25.42</v>
      </c>
      <c r="I41" s="235">
        <v>10.91</v>
      </c>
      <c r="J41" s="235">
        <v>15.21</v>
      </c>
      <c r="K41" s="141">
        <v>17.43</v>
      </c>
      <c r="L41" s="141">
        <v>68.59</v>
      </c>
      <c r="M41" s="141">
        <v>159.77000000000001</v>
      </c>
      <c r="N41" s="141">
        <v>114.65</v>
      </c>
    </row>
    <row r="42" spans="2:14" x14ac:dyDescent="0.25">
      <c r="B42" s="140">
        <v>24</v>
      </c>
      <c r="C42" s="136" t="s">
        <v>524</v>
      </c>
      <c r="D42" s="138" t="s">
        <v>93</v>
      </c>
      <c r="E42" s="262">
        <v>45002</v>
      </c>
      <c r="F42" s="262">
        <v>45219</v>
      </c>
      <c r="G42" s="138" t="s">
        <v>82</v>
      </c>
      <c r="H42" s="235">
        <v>2.46</v>
      </c>
      <c r="I42" s="235">
        <v>1.33</v>
      </c>
      <c r="J42" s="235">
        <v>2.31</v>
      </c>
      <c r="K42" s="141">
        <v>1</v>
      </c>
      <c r="L42" s="141">
        <v>40.590000000000003</v>
      </c>
      <c r="M42" s="141">
        <v>75.180000000000007</v>
      </c>
      <c r="N42" s="141">
        <v>43.38</v>
      </c>
    </row>
    <row r="43" spans="2:14" x14ac:dyDescent="0.25">
      <c r="B43" s="140">
        <v>25</v>
      </c>
      <c r="C43" s="136" t="s">
        <v>525</v>
      </c>
      <c r="D43" s="138" t="s">
        <v>93</v>
      </c>
      <c r="E43" s="262">
        <v>44687</v>
      </c>
      <c r="F43" s="262">
        <v>45226</v>
      </c>
      <c r="G43" s="138" t="s">
        <v>81</v>
      </c>
      <c r="H43" s="235">
        <v>10</v>
      </c>
      <c r="I43" s="235">
        <v>0.04</v>
      </c>
      <c r="J43" s="235">
        <v>0.04</v>
      </c>
      <c r="K43" s="235">
        <v>0.12</v>
      </c>
      <c r="L43" s="139">
        <v>1.18</v>
      </c>
      <c r="M43" s="139">
        <v>318.95</v>
      </c>
      <c r="N43" s="139">
        <v>318.95</v>
      </c>
    </row>
    <row r="44" spans="2:14" x14ac:dyDescent="0.25">
      <c r="B44" s="140">
        <v>26</v>
      </c>
      <c r="C44" s="136" t="s">
        <v>526</v>
      </c>
      <c r="D44" s="138" t="s">
        <v>92</v>
      </c>
      <c r="E44" s="262">
        <v>43476</v>
      </c>
      <c r="F44" s="262">
        <v>45229</v>
      </c>
      <c r="G44" s="138" t="s">
        <v>81</v>
      </c>
      <c r="H44" s="235">
        <v>101.93</v>
      </c>
      <c r="I44" s="235">
        <v>48.26</v>
      </c>
      <c r="J44" s="235">
        <v>60.65</v>
      </c>
      <c r="K44" s="235">
        <v>62.26</v>
      </c>
      <c r="L44" s="139">
        <v>61.09</v>
      </c>
      <c r="M44" s="139">
        <v>129.02000000000001</v>
      </c>
      <c r="N44" s="139">
        <v>102.66</v>
      </c>
    </row>
    <row r="45" spans="2:14" x14ac:dyDescent="0.25">
      <c r="B45" s="140">
        <v>27</v>
      </c>
      <c r="C45" s="136" t="s">
        <v>527</v>
      </c>
      <c r="D45" s="138" t="s">
        <v>93</v>
      </c>
      <c r="E45" s="262">
        <v>43754</v>
      </c>
      <c r="F45" s="262">
        <v>45229</v>
      </c>
      <c r="G45" s="138" t="s">
        <v>81</v>
      </c>
      <c r="H45" s="235">
        <v>289.08</v>
      </c>
      <c r="I45" s="235">
        <v>15.39</v>
      </c>
      <c r="J45" s="235">
        <v>20.64</v>
      </c>
      <c r="K45" s="235">
        <v>23</v>
      </c>
      <c r="L45" s="139">
        <v>7.96</v>
      </c>
      <c r="M45" s="139">
        <v>149.44999999999999</v>
      </c>
      <c r="N45" s="139">
        <v>111.43</v>
      </c>
    </row>
    <row r="46" spans="2:14" x14ac:dyDescent="0.25">
      <c r="B46" s="140">
        <v>28</v>
      </c>
      <c r="C46" s="136" t="s">
        <v>528</v>
      </c>
      <c r="D46" s="138" t="s">
        <v>93</v>
      </c>
      <c r="E46" s="262">
        <v>44319</v>
      </c>
      <c r="F46" s="262">
        <v>45229</v>
      </c>
      <c r="G46" s="138" t="s">
        <v>82</v>
      </c>
      <c r="H46" s="235">
        <v>32.409999999999997</v>
      </c>
      <c r="I46" s="235">
        <v>9.3800000000000008</v>
      </c>
      <c r="J46" s="235">
        <v>12.32</v>
      </c>
      <c r="K46" s="235">
        <v>6.82</v>
      </c>
      <c r="L46" s="139">
        <v>21.05</v>
      </c>
      <c r="M46" s="139">
        <v>72.760000000000005</v>
      </c>
      <c r="N46" s="139">
        <v>55.39</v>
      </c>
    </row>
    <row r="47" spans="2:14" x14ac:dyDescent="0.25">
      <c r="B47" s="140">
        <v>29</v>
      </c>
      <c r="C47" s="136" t="s">
        <v>529</v>
      </c>
      <c r="D47" s="138" t="s">
        <v>92</v>
      </c>
      <c r="E47" s="262">
        <v>44215</v>
      </c>
      <c r="F47" s="262">
        <v>45230</v>
      </c>
      <c r="G47" s="138" t="s">
        <v>82</v>
      </c>
      <c r="H47" s="235">
        <v>1.72</v>
      </c>
      <c r="I47" s="235">
        <v>0.32</v>
      </c>
      <c r="J47" s="235">
        <v>0.72</v>
      </c>
      <c r="K47" s="235">
        <v>0.09</v>
      </c>
      <c r="L47" s="139">
        <v>5.23</v>
      </c>
      <c r="M47" s="139">
        <v>28.26</v>
      </c>
      <c r="N47" s="139">
        <v>12.51</v>
      </c>
    </row>
    <row r="48" spans="2:14" x14ac:dyDescent="0.25">
      <c r="B48" s="140">
        <v>30</v>
      </c>
      <c r="C48" s="136" t="s">
        <v>530</v>
      </c>
      <c r="D48" s="138" t="s">
        <v>93</v>
      </c>
      <c r="E48" s="262">
        <v>44596</v>
      </c>
      <c r="F48" s="262">
        <v>45230</v>
      </c>
      <c r="G48" s="138" t="s">
        <v>82</v>
      </c>
      <c r="H48" s="235">
        <v>43.47</v>
      </c>
      <c r="I48" s="235">
        <v>0.94</v>
      </c>
      <c r="J48" s="235">
        <v>0.94</v>
      </c>
      <c r="K48" s="235">
        <v>0.71</v>
      </c>
      <c r="L48" s="139">
        <v>1.63</v>
      </c>
      <c r="M48" s="139">
        <v>75.45</v>
      </c>
      <c r="N48" s="139">
        <v>75.150000000000006</v>
      </c>
    </row>
    <row r="49" spans="2:14" x14ac:dyDescent="0.25">
      <c r="B49" s="140">
        <v>31</v>
      </c>
      <c r="C49" s="136" t="s">
        <v>531</v>
      </c>
      <c r="D49" s="138" t="s">
        <v>93</v>
      </c>
      <c r="E49" s="262">
        <v>44750</v>
      </c>
      <c r="F49" s="262">
        <v>45230</v>
      </c>
      <c r="G49" s="138" t="s">
        <v>81</v>
      </c>
      <c r="H49" s="235">
        <v>74.42</v>
      </c>
      <c r="I49" s="235">
        <v>33.57</v>
      </c>
      <c r="J49" s="235">
        <v>42.29</v>
      </c>
      <c r="K49" s="235">
        <v>32.1</v>
      </c>
      <c r="L49" s="139">
        <v>43.13</v>
      </c>
      <c r="M49" s="139">
        <v>95.61</v>
      </c>
      <c r="N49" s="139">
        <v>75.900000000000006</v>
      </c>
    </row>
    <row r="50" spans="2:14" x14ac:dyDescent="0.25">
      <c r="B50" s="140">
        <v>32</v>
      </c>
      <c r="C50" s="136" t="s">
        <v>532</v>
      </c>
      <c r="D50" s="138" t="s">
        <v>92</v>
      </c>
      <c r="E50" s="262">
        <v>44761</v>
      </c>
      <c r="F50" s="262">
        <v>45230</v>
      </c>
      <c r="G50" s="138" t="s">
        <v>81</v>
      </c>
      <c r="H50" s="235">
        <v>1.1599999999999999</v>
      </c>
      <c r="I50" s="235">
        <v>0.85</v>
      </c>
      <c r="J50" s="235">
        <v>1.06</v>
      </c>
      <c r="K50" s="235">
        <v>1.1599999999999999</v>
      </c>
      <c r="L50" s="139">
        <v>100</v>
      </c>
      <c r="M50" s="139">
        <v>137.15</v>
      </c>
      <c r="N50" s="139">
        <v>109.79</v>
      </c>
    </row>
    <row r="51" spans="2:14" x14ac:dyDescent="0.25">
      <c r="B51" s="140">
        <v>33</v>
      </c>
      <c r="C51" s="136" t="s">
        <v>533</v>
      </c>
      <c r="D51" s="138" t="s">
        <v>92</v>
      </c>
      <c r="E51" s="262">
        <v>44694</v>
      </c>
      <c r="F51" s="262">
        <v>45230</v>
      </c>
      <c r="G51" s="138" t="s">
        <v>82</v>
      </c>
      <c r="H51" s="235">
        <v>628.30999999999995</v>
      </c>
      <c r="I51" s="235">
        <v>3.66</v>
      </c>
      <c r="J51" s="235">
        <v>5.22</v>
      </c>
      <c r="K51" s="235">
        <v>3.63</v>
      </c>
      <c r="L51" s="139">
        <v>0.57999999999999996</v>
      </c>
      <c r="M51" s="139">
        <v>99.34</v>
      </c>
      <c r="N51" s="139">
        <v>69.59</v>
      </c>
    </row>
    <row r="52" spans="2:14" x14ac:dyDescent="0.25">
      <c r="B52" s="140">
        <v>34</v>
      </c>
      <c r="C52" s="136" t="s">
        <v>534</v>
      </c>
      <c r="D52" s="138" t="s">
        <v>92</v>
      </c>
      <c r="E52" s="262">
        <v>44704</v>
      </c>
      <c r="F52" s="262">
        <v>45230</v>
      </c>
      <c r="G52" s="138" t="s">
        <v>83</v>
      </c>
      <c r="H52" s="235">
        <v>7.93</v>
      </c>
      <c r="I52" s="235">
        <v>2.64</v>
      </c>
      <c r="J52" s="235">
        <v>3.43</v>
      </c>
      <c r="K52" s="235">
        <v>1.76</v>
      </c>
      <c r="L52" s="139">
        <v>22.19</v>
      </c>
      <c r="M52" s="139">
        <v>66.72</v>
      </c>
      <c r="N52" s="139">
        <v>51.39</v>
      </c>
    </row>
    <row r="53" spans="2:14" x14ac:dyDescent="0.25">
      <c r="B53" s="140">
        <v>35</v>
      </c>
      <c r="C53" s="136" t="s">
        <v>535</v>
      </c>
      <c r="D53" s="138" t="s">
        <v>93</v>
      </c>
      <c r="E53" s="262">
        <v>43517</v>
      </c>
      <c r="F53" s="262">
        <v>45231</v>
      </c>
      <c r="G53" s="138" t="s">
        <v>82</v>
      </c>
      <c r="H53" s="235">
        <v>16.86</v>
      </c>
      <c r="I53" s="235">
        <v>2.41</v>
      </c>
      <c r="J53" s="235">
        <v>6.24</v>
      </c>
      <c r="K53" s="235">
        <v>16.86</v>
      </c>
      <c r="L53" s="139">
        <v>100</v>
      </c>
      <c r="M53" s="139">
        <v>700.55</v>
      </c>
      <c r="N53" s="139">
        <v>270.29000000000002</v>
      </c>
    </row>
    <row r="54" spans="2:14" x14ac:dyDescent="0.25">
      <c r="B54" s="140">
        <v>36</v>
      </c>
      <c r="C54" s="136" t="s">
        <v>536</v>
      </c>
      <c r="D54" s="138" t="s">
        <v>14</v>
      </c>
      <c r="E54" s="262">
        <v>43739</v>
      </c>
      <c r="F54" s="262">
        <v>45231</v>
      </c>
      <c r="G54" s="138" t="s">
        <v>82</v>
      </c>
      <c r="H54" s="235" t="s">
        <v>293</v>
      </c>
      <c r="I54" s="235" t="s">
        <v>293</v>
      </c>
      <c r="J54" s="235" t="s">
        <v>293</v>
      </c>
      <c r="K54" s="235" t="s">
        <v>293</v>
      </c>
      <c r="L54" s="139" t="s">
        <v>293</v>
      </c>
      <c r="M54" s="139" t="s">
        <v>293</v>
      </c>
      <c r="N54" s="139" t="s">
        <v>293</v>
      </c>
    </row>
    <row r="55" spans="2:14" x14ac:dyDescent="0.25">
      <c r="B55" s="140">
        <v>37</v>
      </c>
      <c r="C55" s="136" t="s">
        <v>537</v>
      </c>
      <c r="D55" s="138" t="s">
        <v>92</v>
      </c>
      <c r="E55" s="262">
        <v>44074</v>
      </c>
      <c r="F55" s="262">
        <v>45232</v>
      </c>
      <c r="G55" s="138" t="s">
        <v>82</v>
      </c>
      <c r="H55" s="235">
        <v>483.59</v>
      </c>
      <c r="I55" s="235">
        <v>310.95999999999998</v>
      </c>
      <c r="J55" s="235">
        <v>414.6</v>
      </c>
      <c r="K55" s="235">
        <v>140.30000000000001</v>
      </c>
      <c r="L55" s="139">
        <v>29.01</v>
      </c>
      <c r="M55" s="139">
        <v>45.12</v>
      </c>
      <c r="N55" s="139">
        <v>33.840000000000003</v>
      </c>
    </row>
    <row r="56" spans="2:14" x14ac:dyDescent="0.25">
      <c r="B56" s="140">
        <v>38</v>
      </c>
      <c r="C56" s="136" t="s">
        <v>538</v>
      </c>
      <c r="D56" s="138" t="s">
        <v>92</v>
      </c>
      <c r="E56" s="262">
        <v>44988</v>
      </c>
      <c r="F56" s="262">
        <v>45239</v>
      </c>
      <c r="G56" s="138" t="s">
        <v>82</v>
      </c>
      <c r="H56" s="235">
        <v>16.559999999999999</v>
      </c>
      <c r="I56" s="235">
        <v>0.06</v>
      </c>
      <c r="J56" s="235">
        <v>0.06</v>
      </c>
      <c r="K56" s="235">
        <v>8.6999999999999993</v>
      </c>
      <c r="L56" s="139">
        <v>52.5</v>
      </c>
      <c r="M56" s="139">
        <v>15138.62</v>
      </c>
      <c r="N56" s="139">
        <v>15138.62</v>
      </c>
    </row>
    <row r="57" spans="2:14" x14ac:dyDescent="0.25">
      <c r="B57" s="140">
        <v>39</v>
      </c>
      <c r="C57" s="136" t="s">
        <v>539</v>
      </c>
      <c r="D57" s="138" t="s">
        <v>93</v>
      </c>
      <c r="E57" s="262">
        <v>45014</v>
      </c>
      <c r="F57" s="262">
        <v>45239</v>
      </c>
      <c r="G57" s="138" t="s">
        <v>81</v>
      </c>
      <c r="H57" s="235">
        <v>1.48</v>
      </c>
      <c r="I57" s="235">
        <v>1.28</v>
      </c>
      <c r="J57" s="235">
        <v>1.28</v>
      </c>
      <c r="K57" s="235">
        <v>1.33</v>
      </c>
      <c r="L57" s="139">
        <v>89.83</v>
      </c>
      <c r="M57" s="139">
        <v>103.68</v>
      </c>
      <c r="N57" s="139">
        <v>103.68</v>
      </c>
    </row>
    <row r="58" spans="2:14" x14ac:dyDescent="0.25">
      <c r="B58" s="140">
        <v>40</v>
      </c>
      <c r="C58" s="136" t="s">
        <v>540</v>
      </c>
      <c r="D58" s="138" t="s">
        <v>92</v>
      </c>
      <c r="E58" s="262">
        <v>43725</v>
      </c>
      <c r="F58" s="262">
        <v>45240</v>
      </c>
      <c r="G58" s="138" t="s">
        <v>82</v>
      </c>
      <c r="H58" s="235">
        <v>164.69</v>
      </c>
      <c r="I58" s="235">
        <v>10.07</v>
      </c>
      <c r="J58" s="235">
        <v>19.38</v>
      </c>
      <c r="K58" s="235">
        <v>9</v>
      </c>
      <c r="L58" s="139">
        <v>5.46</v>
      </c>
      <c r="M58" s="139">
        <v>89.36</v>
      </c>
      <c r="N58" s="139">
        <v>46.44</v>
      </c>
    </row>
    <row r="59" spans="2:14" x14ac:dyDescent="0.25">
      <c r="B59" s="140">
        <v>41</v>
      </c>
      <c r="C59" s="136" t="s">
        <v>541</v>
      </c>
      <c r="D59" s="138" t="s">
        <v>92</v>
      </c>
      <c r="E59" s="262">
        <v>44692</v>
      </c>
      <c r="F59" s="262">
        <v>45240</v>
      </c>
      <c r="G59" s="138" t="s">
        <v>82</v>
      </c>
      <c r="H59" s="235">
        <v>51.87</v>
      </c>
      <c r="I59" s="235">
        <v>17.649999999999999</v>
      </c>
      <c r="J59" s="235">
        <v>22.8</v>
      </c>
      <c r="K59" s="235">
        <v>20.8</v>
      </c>
      <c r="L59" s="139">
        <v>40.1</v>
      </c>
      <c r="M59" s="139">
        <v>117.85</v>
      </c>
      <c r="N59" s="139">
        <v>91.24</v>
      </c>
    </row>
    <row r="60" spans="2:14" x14ac:dyDescent="0.25">
      <c r="B60" s="140">
        <v>42</v>
      </c>
      <c r="C60" s="136" t="s">
        <v>542</v>
      </c>
      <c r="D60" s="138" t="s">
        <v>92</v>
      </c>
      <c r="E60" s="262">
        <v>43872</v>
      </c>
      <c r="F60" s="262">
        <v>45245</v>
      </c>
      <c r="G60" s="138" t="s">
        <v>82</v>
      </c>
      <c r="H60" s="235">
        <v>31.81</v>
      </c>
      <c r="I60" s="235">
        <v>0.8</v>
      </c>
      <c r="J60" s="235">
        <v>1.1000000000000001</v>
      </c>
      <c r="K60" s="235">
        <v>2.17</v>
      </c>
      <c r="L60" s="139">
        <v>6.81</v>
      </c>
      <c r="M60" s="139">
        <v>269.8</v>
      </c>
      <c r="N60" s="139">
        <v>196.83</v>
      </c>
    </row>
    <row r="61" spans="2:14" x14ac:dyDescent="0.25">
      <c r="B61" s="140">
        <v>43</v>
      </c>
      <c r="C61" s="136" t="s">
        <v>543</v>
      </c>
      <c r="D61" s="138" t="s">
        <v>92</v>
      </c>
      <c r="E61" s="262">
        <v>44721</v>
      </c>
      <c r="F61" s="262">
        <v>45247</v>
      </c>
      <c r="G61" s="138" t="s">
        <v>81</v>
      </c>
      <c r="H61" s="235">
        <v>55.67</v>
      </c>
      <c r="I61" s="235">
        <v>12.66</v>
      </c>
      <c r="J61" s="235">
        <v>15.94</v>
      </c>
      <c r="K61" s="235">
        <v>14.94</v>
      </c>
      <c r="L61" s="139">
        <v>26.84</v>
      </c>
      <c r="M61" s="139">
        <v>118.04</v>
      </c>
      <c r="N61" s="139">
        <v>93.72</v>
      </c>
    </row>
    <row r="62" spans="2:14" x14ac:dyDescent="0.25">
      <c r="B62" s="140">
        <v>44</v>
      </c>
      <c r="C62" s="136" t="s">
        <v>544</v>
      </c>
      <c r="D62" s="138" t="s">
        <v>14</v>
      </c>
      <c r="E62" s="262">
        <v>44293</v>
      </c>
      <c r="F62" s="262">
        <v>45250</v>
      </c>
      <c r="G62" s="138" t="s">
        <v>82</v>
      </c>
      <c r="H62" s="235" t="s">
        <v>293</v>
      </c>
      <c r="I62" s="235" t="s">
        <v>293</v>
      </c>
      <c r="J62" s="235" t="s">
        <v>293</v>
      </c>
      <c r="K62" s="235" t="s">
        <v>293</v>
      </c>
      <c r="L62" s="139" t="s">
        <v>293</v>
      </c>
      <c r="M62" s="139" t="s">
        <v>293</v>
      </c>
      <c r="N62" s="139" t="s">
        <v>293</v>
      </c>
    </row>
    <row r="63" spans="2:14" x14ac:dyDescent="0.25">
      <c r="B63" s="140">
        <v>45</v>
      </c>
      <c r="C63" s="136" t="s">
        <v>545</v>
      </c>
      <c r="D63" s="138" t="s">
        <v>92</v>
      </c>
      <c r="E63" s="262">
        <v>43703</v>
      </c>
      <c r="F63" s="262">
        <v>45252</v>
      </c>
      <c r="G63" s="138" t="s">
        <v>82</v>
      </c>
      <c r="H63" s="235">
        <v>32.97</v>
      </c>
      <c r="I63" s="235">
        <v>13.79</v>
      </c>
      <c r="J63" s="235">
        <v>20.32</v>
      </c>
      <c r="K63" s="235">
        <v>13.85</v>
      </c>
      <c r="L63" s="139">
        <v>41.99</v>
      </c>
      <c r="M63" s="139">
        <v>100.41</v>
      </c>
      <c r="N63" s="139">
        <v>68.13</v>
      </c>
    </row>
    <row r="64" spans="2:14" x14ac:dyDescent="0.25">
      <c r="B64" s="140">
        <v>46</v>
      </c>
      <c r="C64" s="136" t="s">
        <v>546</v>
      </c>
      <c r="D64" s="138" t="s">
        <v>93</v>
      </c>
      <c r="E64" s="262">
        <v>43234</v>
      </c>
      <c r="F64" s="262">
        <v>45254</v>
      </c>
      <c r="G64" s="138" t="s">
        <v>82</v>
      </c>
      <c r="H64" s="235">
        <v>320.58</v>
      </c>
      <c r="I64" s="235">
        <v>31.58</v>
      </c>
      <c r="J64" s="235">
        <v>42.87</v>
      </c>
      <c r="K64" s="235">
        <v>33.93</v>
      </c>
      <c r="L64" s="139">
        <v>10.58</v>
      </c>
      <c r="M64" s="139">
        <v>107.45</v>
      </c>
      <c r="N64" s="139">
        <v>79.14</v>
      </c>
    </row>
    <row r="65" spans="2:14" x14ac:dyDescent="0.25">
      <c r="B65" s="140">
        <v>47</v>
      </c>
      <c r="C65" s="136" t="s">
        <v>547</v>
      </c>
      <c r="D65" s="138" t="s">
        <v>92</v>
      </c>
      <c r="E65" s="262">
        <v>43868</v>
      </c>
      <c r="F65" s="262">
        <v>45254</v>
      </c>
      <c r="G65" s="138" t="s">
        <v>81</v>
      </c>
      <c r="H65" s="235">
        <v>525.75</v>
      </c>
      <c r="I65" s="235">
        <v>69.42</v>
      </c>
      <c r="J65" s="235">
        <v>118.4</v>
      </c>
      <c r="K65" s="235">
        <v>134.19</v>
      </c>
      <c r="L65" s="139">
        <v>25.52</v>
      </c>
      <c r="M65" s="139">
        <v>193.31</v>
      </c>
      <c r="N65" s="139">
        <v>113.34</v>
      </c>
    </row>
    <row r="66" spans="2:14" x14ac:dyDescent="0.25">
      <c r="B66" s="140">
        <v>48</v>
      </c>
      <c r="C66" s="136" t="s">
        <v>548</v>
      </c>
      <c r="D66" s="138" t="s">
        <v>93</v>
      </c>
      <c r="E66" s="262">
        <v>44245</v>
      </c>
      <c r="F66" s="262">
        <v>45254</v>
      </c>
      <c r="G66" s="138" t="s">
        <v>81</v>
      </c>
      <c r="H66" s="235">
        <v>88.24</v>
      </c>
      <c r="I66" s="235">
        <v>21.16</v>
      </c>
      <c r="J66" s="235">
        <v>29.94</v>
      </c>
      <c r="K66" s="235">
        <v>36.479999999999997</v>
      </c>
      <c r="L66" s="139">
        <v>41.34</v>
      </c>
      <c r="M66" s="139">
        <v>172.42</v>
      </c>
      <c r="N66" s="139">
        <v>121.85</v>
      </c>
    </row>
    <row r="67" spans="2:14" x14ac:dyDescent="0.25">
      <c r="B67" s="140">
        <v>49</v>
      </c>
      <c r="C67" s="136" t="s">
        <v>549</v>
      </c>
      <c r="D67" s="138" t="s">
        <v>93</v>
      </c>
      <c r="E67" s="262">
        <v>44174</v>
      </c>
      <c r="F67" s="262">
        <v>45264</v>
      </c>
      <c r="G67" s="138" t="s">
        <v>82</v>
      </c>
      <c r="H67" s="235">
        <v>283.83999999999997</v>
      </c>
      <c r="I67" s="235">
        <v>255.58</v>
      </c>
      <c r="J67" s="235">
        <v>1048.8900000000001</v>
      </c>
      <c r="K67" s="235">
        <v>547.80999999999995</v>
      </c>
      <c r="L67" s="139">
        <v>193</v>
      </c>
      <c r="M67" s="139">
        <v>214.34</v>
      </c>
      <c r="N67" s="139">
        <v>52.23</v>
      </c>
    </row>
    <row r="68" spans="2:14" x14ac:dyDescent="0.25">
      <c r="B68" s="140">
        <v>50</v>
      </c>
      <c r="C68" s="136" t="s">
        <v>550</v>
      </c>
      <c r="D68" s="138" t="s">
        <v>93</v>
      </c>
      <c r="E68" s="262">
        <v>43775</v>
      </c>
      <c r="F68" s="262">
        <v>45266</v>
      </c>
      <c r="G68" s="138" t="s">
        <v>81</v>
      </c>
      <c r="H68" s="235">
        <v>199.51</v>
      </c>
      <c r="I68" s="235">
        <v>24.99</v>
      </c>
      <c r="J68" s="235">
        <v>35.83</v>
      </c>
      <c r="K68" s="235">
        <v>31.89</v>
      </c>
      <c r="L68" s="139">
        <v>15.98</v>
      </c>
      <c r="M68" s="139">
        <v>127.59</v>
      </c>
      <c r="N68" s="139">
        <v>88.99</v>
      </c>
    </row>
    <row r="69" spans="2:14" x14ac:dyDescent="0.25">
      <c r="B69" s="140">
        <v>51</v>
      </c>
      <c r="C69" s="136" t="s">
        <v>551</v>
      </c>
      <c r="D69" s="138" t="s">
        <v>92</v>
      </c>
      <c r="E69" s="262">
        <v>44351</v>
      </c>
      <c r="F69" s="262">
        <v>45266</v>
      </c>
      <c r="G69" s="138" t="s">
        <v>82</v>
      </c>
      <c r="H69" s="235">
        <v>1.65</v>
      </c>
      <c r="I69" s="235">
        <v>0.35</v>
      </c>
      <c r="J69" s="235">
        <v>0.46</v>
      </c>
      <c r="K69" s="235">
        <v>0.15</v>
      </c>
      <c r="L69" s="139">
        <v>9.3000000000000007</v>
      </c>
      <c r="M69" s="139">
        <v>44.11</v>
      </c>
      <c r="N69" s="139">
        <v>33.61</v>
      </c>
    </row>
    <row r="70" spans="2:14" x14ac:dyDescent="0.25">
      <c r="B70" s="140">
        <v>52</v>
      </c>
      <c r="C70" s="136" t="s">
        <v>552</v>
      </c>
      <c r="D70" s="138" t="s">
        <v>93</v>
      </c>
      <c r="E70" s="262">
        <v>44564</v>
      </c>
      <c r="F70" s="262">
        <v>45266</v>
      </c>
      <c r="G70" s="138" t="s">
        <v>82</v>
      </c>
      <c r="H70" s="235">
        <v>6.91</v>
      </c>
      <c r="I70" s="141">
        <v>0.4</v>
      </c>
      <c r="J70" s="141">
        <v>0.61</v>
      </c>
      <c r="K70" s="141">
        <v>0.7</v>
      </c>
      <c r="L70" s="141">
        <v>10.11</v>
      </c>
      <c r="M70" s="141">
        <v>172.66</v>
      </c>
      <c r="N70" s="141">
        <v>114.87</v>
      </c>
    </row>
    <row r="71" spans="2:14" x14ac:dyDescent="0.25">
      <c r="B71" s="140">
        <v>53</v>
      </c>
      <c r="C71" s="136" t="s">
        <v>553</v>
      </c>
      <c r="D71" s="138" t="s">
        <v>92</v>
      </c>
      <c r="E71" s="262">
        <v>44895</v>
      </c>
      <c r="F71" s="262">
        <v>45266</v>
      </c>
      <c r="G71" s="138" t="s">
        <v>81</v>
      </c>
      <c r="H71" s="235">
        <v>384.4</v>
      </c>
      <c r="I71" s="235">
        <v>2.1800000000000002</v>
      </c>
      <c r="J71" s="235">
        <v>3.11</v>
      </c>
      <c r="K71" s="235">
        <v>2.9</v>
      </c>
      <c r="L71" s="139">
        <v>0.75</v>
      </c>
      <c r="M71" s="139">
        <v>133.26</v>
      </c>
      <c r="N71" s="139">
        <v>93.18</v>
      </c>
    </row>
    <row r="72" spans="2:14" x14ac:dyDescent="0.25">
      <c r="B72" s="140">
        <v>54</v>
      </c>
      <c r="C72" s="136" t="s">
        <v>554</v>
      </c>
      <c r="D72" s="138" t="s">
        <v>92</v>
      </c>
      <c r="E72" s="262">
        <v>44566</v>
      </c>
      <c r="F72" s="262">
        <v>45267</v>
      </c>
      <c r="G72" s="138" t="s">
        <v>81</v>
      </c>
      <c r="H72" s="235">
        <v>261.43</v>
      </c>
      <c r="I72" s="235">
        <v>79.209999999999994</v>
      </c>
      <c r="J72" s="235">
        <v>124.27</v>
      </c>
      <c r="K72" s="235">
        <v>80.25</v>
      </c>
      <c r="L72" s="139">
        <v>30.7</v>
      </c>
      <c r="M72" s="139">
        <v>101.31</v>
      </c>
      <c r="N72" s="139">
        <v>64.58</v>
      </c>
    </row>
    <row r="73" spans="2:14" x14ac:dyDescent="0.25">
      <c r="B73" s="140">
        <v>55</v>
      </c>
      <c r="C73" s="136" t="s">
        <v>555</v>
      </c>
      <c r="D73" s="138" t="s">
        <v>93</v>
      </c>
      <c r="E73" s="262">
        <v>45008</v>
      </c>
      <c r="F73" s="262">
        <v>45267</v>
      </c>
      <c r="G73" s="138" t="s">
        <v>83</v>
      </c>
      <c r="H73" s="235">
        <v>2.0299999999999998</v>
      </c>
      <c r="I73" s="235">
        <v>0.06</v>
      </c>
      <c r="J73" s="235">
        <v>0.06</v>
      </c>
      <c r="K73" s="235">
        <v>2.0299999999999998</v>
      </c>
      <c r="L73" s="139">
        <v>100</v>
      </c>
      <c r="M73" s="139">
        <v>3270.42</v>
      </c>
      <c r="N73" s="139">
        <v>3270.42</v>
      </c>
    </row>
    <row r="74" spans="2:14" x14ac:dyDescent="0.25">
      <c r="B74" s="140">
        <v>56</v>
      </c>
      <c r="C74" s="136" t="s">
        <v>556</v>
      </c>
      <c r="D74" s="138" t="s">
        <v>92</v>
      </c>
      <c r="E74" s="262">
        <v>43819</v>
      </c>
      <c r="F74" s="262">
        <v>45268</v>
      </c>
      <c r="G74" s="138" t="s">
        <v>81</v>
      </c>
      <c r="H74" s="235">
        <v>640.26</v>
      </c>
      <c r="I74" s="235">
        <v>27.89</v>
      </c>
      <c r="J74" s="235">
        <v>35.51</v>
      </c>
      <c r="K74" s="235">
        <v>55.2</v>
      </c>
      <c r="L74" s="139">
        <v>8.6199999999999992</v>
      </c>
      <c r="M74" s="139">
        <v>197.9</v>
      </c>
      <c r="N74" s="139">
        <v>155.46</v>
      </c>
    </row>
    <row r="75" spans="2:14" x14ac:dyDescent="0.25">
      <c r="B75" s="140">
        <v>57</v>
      </c>
      <c r="C75" s="136" t="s">
        <v>557</v>
      </c>
      <c r="D75" s="138" t="s">
        <v>93</v>
      </c>
      <c r="E75" s="262">
        <v>44876</v>
      </c>
      <c r="F75" s="262">
        <v>45268</v>
      </c>
      <c r="G75" s="138" t="s">
        <v>82</v>
      </c>
      <c r="H75" s="235">
        <v>341.39</v>
      </c>
      <c r="I75" s="235">
        <v>19.8</v>
      </c>
      <c r="J75" s="235">
        <v>37.869999999999997</v>
      </c>
      <c r="K75" s="235">
        <v>32.950000000000003</v>
      </c>
      <c r="L75" s="139">
        <v>9.65</v>
      </c>
      <c r="M75" s="139">
        <v>166.4</v>
      </c>
      <c r="N75" s="139">
        <v>87.01</v>
      </c>
    </row>
    <row r="76" spans="2:14" x14ac:dyDescent="0.25">
      <c r="B76" s="140">
        <v>58</v>
      </c>
      <c r="C76" s="136" t="s">
        <v>558</v>
      </c>
      <c r="D76" s="138" t="s">
        <v>92</v>
      </c>
      <c r="E76" s="262">
        <v>44722</v>
      </c>
      <c r="F76" s="262">
        <v>45272</v>
      </c>
      <c r="G76" s="138" t="s">
        <v>81</v>
      </c>
      <c r="H76" s="235">
        <v>6.47</v>
      </c>
      <c r="I76" s="235">
        <v>3.62</v>
      </c>
      <c r="J76" s="235">
        <v>4.53</v>
      </c>
      <c r="K76" s="235">
        <v>0.49</v>
      </c>
      <c r="L76" s="139">
        <v>7.59</v>
      </c>
      <c r="M76" s="139">
        <v>13.56</v>
      </c>
      <c r="N76" s="139">
        <v>10.85</v>
      </c>
    </row>
    <row r="77" spans="2:14" x14ac:dyDescent="0.25">
      <c r="B77" s="140">
        <v>59</v>
      </c>
      <c r="C77" s="136" t="s">
        <v>559</v>
      </c>
      <c r="D77" s="138" t="s">
        <v>93</v>
      </c>
      <c r="E77" s="262">
        <v>44960</v>
      </c>
      <c r="F77" s="262">
        <v>45272</v>
      </c>
      <c r="G77" s="138" t="s">
        <v>83</v>
      </c>
      <c r="H77" s="235">
        <v>3.64</v>
      </c>
      <c r="I77" s="235">
        <v>0.28999999999999998</v>
      </c>
      <c r="J77" s="235">
        <v>0.28999999999999998</v>
      </c>
      <c r="K77" s="235">
        <v>0.01</v>
      </c>
      <c r="L77" s="139">
        <v>0.27</v>
      </c>
      <c r="M77" s="139">
        <v>3.45</v>
      </c>
      <c r="N77" s="139">
        <v>3.45</v>
      </c>
    </row>
    <row r="78" spans="2:14" x14ac:dyDescent="0.25">
      <c r="B78" s="140">
        <v>60</v>
      </c>
      <c r="C78" s="136" t="s">
        <v>560</v>
      </c>
      <c r="D78" s="138" t="s">
        <v>93</v>
      </c>
      <c r="E78" s="262">
        <v>44977</v>
      </c>
      <c r="F78" s="262">
        <v>45272</v>
      </c>
      <c r="G78" s="138" t="s">
        <v>82</v>
      </c>
      <c r="H78" s="235">
        <v>96.6</v>
      </c>
      <c r="I78" s="235">
        <v>3.63</v>
      </c>
      <c r="J78" s="235">
        <v>15.01</v>
      </c>
      <c r="K78" s="235">
        <v>14.18</v>
      </c>
      <c r="L78" s="139">
        <v>14.68</v>
      </c>
      <c r="M78" s="139">
        <v>391.19</v>
      </c>
      <c r="N78" s="139">
        <v>94.5</v>
      </c>
    </row>
    <row r="79" spans="2:14" x14ac:dyDescent="0.25">
      <c r="B79" s="140">
        <v>61</v>
      </c>
      <c r="C79" s="136" t="s">
        <v>561</v>
      </c>
      <c r="D79" s="138" t="s">
        <v>92</v>
      </c>
      <c r="E79" s="262">
        <v>45068</v>
      </c>
      <c r="F79" s="262">
        <v>45273</v>
      </c>
      <c r="G79" s="138" t="s">
        <v>81</v>
      </c>
      <c r="H79" s="235">
        <v>17.89</v>
      </c>
      <c r="I79" s="235">
        <v>2.93</v>
      </c>
      <c r="J79" s="235">
        <v>4.8</v>
      </c>
      <c r="K79" s="235">
        <v>3.69</v>
      </c>
      <c r="L79" s="139">
        <v>20.64</v>
      </c>
      <c r="M79" s="139">
        <v>126.12</v>
      </c>
      <c r="N79" s="139">
        <v>76.849999999999994</v>
      </c>
    </row>
    <row r="80" spans="2:14" x14ac:dyDescent="0.25">
      <c r="B80" s="140">
        <v>62</v>
      </c>
      <c r="C80" s="136" t="s">
        <v>562</v>
      </c>
      <c r="D80" s="138" t="s">
        <v>93</v>
      </c>
      <c r="E80" s="262">
        <v>44439</v>
      </c>
      <c r="F80" s="262">
        <v>45278</v>
      </c>
      <c r="G80" s="138" t="s">
        <v>83</v>
      </c>
      <c r="H80" s="235">
        <v>644.27</v>
      </c>
      <c r="I80" s="235">
        <v>191.37</v>
      </c>
      <c r="J80" s="235">
        <v>277.02999999999997</v>
      </c>
      <c r="K80" s="235">
        <v>156.93</v>
      </c>
      <c r="L80" s="139">
        <v>24.36</v>
      </c>
      <c r="M80" s="139">
        <v>82</v>
      </c>
      <c r="N80" s="139">
        <v>56.65</v>
      </c>
    </row>
    <row r="81" spans="2:14" x14ac:dyDescent="0.25">
      <c r="B81" s="140">
        <v>63</v>
      </c>
      <c r="C81" s="136" t="s">
        <v>563</v>
      </c>
      <c r="D81" s="138" t="s">
        <v>93</v>
      </c>
      <c r="E81" s="262">
        <v>43733</v>
      </c>
      <c r="F81" s="262">
        <v>45279</v>
      </c>
      <c r="G81" s="138" t="s">
        <v>81</v>
      </c>
      <c r="H81" s="235">
        <v>454.43</v>
      </c>
      <c r="I81" s="235">
        <v>428.51</v>
      </c>
      <c r="J81" s="235">
        <v>722.59</v>
      </c>
      <c r="K81" s="235">
        <v>455.92</v>
      </c>
      <c r="L81" s="139">
        <v>100.33</v>
      </c>
      <c r="M81" s="139">
        <v>106.4</v>
      </c>
      <c r="N81" s="139">
        <v>63.1</v>
      </c>
    </row>
    <row r="82" spans="2:14" x14ac:dyDescent="0.25">
      <c r="B82" s="140">
        <v>64</v>
      </c>
      <c r="C82" s="136" t="s">
        <v>564</v>
      </c>
      <c r="D82" s="138" t="s">
        <v>14</v>
      </c>
      <c r="E82" s="262">
        <v>44680</v>
      </c>
      <c r="F82" s="262">
        <v>45279</v>
      </c>
      <c r="G82" s="138" t="s">
        <v>81</v>
      </c>
      <c r="H82" s="235" t="s">
        <v>293</v>
      </c>
      <c r="I82" s="235" t="s">
        <v>293</v>
      </c>
      <c r="J82" s="235" t="s">
        <v>293</v>
      </c>
      <c r="K82" s="235" t="s">
        <v>293</v>
      </c>
      <c r="L82" s="139" t="s">
        <v>293</v>
      </c>
      <c r="M82" s="139" t="s">
        <v>293</v>
      </c>
      <c r="N82" s="139" t="s">
        <v>293</v>
      </c>
    </row>
    <row r="83" spans="2:14" x14ac:dyDescent="0.25">
      <c r="B83" s="140">
        <v>65</v>
      </c>
      <c r="C83" s="136" t="s">
        <v>565</v>
      </c>
      <c r="D83" s="138" t="s">
        <v>92</v>
      </c>
      <c r="E83" s="262">
        <v>44778</v>
      </c>
      <c r="F83" s="262">
        <v>45279</v>
      </c>
      <c r="G83" s="138" t="s">
        <v>81</v>
      </c>
      <c r="H83" s="235">
        <v>2</v>
      </c>
      <c r="I83" s="235">
        <v>0.31</v>
      </c>
      <c r="J83" s="235">
        <v>0.35</v>
      </c>
      <c r="K83" s="235">
        <v>0.03</v>
      </c>
      <c r="L83" s="139">
        <v>1.46</v>
      </c>
      <c r="M83" s="139">
        <v>9.51</v>
      </c>
      <c r="N83" s="139">
        <v>8.34</v>
      </c>
    </row>
    <row r="84" spans="2:14" x14ac:dyDescent="0.25">
      <c r="B84" s="140">
        <v>66</v>
      </c>
      <c r="C84" s="136" t="s">
        <v>566</v>
      </c>
      <c r="D84" s="138" t="s">
        <v>93</v>
      </c>
      <c r="E84" s="262">
        <v>44868</v>
      </c>
      <c r="F84" s="262">
        <v>45279</v>
      </c>
      <c r="G84" s="138" t="s">
        <v>81</v>
      </c>
      <c r="H84" s="235">
        <v>35.22</v>
      </c>
      <c r="I84" s="235">
        <v>10.73</v>
      </c>
      <c r="J84" s="235">
        <v>16.3</v>
      </c>
      <c r="K84" s="235">
        <v>14.11</v>
      </c>
      <c r="L84" s="139">
        <v>40.06</v>
      </c>
      <c r="M84" s="139">
        <v>131.46</v>
      </c>
      <c r="N84" s="139">
        <v>86.57</v>
      </c>
    </row>
    <row r="85" spans="2:14" x14ac:dyDescent="0.25">
      <c r="B85" s="140">
        <v>67</v>
      </c>
      <c r="C85" s="136" t="s">
        <v>567</v>
      </c>
      <c r="D85" s="138" t="s">
        <v>93</v>
      </c>
      <c r="E85" s="262">
        <v>44960</v>
      </c>
      <c r="F85" s="262">
        <v>45279</v>
      </c>
      <c r="G85" s="138" t="s">
        <v>81</v>
      </c>
      <c r="H85" s="235">
        <v>4.67</v>
      </c>
      <c r="I85" s="235">
        <v>4.82</v>
      </c>
      <c r="J85" s="235">
        <v>5.93</v>
      </c>
      <c r="K85" s="235">
        <v>4.67</v>
      </c>
      <c r="L85" s="139">
        <v>100</v>
      </c>
      <c r="M85" s="139">
        <v>97.03</v>
      </c>
      <c r="N85" s="139">
        <v>78.849999999999994</v>
      </c>
    </row>
    <row r="86" spans="2:14" x14ac:dyDescent="0.25">
      <c r="B86" s="140">
        <v>68</v>
      </c>
      <c r="C86" s="136" t="s">
        <v>568</v>
      </c>
      <c r="D86" s="138" t="s">
        <v>92</v>
      </c>
      <c r="E86" s="262">
        <v>44960</v>
      </c>
      <c r="F86" s="262">
        <v>45279</v>
      </c>
      <c r="G86" s="138" t="s">
        <v>81</v>
      </c>
      <c r="H86" s="235">
        <v>7.41</v>
      </c>
      <c r="I86" s="235">
        <v>0.01</v>
      </c>
      <c r="J86" s="235">
        <v>0.08</v>
      </c>
      <c r="K86" s="235">
        <v>0.02</v>
      </c>
      <c r="L86" s="139">
        <v>0.2</v>
      </c>
      <c r="M86" s="139">
        <v>159.02000000000001</v>
      </c>
      <c r="N86" s="139">
        <v>19.170000000000002</v>
      </c>
    </row>
    <row r="87" spans="2:14" x14ac:dyDescent="0.25">
      <c r="B87" s="140">
        <v>69</v>
      </c>
      <c r="C87" s="136" t="s">
        <v>569</v>
      </c>
      <c r="D87" s="138" t="s">
        <v>93</v>
      </c>
      <c r="E87" s="262">
        <v>44988</v>
      </c>
      <c r="F87" s="262">
        <v>45279</v>
      </c>
      <c r="G87" s="138" t="s">
        <v>82</v>
      </c>
      <c r="H87" s="235">
        <v>3.5</v>
      </c>
      <c r="I87" s="235">
        <v>0.27</v>
      </c>
      <c r="J87" s="235">
        <v>0.44</v>
      </c>
      <c r="K87" s="235">
        <v>0.12</v>
      </c>
      <c r="L87" s="139">
        <v>3.48</v>
      </c>
      <c r="M87" s="139">
        <v>45.96</v>
      </c>
      <c r="N87" s="139">
        <v>27.51</v>
      </c>
    </row>
    <row r="88" spans="2:14" x14ac:dyDescent="0.25">
      <c r="B88" s="140">
        <v>70</v>
      </c>
      <c r="C88" s="136" t="s">
        <v>570</v>
      </c>
      <c r="D88" s="138" t="s">
        <v>93</v>
      </c>
      <c r="E88" s="262">
        <v>43810</v>
      </c>
      <c r="F88" s="262">
        <v>45280</v>
      </c>
      <c r="G88" s="138" t="s">
        <v>81</v>
      </c>
      <c r="H88" s="235">
        <v>274.35000000000002</v>
      </c>
      <c r="I88" s="235">
        <v>83.8</v>
      </c>
      <c r="J88" s="235">
        <v>119.16</v>
      </c>
      <c r="K88" s="235">
        <v>83.86</v>
      </c>
      <c r="L88" s="139">
        <v>30.57</v>
      </c>
      <c r="M88" s="139">
        <v>100.08</v>
      </c>
      <c r="N88" s="139">
        <v>70.37</v>
      </c>
    </row>
    <row r="89" spans="2:14" x14ac:dyDescent="0.25">
      <c r="B89" s="140">
        <v>71</v>
      </c>
      <c r="C89" s="136" t="s">
        <v>571</v>
      </c>
      <c r="D89" s="138" t="s">
        <v>93</v>
      </c>
      <c r="E89" s="262">
        <v>43910</v>
      </c>
      <c r="F89" s="262">
        <v>45281</v>
      </c>
      <c r="G89" s="138" t="s">
        <v>82</v>
      </c>
      <c r="H89" s="235">
        <v>2.44</v>
      </c>
      <c r="I89" s="235">
        <v>0.83</v>
      </c>
      <c r="J89" s="235">
        <v>1.34</v>
      </c>
      <c r="K89" s="235">
        <v>1.33</v>
      </c>
      <c r="L89" s="139">
        <v>54.44</v>
      </c>
      <c r="M89" s="139">
        <v>159.54</v>
      </c>
      <c r="N89" s="139">
        <v>99.08</v>
      </c>
    </row>
    <row r="90" spans="2:14" x14ac:dyDescent="0.25">
      <c r="B90" s="140">
        <v>72</v>
      </c>
      <c r="C90" s="136" t="s">
        <v>572</v>
      </c>
      <c r="D90" s="138" t="s">
        <v>93</v>
      </c>
      <c r="E90" s="262">
        <v>43830</v>
      </c>
      <c r="F90" s="262">
        <v>45281</v>
      </c>
      <c r="G90" s="138" t="s">
        <v>81</v>
      </c>
      <c r="H90" s="235">
        <v>61.38</v>
      </c>
      <c r="I90" s="235">
        <v>14.27</v>
      </c>
      <c r="J90" s="235">
        <v>21.09</v>
      </c>
      <c r="K90" s="235">
        <v>14.06</v>
      </c>
      <c r="L90" s="139">
        <v>22.9</v>
      </c>
      <c r="M90" s="139">
        <v>98.53</v>
      </c>
      <c r="N90" s="139">
        <v>66.650000000000006</v>
      </c>
    </row>
    <row r="91" spans="2:14" x14ac:dyDescent="0.25">
      <c r="B91" s="140">
        <v>73</v>
      </c>
      <c r="C91" s="136" t="s">
        <v>573</v>
      </c>
      <c r="D91" s="138" t="s">
        <v>14</v>
      </c>
      <c r="E91" s="262">
        <v>43320</v>
      </c>
      <c r="F91" s="262">
        <v>45282</v>
      </c>
      <c r="G91" s="138" t="s">
        <v>81</v>
      </c>
      <c r="H91" s="235"/>
      <c r="I91" s="235"/>
      <c r="J91" s="235"/>
      <c r="K91" s="235"/>
      <c r="L91" s="139"/>
      <c r="M91" s="139"/>
      <c r="N91" s="139"/>
    </row>
    <row r="92" spans="2:14" x14ac:dyDescent="0.25">
      <c r="B92" s="140">
        <v>74</v>
      </c>
      <c r="C92" s="136" t="s">
        <v>574</v>
      </c>
      <c r="D92" s="138" t="s">
        <v>93</v>
      </c>
      <c r="E92" s="262">
        <v>44888</v>
      </c>
      <c r="F92" s="262">
        <v>45282</v>
      </c>
      <c r="G92" s="138" t="s">
        <v>81</v>
      </c>
      <c r="H92" s="235">
        <v>9.6199999999999992</v>
      </c>
      <c r="I92" s="235">
        <v>0.2</v>
      </c>
      <c r="J92" s="235">
        <v>0.31</v>
      </c>
      <c r="K92" s="235">
        <v>1.44</v>
      </c>
      <c r="L92" s="139">
        <v>14.98</v>
      </c>
      <c r="M92" s="139">
        <v>713.35</v>
      </c>
      <c r="N92" s="139">
        <v>461.78</v>
      </c>
    </row>
    <row r="93" spans="2:14" x14ac:dyDescent="0.25">
      <c r="B93" s="140">
        <v>75</v>
      </c>
      <c r="C93" s="136" t="s">
        <v>575</v>
      </c>
      <c r="D93" s="138" t="s">
        <v>92</v>
      </c>
      <c r="E93" s="262">
        <v>45007</v>
      </c>
      <c r="F93" s="262">
        <v>45282</v>
      </c>
      <c r="G93" s="138" t="s">
        <v>82</v>
      </c>
      <c r="H93" s="235">
        <v>19.260000000000002</v>
      </c>
      <c r="I93" s="235">
        <v>8.86</v>
      </c>
      <c r="J93" s="235">
        <v>11.63</v>
      </c>
      <c r="K93" s="235">
        <v>19.260000000000002</v>
      </c>
      <c r="L93" s="139">
        <v>100</v>
      </c>
      <c r="M93" s="139">
        <v>217.42</v>
      </c>
      <c r="N93" s="139">
        <v>165.67</v>
      </c>
    </row>
    <row r="94" spans="2:14" x14ac:dyDescent="0.25">
      <c r="B94" s="140">
        <v>76</v>
      </c>
      <c r="C94" s="136" t="s">
        <v>576</v>
      </c>
      <c r="D94" s="138" t="s">
        <v>14</v>
      </c>
      <c r="E94" s="262">
        <v>44721</v>
      </c>
      <c r="F94" s="262">
        <v>45282</v>
      </c>
      <c r="G94" s="138" t="s">
        <v>83</v>
      </c>
      <c r="H94" s="235" t="s">
        <v>293</v>
      </c>
      <c r="I94" s="235" t="s">
        <v>293</v>
      </c>
      <c r="J94" s="235" t="s">
        <v>293</v>
      </c>
      <c r="K94" s="235" t="s">
        <v>293</v>
      </c>
      <c r="L94" s="139" t="s">
        <v>293</v>
      </c>
      <c r="M94" s="139" t="s">
        <v>293</v>
      </c>
      <c r="N94" s="139" t="s">
        <v>293</v>
      </c>
    </row>
    <row r="95" spans="2:14" x14ac:dyDescent="0.25">
      <c r="B95" s="140">
        <v>77</v>
      </c>
      <c r="C95" s="136" t="s">
        <v>577</v>
      </c>
      <c r="D95" s="138" t="s">
        <v>14</v>
      </c>
      <c r="E95" s="262">
        <v>44844</v>
      </c>
      <c r="F95" s="262">
        <v>45282</v>
      </c>
      <c r="G95" s="138" t="s">
        <v>81</v>
      </c>
      <c r="H95" s="235" t="s">
        <v>293</v>
      </c>
      <c r="I95" s="235" t="s">
        <v>293</v>
      </c>
      <c r="J95" s="235" t="s">
        <v>293</v>
      </c>
      <c r="K95" s="235" t="s">
        <v>293</v>
      </c>
      <c r="L95" s="139" t="s">
        <v>293</v>
      </c>
      <c r="M95" s="139" t="s">
        <v>293</v>
      </c>
      <c r="N95" s="139" t="s">
        <v>293</v>
      </c>
    </row>
    <row r="96" spans="2:14" x14ac:dyDescent="0.25">
      <c r="B96" s="140">
        <v>78</v>
      </c>
      <c r="C96" s="136" t="s">
        <v>578</v>
      </c>
      <c r="D96" s="138" t="s">
        <v>93</v>
      </c>
      <c r="E96" s="262">
        <v>45013</v>
      </c>
      <c r="F96" s="262">
        <v>45282</v>
      </c>
      <c r="G96" s="138" t="s">
        <v>81</v>
      </c>
      <c r="H96" s="235">
        <v>1.36</v>
      </c>
      <c r="I96" s="235">
        <v>1.64</v>
      </c>
      <c r="J96" s="235">
        <v>1.64</v>
      </c>
      <c r="K96" s="235">
        <v>1.36</v>
      </c>
      <c r="L96" s="139">
        <v>100</v>
      </c>
      <c r="M96" s="139">
        <v>83.11</v>
      </c>
      <c r="N96" s="139">
        <v>83.11</v>
      </c>
    </row>
    <row r="97" spans="2:14" x14ac:dyDescent="0.25">
      <c r="B97" s="140">
        <v>79</v>
      </c>
      <c r="C97" s="136" t="s">
        <v>579</v>
      </c>
      <c r="D97" s="138" t="s">
        <v>92</v>
      </c>
      <c r="E97" s="262">
        <v>45016</v>
      </c>
      <c r="F97" s="262">
        <v>45282</v>
      </c>
      <c r="G97" s="138" t="s">
        <v>82</v>
      </c>
      <c r="H97" s="235">
        <v>39.380000000000003</v>
      </c>
      <c r="I97" s="235">
        <v>22.28</v>
      </c>
      <c r="J97" s="235">
        <v>28.1</v>
      </c>
      <c r="K97" s="235">
        <v>23.76</v>
      </c>
      <c r="L97" s="139">
        <v>60.34</v>
      </c>
      <c r="M97" s="139">
        <v>106.63</v>
      </c>
      <c r="N97" s="139">
        <v>84.55</v>
      </c>
    </row>
    <row r="98" spans="2:14" ht="15" customHeight="1" x14ac:dyDescent="0.25">
      <c r="B98" s="422" t="s">
        <v>580</v>
      </c>
      <c r="C98" s="423"/>
      <c r="D98" s="423"/>
      <c r="E98" s="423"/>
      <c r="F98" s="423"/>
      <c r="G98" s="424"/>
      <c r="H98" s="221">
        <v>16517.98</v>
      </c>
      <c r="I98" s="221">
        <v>3329.86</v>
      </c>
      <c r="J98" s="221">
        <v>5734.79</v>
      </c>
      <c r="K98" s="221">
        <v>4281.38</v>
      </c>
      <c r="L98" s="236">
        <v>25.92</v>
      </c>
      <c r="M98" s="236">
        <v>128.58000000000001</v>
      </c>
      <c r="N98" s="236">
        <v>74.66</v>
      </c>
    </row>
    <row r="99" spans="2:14" ht="15" customHeight="1" x14ac:dyDescent="0.25">
      <c r="B99" s="425" t="s">
        <v>581</v>
      </c>
      <c r="C99" s="426"/>
      <c r="D99" s="426"/>
      <c r="E99" s="426"/>
      <c r="F99" s="426"/>
      <c r="G99" s="427"/>
      <c r="H99" s="221">
        <v>1006910.3</v>
      </c>
      <c r="I99" s="221">
        <v>190198.97</v>
      </c>
      <c r="J99" s="221">
        <v>297178.03000000003</v>
      </c>
      <c r="K99" s="221">
        <v>320760.34000000003</v>
      </c>
      <c r="L99" s="236">
        <v>31.86</v>
      </c>
      <c r="M99" s="236">
        <v>168.64</v>
      </c>
      <c r="N99" s="316" t="s">
        <v>582</v>
      </c>
    </row>
    <row r="100" spans="2:14" ht="13.5" customHeight="1" x14ac:dyDescent="0.25">
      <c r="B100" s="308" t="s">
        <v>398</v>
      </c>
      <c r="C100" s="310"/>
      <c r="D100" s="310"/>
      <c r="E100" s="310"/>
      <c r="F100" s="310"/>
      <c r="G100" s="310"/>
      <c r="H100" s="310"/>
      <c r="I100" s="310"/>
      <c r="J100" s="310"/>
      <c r="K100" s="310"/>
      <c r="L100" s="310"/>
      <c r="M100" s="310"/>
    </row>
    <row r="101" spans="2:14" ht="13.5" customHeight="1" x14ac:dyDescent="0.25">
      <c r="B101" s="308" t="s">
        <v>586</v>
      </c>
      <c r="C101" s="287"/>
      <c r="D101" s="287"/>
      <c r="E101" s="287"/>
      <c r="F101" s="287"/>
      <c r="G101" s="287"/>
      <c r="H101" s="287"/>
      <c r="I101" s="287"/>
      <c r="J101" s="287"/>
      <c r="K101" s="287"/>
      <c r="L101" s="287"/>
      <c r="M101" s="287"/>
    </row>
    <row r="102" spans="2:14" ht="12.75" customHeight="1" x14ac:dyDescent="0.25">
      <c r="B102" s="436" t="s">
        <v>583</v>
      </c>
      <c r="C102" s="436"/>
      <c r="D102" s="436"/>
      <c r="E102" s="436"/>
      <c r="F102" s="436"/>
      <c r="G102" s="436"/>
      <c r="H102" s="436"/>
      <c r="I102" s="436"/>
      <c r="J102" s="436"/>
      <c r="K102" s="436"/>
      <c r="L102" s="436"/>
      <c r="M102" s="436"/>
    </row>
    <row r="103" spans="2:14" ht="24.75" customHeight="1" x14ac:dyDescent="0.25">
      <c r="B103" s="436" t="s">
        <v>584</v>
      </c>
      <c r="C103" s="436"/>
      <c r="D103" s="436"/>
      <c r="E103" s="436"/>
      <c r="F103" s="436"/>
      <c r="G103" s="436"/>
      <c r="H103" s="436"/>
      <c r="I103" s="436"/>
      <c r="J103" s="436"/>
      <c r="K103" s="436"/>
      <c r="L103" s="436"/>
      <c r="M103" s="436"/>
    </row>
    <row r="104" spans="2:14" ht="13.5" customHeight="1" x14ac:dyDescent="0.25">
      <c r="B104" s="308" t="s">
        <v>585</v>
      </c>
      <c r="C104" s="311"/>
      <c r="D104" s="311"/>
      <c r="E104" s="312"/>
      <c r="F104" s="312"/>
      <c r="G104" s="311"/>
      <c r="H104" s="311"/>
      <c r="I104" s="311"/>
      <c r="J104" s="311"/>
      <c r="K104" s="311"/>
      <c r="L104" s="311"/>
      <c r="M104" s="311"/>
    </row>
    <row r="105" spans="2:14" ht="14.25" customHeight="1" x14ac:dyDescent="0.25">
      <c r="B105" s="308" t="s">
        <v>587</v>
      </c>
    </row>
    <row r="109" spans="2:14" ht="42" customHeight="1" x14ac:dyDescent="0.25"/>
  </sheetData>
  <mergeCells count="17">
    <mergeCell ref="B103:M103"/>
    <mergeCell ref="B102:M102"/>
    <mergeCell ref="O2:P3"/>
    <mergeCell ref="B98:G98"/>
    <mergeCell ref="B99:G99"/>
    <mergeCell ref="H4:K4"/>
    <mergeCell ref="B4:B5"/>
    <mergeCell ref="C4:C5"/>
    <mergeCell ref="D4:D5"/>
    <mergeCell ref="E4:E5"/>
    <mergeCell ref="B18:N18"/>
    <mergeCell ref="F4:F5"/>
    <mergeCell ref="B2:N2"/>
    <mergeCell ref="B3:N3"/>
    <mergeCell ref="L4:N4"/>
    <mergeCell ref="B6:N6"/>
    <mergeCell ref="G4:G5"/>
  </mergeCells>
  <hyperlinks>
    <hyperlink ref="O2:P3" location="'Table of Contents'!A1" display="Go To Table Of Contents" xr:uid="{00000000-0004-0000-09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2CEC7-038B-459A-A185-3CF60F3B0E03}">
  <dimension ref="B2:O40"/>
  <sheetViews>
    <sheetView showGridLines="0" zoomScaleNormal="100" workbookViewId="0">
      <selection activeCell="L6" sqref="L6:L7"/>
    </sheetView>
  </sheetViews>
  <sheetFormatPr defaultRowHeight="15" x14ac:dyDescent="0.25"/>
  <cols>
    <col min="1" max="1" width="2.7109375" customWidth="1"/>
    <col min="9" max="9" width="1.85546875" style="49" customWidth="1"/>
    <col min="10" max="10" width="1.85546875" customWidth="1"/>
    <col min="11" max="11" width="58.7109375" style="19" customWidth="1"/>
    <col min="12" max="12" width="18.85546875" customWidth="1"/>
    <col min="13" max="13" width="4.7109375" customWidth="1"/>
    <col min="14" max="15" width="6.7109375" customWidth="1"/>
  </cols>
  <sheetData>
    <row r="2" spans="2:15" ht="15.75" customHeight="1" x14ac:dyDescent="0.25">
      <c r="B2" s="411"/>
      <c r="C2" s="411"/>
      <c r="D2" s="411"/>
      <c r="E2" s="411"/>
      <c r="F2" s="411"/>
      <c r="G2" s="411"/>
      <c r="H2" s="411"/>
      <c r="K2" s="438" t="s">
        <v>399</v>
      </c>
      <c r="L2" s="438"/>
      <c r="N2" s="391" t="s">
        <v>335</v>
      </c>
      <c r="O2" s="391"/>
    </row>
    <row r="3" spans="2:15" ht="9" customHeight="1" x14ac:dyDescent="0.25">
      <c r="K3" s="39"/>
      <c r="L3" s="1"/>
      <c r="N3" s="391"/>
      <c r="O3" s="391"/>
    </row>
    <row r="4" spans="2:15" ht="15" customHeight="1" x14ac:dyDescent="0.25">
      <c r="K4" s="313" t="s">
        <v>402</v>
      </c>
      <c r="L4" s="314" t="s">
        <v>403</v>
      </c>
      <c r="N4" s="391"/>
      <c r="O4" s="391"/>
    </row>
    <row r="5" spans="2:15" x14ac:dyDescent="0.25">
      <c r="K5" s="18" t="s">
        <v>400</v>
      </c>
      <c r="L5" s="117">
        <v>891</v>
      </c>
    </row>
    <row r="6" spans="2:15" x14ac:dyDescent="0.25">
      <c r="K6" s="18" t="s">
        <v>401</v>
      </c>
      <c r="L6" s="117">
        <v>343</v>
      </c>
    </row>
    <row r="7" spans="2:15" x14ac:dyDescent="0.25">
      <c r="K7" s="80" t="s">
        <v>30</v>
      </c>
      <c r="L7" s="152">
        <v>534</v>
      </c>
    </row>
    <row r="8" spans="2:15" x14ac:dyDescent="0.25">
      <c r="K8" s="18" t="s">
        <v>588</v>
      </c>
      <c r="L8" s="40"/>
      <c r="M8" t="s">
        <v>293</v>
      </c>
    </row>
    <row r="9" spans="2:15" x14ac:dyDescent="0.25">
      <c r="K9" s="18"/>
      <c r="L9" s="40"/>
    </row>
    <row r="10" spans="2:15" x14ac:dyDescent="0.25">
      <c r="K10" s="18"/>
      <c r="L10" s="40"/>
    </row>
    <row r="11" spans="2:15" x14ac:dyDescent="0.25">
      <c r="K11" s="18"/>
      <c r="L11" s="40"/>
    </row>
    <row r="12" spans="2:15" x14ac:dyDescent="0.25">
      <c r="K12" s="263"/>
      <c r="L12" s="263"/>
    </row>
    <row r="13" spans="2:15" ht="27.6" customHeight="1" x14ac:dyDescent="0.25">
      <c r="K13" s="437"/>
      <c r="L13" s="437"/>
    </row>
    <row r="15" spans="2:15" ht="30.6" customHeight="1" x14ac:dyDescent="0.25">
      <c r="K15" s="168"/>
      <c r="L15" s="169"/>
      <c r="M15" s="169"/>
      <c r="N15" s="169"/>
    </row>
    <row r="16" spans="2:15" x14ac:dyDescent="0.25">
      <c r="K16" s="168"/>
      <c r="L16" s="166"/>
      <c r="M16" s="169"/>
      <c r="N16" s="169"/>
    </row>
    <row r="17" spans="11:14" ht="27" x14ac:dyDescent="0.25">
      <c r="K17" s="168"/>
      <c r="L17" s="179"/>
      <c r="M17" s="177" t="s">
        <v>20</v>
      </c>
      <c r="N17" s="169"/>
    </row>
    <row r="18" spans="11:14" ht="15.75" x14ac:dyDescent="0.25">
      <c r="K18" s="168"/>
      <c r="L18" s="180" t="s">
        <v>10</v>
      </c>
      <c r="M18" s="175">
        <v>37</v>
      </c>
      <c r="N18" s="169"/>
    </row>
    <row r="19" spans="11:14" ht="15.75" x14ac:dyDescent="0.25">
      <c r="K19" s="168"/>
      <c r="L19" s="180" t="s">
        <v>11</v>
      </c>
      <c r="M19" s="175">
        <v>706</v>
      </c>
      <c r="N19" s="169"/>
    </row>
    <row r="20" spans="11:14" ht="15.75" x14ac:dyDescent="0.25">
      <c r="K20" s="168"/>
      <c r="L20" s="180" t="s">
        <v>12</v>
      </c>
      <c r="M20" s="175">
        <v>1157</v>
      </c>
      <c r="N20" s="169"/>
    </row>
    <row r="21" spans="11:14" ht="15.75" x14ac:dyDescent="0.25">
      <c r="K21" s="168"/>
      <c r="L21" s="180" t="s">
        <v>243</v>
      </c>
      <c r="M21" s="175">
        <v>1985</v>
      </c>
      <c r="N21" s="169"/>
    </row>
    <row r="22" spans="11:14" ht="15.75" x14ac:dyDescent="0.25">
      <c r="K22" s="168"/>
      <c r="L22" s="180" t="s">
        <v>296</v>
      </c>
      <c r="M22" s="175">
        <v>538</v>
      </c>
      <c r="N22" s="169"/>
    </row>
    <row r="23" spans="11:14" ht="15.75" x14ac:dyDescent="0.25">
      <c r="K23" s="168"/>
      <c r="L23" s="180" t="s">
        <v>292</v>
      </c>
      <c r="M23" s="175">
        <v>141</v>
      </c>
      <c r="N23" s="169"/>
    </row>
    <row r="24" spans="11:14" ht="15.75" x14ac:dyDescent="0.25">
      <c r="K24" s="168"/>
      <c r="L24" s="180" t="s">
        <v>354</v>
      </c>
      <c r="M24" s="175">
        <v>186</v>
      </c>
      <c r="N24" s="169"/>
    </row>
    <row r="25" spans="11:14" ht="15.75" x14ac:dyDescent="0.25">
      <c r="K25" s="168"/>
      <c r="L25" s="180" t="s">
        <v>360</v>
      </c>
      <c r="M25" s="175">
        <v>192</v>
      </c>
      <c r="N25" s="169"/>
    </row>
    <row r="26" spans="11:14" ht="15.75" x14ac:dyDescent="0.25">
      <c r="K26" s="168"/>
      <c r="L26" s="180" t="s">
        <v>20</v>
      </c>
      <c r="M26" s="175">
        <v>4942</v>
      </c>
      <c r="N26" s="169"/>
    </row>
    <row r="27" spans="11:14" ht="15.75" x14ac:dyDescent="0.25">
      <c r="K27" s="168"/>
      <c r="L27" s="180"/>
      <c r="M27" s="175"/>
      <c r="N27" s="169"/>
    </row>
    <row r="28" spans="11:14" x14ac:dyDescent="0.25">
      <c r="K28" s="168"/>
      <c r="L28" s="169"/>
      <c r="M28" s="169"/>
      <c r="N28" s="169"/>
    </row>
    <row r="29" spans="11:14" ht="27" x14ac:dyDescent="0.25">
      <c r="K29" s="168"/>
      <c r="L29" s="169"/>
      <c r="M29" s="177" t="s">
        <v>20</v>
      </c>
      <c r="N29" s="169"/>
    </row>
    <row r="30" spans="11:14" ht="15.75" x14ac:dyDescent="0.25">
      <c r="K30" s="168"/>
      <c r="L30" s="180" t="s">
        <v>10</v>
      </c>
      <c r="M30" s="169">
        <f t="shared" ref="M30" si="0">M18</f>
        <v>37</v>
      </c>
      <c r="N30" s="169"/>
    </row>
    <row r="31" spans="11:14" ht="15.75" x14ac:dyDescent="0.25">
      <c r="K31" s="168"/>
      <c r="L31" s="180" t="s">
        <v>11</v>
      </c>
      <c r="M31" s="169">
        <f t="shared" ref="M31:M37" si="1">M30+M19</f>
        <v>743</v>
      </c>
      <c r="N31" s="169"/>
    </row>
    <row r="32" spans="11:14" ht="15.75" x14ac:dyDescent="0.25">
      <c r="K32" s="168"/>
      <c r="L32" s="180" t="s">
        <v>12</v>
      </c>
      <c r="M32" s="169">
        <f t="shared" si="1"/>
        <v>1900</v>
      </c>
      <c r="N32" s="169"/>
    </row>
    <row r="33" spans="11:14" ht="15.75" x14ac:dyDescent="0.25">
      <c r="K33" s="168"/>
      <c r="L33" s="180" t="s">
        <v>243</v>
      </c>
      <c r="M33" s="169">
        <f t="shared" si="1"/>
        <v>3885</v>
      </c>
      <c r="N33" s="169"/>
    </row>
    <row r="34" spans="11:14" ht="15.75" x14ac:dyDescent="0.25">
      <c r="K34" s="168"/>
      <c r="L34" s="180" t="s">
        <v>296</v>
      </c>
      <c r="M34" s="169">
        <f t="shared" si="1"/>
        <v>4423</v>
      </c>
      <c r="N34" s="169"/>
    </row>
    <row r="35" spans="11:14" ht="15.75" x14ac:dyDescent="0.25">
      <c r="K35" s="168"/>
      <c r="L35" s="180" t="s">
        <v>364</v>
      </c>
      <c r="M35" s="169">
        <f t="shared" si="1"/>
        <v>4564</v>
      </c>
      <c r="N35" s="169"/>
    </row>
    <row r="36" spans="11:14" ht="15.75" x14ac:dyDescent="0.25">
      <c r="K36" s="168"/>
      <c r="L36" s="180" t="s">
        <v>358</v>
      </c>
      <c r="M36" s="169">
        <f t="shared" si="1"/>
        <v>4750</v>
      </c>
      <c r="N36" s="169"/>
    </row>
    <row r="37" spans="11:14" ht="15.75" x14ac:dyDescent="0.25">
      <c r="K37" s="168"/>
      <c r="L37" s="180" t="s">
        <v>362</v>
      </c>
      <c r="M37" s="169">
        <f t="shared" si="1"/>
        <v>4942</v>
      </c>
      <c r="N37" s="169"/>
    </row>
    <row r="38" spans="11:14" x14ac:dyDescent="0.25">
      <c r="K38" s="168"/>
      <c r="L38" s="169"/>
      <c r="M38" s="169"/>
      <c r="N38" s="169"/>
    </row>
    <row r="39" spans="11:14" x14ac:dyDescent="0.25">
      <c r="K39" s="168"/>
      <c r="L39" s="169"/>
      <c r="M39" s="169"/>
      <c r="N39" s="169"/>
    </row>
    <row r="40" spans="11:14" x14ac:dyDescent="0.25">
      <c r="K40" s="168"/>
      <c r="L40" s="169"/>
      <c r="M40" s="169"/>
      <c r="N40" s="169"/>
    </row>
  </sheetData>
  <mergeCells count="4">
    <mergeCell ref="B2:H2"/>
    <mergeCell ref="N2:O4"/>
    <mergeCell ref="K13:L13"/>
    <mergeCell ref="K2:L2"/>
  </mergeCells>
  <hyperlinks>
    <hyperlink ref="N2:O4" location="'Table of Contents'!A1" display="Go to Table of Contents" xr:uid="{2442C05B-0AD7-4239-941B-CEC4AE775D12}"/>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2"/>
  <sheetViews>
    <sheetView showGridLines="0" workbookViewId="0">
      <selection activeCell="S16" sqref="S16"/>
    </sheetView>
  </sheetViews>
  <sheetFormatPr defaultRowHeight="15" x14ac:dyDescent="0.25"/>
  <cols>
    <col min="1" max="1" width="2.7109375" customWidth="1"/>
    <col min="10" max="10" width="5" customWidth="1"/>
    <col min="11" max="11" width="0.28515625" customWidth="1"/>
    <col min="12" max="12" width="1.28515625" customWidth="1"/>
    <col min="13" max="13" width="1.85546875" style="49" customWidth="1"/>
    <col min="14" max="14" width="1.85546875" customWidth="1"/>
    <col min="15" max="15" width="41.7109375" style="19" customWidth="1"/>
    <col min="16" max="16" width="26.140625" style="19" customWidth="1"/>
    <col min="17" max="17" width="2.7109375" customWidth="1"/>
    <col min="18" max="20" width="6.85546875" customWidth="1"/>
  </cols>
  <sheetData>
    <row r="1" spans="1:19" ht="12" customHeight="1" x14ac:dyDescent="0.25"/>
    <row r="2" spans="1:19" ht="15.75" x14ac:dyDescent="0.25">
      <c r="A2" s="53"/>
      <c r="B2" s="397"/>
      <c r="C2" s="397"/>
      <c r="D2" s="397"/>
      <c r="E2" s="397"/>
      <c r="F2" s="397"/>
      <c r="G2" s="397"/>
      <c r="H2" s="397"/>
      <c r="I2" s="397"/>
      <c r="J2" s="397"/>
      <c r="O2" s="439" t="s">
        <v>589</v>
      </c>
      <c r="P2" s="439"/>
      <c r="R2" s="391" t="s">
        <v>335</v>
      </c>
      <c r="S2" s="391"/>
    </row>
    <row r="3" spans="1:19" x14ac:dyDescent="0.25">
      <c r="O3" s="299"/>
      <c r="P3" s="299"/>
      <c r="R3" s="391"/>
      <c r="S3" s="391"/>
    </row>
    <row r="4" spans="1:19" ht="21.75" customHeight="1" x14ac:dyDescent="0.25">
      <c r="O4" s="300" t="s">
        <v>432</v>
      </c>
      <c r="P4" s="301" t="s">
        <v>16</v>
      </c>
    </row>
    <row r="5" spans="1:19" x14ac:dyDescent="0.25">
      <c r="O5" s="302" t="s">
        <v>70</v>
      </c>
      <c r="P5" s="103">
        <v>558</v>
      </c>
    </row>
    <row r="6" spans="1:19" x14ac:dyDescent="0.25">
      <c r="O6" s="302" t="s">
        <v>71</v>
      </c>
      <c r="P6" s="103">
        <v>251</v>
      </c>
    </row>
    <row r="7" spans="1:19" x14ac:dyDescent="0.25">
      <c r="O7" s="302" t="s">
        <v>72</v>
      </c>
      <c r="P7" s="103">
        <v>122</v>
      </c>
    </row>
    <row r="8" spans="1:19" x14ac:dyDescent="0.25">
      <c r="O8" s="302" t="s">
        <v>73</v>
      </c>
      <c r="P8" s="103">
        <v>35</v>
      </c>
    </row>
    <row r="9" spans="1:19" x14ac:dyDescent="0.25">
      <c r="O9" s="302" t="s">
        <v>74</v>
      </c>
      <c r="P9" s="103">
        <v>47</v>
      </c>
    </row>
    <row r="10" spans="1:19" x14ac:dyDescent="0.25">
      <c r="O10" s="302" t="s">
        <v>75</v>
      </c>
      <c r="P10" s="103">
        <v>9</v>
      </c>
    </row>
    <row r="11" spans="1:19" ht="17.45" customHeight="1" x14ac:dyDescent="0.25">
      <c r="O11" s="303" t="s">
        <v>423</v>
      </c>
      <c r="P11" s="303"/>
    </row>
    <row r="12" spans="1:19" ht="15.75" customHeight="1" x14ac:dyDescent="0.25">
      <c r="O12" s="302" t="s">
        <v>76</v>
      </c>
      <c r="P12" s="103">
        <v>369</v>
      </c>
    </row>
    <row r="13" spans="1:19" ht="14.25" customHeight="1" x14ac:dyDescent="0.25">
      <c r="O13" s="302" t="s">
        <v>77</v>
      </c>
      <c r="P13" s="103">
        <v>56</v>
      </c>
    </row>
    <row r="14" spans="1:19" ht="12.75" customHeight="1" x14ac:dyDescent="0.25">
      <c r="O14" s="302" t="s">
        <v>78</v>
      </c>
      <c r="P14" s="103">
        <v>49</v>
      </c>
    </row>
    <row r="15" spans="1:19" ht="15.75" customHeight="1" x14ac:dyDescent="0.25">
      <c r="O15" s="302" t="s">
        <v>79</v>
      </c>
      <c r="P15" s="103">
        <v>304</v>
      </c>
    </row>
    <row r="16" spans="1:19" ht="15.75" customHeight="1" x14ac:dyDescent="0.25">
      <c r="B16" s="220"/>
      <c r="O16" s="304" t="s">
        <v>80</v>
      </c>
      <c r="P16" s="305">
        <v>244</v>
      </c>
    </row>
    <row r="17" spans="1:19" ht="15.75" x14ac:dyDescent="0.25">
      <c r="A17" s="53"/>
      <c r="K17" s="53"/>
      <c r="L17" s="53"/>
      <c r="O17" s="440" t="s">
        <v>590</v>
      </c>
      <c r="P17" s="440"/>
    </row>
    <row r="19" spans="1:19" x14ac:dyDescent="0.25">
      <c r="O19" s="81"/>
      <c r="P19" s="81"/>
      <c r="Q19" s="82"/>
      <c r="R19" s="82"/>
      <c r="S19" s="82"/>
    </row>
    <row r="20" spans="1:19" x14ac:dyDescent="0.25">
      <c r="O20" s="192" t="s">
        <v>69</v>
      </c>
      <c r="P20" s="192" t="s">
        <v>16</v>
      </c>
      <c r="Q20" s="186" t="s">
        <v>304</v>
      </c>
      <c r="R20" s="169"/>
      <c r="S20" s="82"/>
    </row>
    <row r="21" spans="1:19" x14ac:dyDescent="0.25">
      <c r="O21" s="193" t="s">
        <v>347</v>
      </c>
      <c r="P21" s="194">
        <f t="shared" ref="P21:P26" si="0">P5</f>
        <v>558</v>
      </c>
      <c r="Q21" s="195">
        <f>P21/P27</f>
        <v>0.54598825831702547</v>
      </c>
      <c r="R21" s="169"/>
      <c r="S21" s="82"/>
    </row>
    <row r="22" spans="1:19" x14ac:dyDescent="0.25">
      <c r="O22" s="193" t="s">
        <v>348</v>
      </c>
      <c r="P22" s="194">
        <f t="shared" si="0"/>
        <v>251</v>
      </c>
      <c r="Q22" s="195">
        <f>P22/P27</f>
        <v>0.2455968688845401</v>
      </c>
      <c r="R22" s="169"/>
      <c r="S22" s="82"/>
    </row>
    <row r="23" spans="1:19" x14ac:dyDescent="0.25">
      <c r="O23" s="193" t="s">
        <v>349</v>
      </c>
      <c r="P23" s="194">
        <f t="shared" si="0"/>
        <v>122</v>
      </c>
      <c r="Q23" s="195">
        <f>P23/P27</f>
        <v>0.11937377690802348</v>
      </c>
      <c r="R23" s="169"/>
      <c r="S23" s="82"/>
    </row>
    <row r="24" spans="1:19" x14ac:dyDescent="0.25">
      <c r="O24" s="193" t="s">
        <v>350</v>
      </c>
      <c r="P24" s="194">
        <f t="shared" si="0"/>
        <v>35</v>
      </c>
      <c r="Q24" s="195">
        <f>P24/P27</f>
        <v>3.4246575342465752E-2</v>
      </c>
      <c r="R24" s="169"/>
      <c r="S24" s="82"/>
    </row>
    <row r="25" spans="1:19" x14ac:dyDescent="0.25">
      <c r="O25" s="193" t="s">
        <v>351</v>
      </c>
      <c r="P25" s="194">
        <f t="shared" si="0"/>
        <v>47</v>
      </c>
      <c r="Q25" s="195">
        <f>P25/P27</f>
        <v>4.5988258317025438E-2</v>
      </c>
      <c r="R25" s="169"/>
      <c r="S25" s="82"/>
    </row>
    <row r="26" spans="1:19" x14ac:dyDescent="0.25">
      <c r="O26" s="193" t="s">
        <v>352</v>
      </c>
      <c r="P26" s="194">
        <f t="shared" si="0"/>
        <v>9</v>
      </c>
      <c r="Q26" s="195">
        <f>P26/P27</f>
        <v>8.8062622309197647E-3</v>
      </c>
      <c r="R26" s="169"/>
      <c r="S26" s="82"/>
    </row>
    <row r="27" spans="1:19" x14ac:dyDescent="0.25">
      <c r="O27" s="189" t="s">
        <v>20</v>
      </c>
      <c r="P27" s="189">
        <f>SUM(P21:P26)</f>
        <v>1022</v>
      </c>
      <c r="Q27" s="189"/>
      <c r="R27" s="169"/>
      <c r="S27" s="82"/>
    </row>
    <row r="28" spans="1:19" x14ac:dyDescent="0.25">
      <c r="O28" s="168"/>
      <c r="P28" s="168"/>
      <c r="Q28" s="169"/>
      <c r="R28" s="169"/>
      <c r="S28" s="82"/>
    </row>
    <row r="29" spans="1:19" x14ac:dyDescent="0.25">
      <c r="O29" s="81"/>
      <c r="P29" s="81"/>
      <c r="Q29" s="82"/>
      <c r="R29" s="82"/>
      <c r="S29" s="82"/>
    </row>
    <row r="30" spans="1:19" x14ac:dyDescent="0.25">
      <c r="O30" s="81"/>
      <c r="P30" s="81"/>
      <c r="Q30" s="82"/>
      <c r="R30" s="82"/>
      <c r="S30" s="82"/>
    </row>
    <row r="31" spans="1:19" x14ac:dyDescent="0.25">
      <c r="O31" s="81"/>
      <c r="P31" s="81"/>
      <c r="Q31" s="82"/>
      <c r="R31" s="82"/>
      <c r="S31" s="82"/>
    </row>
    <row r="32" spans="1:19" x14ac:dyDescent="0.25">
      <c r="O32" s="81"/>
      <c r="P32" s="81"/>
      <c r="Q32" s="82"/>
      <c r="R32" s="82"/>
      <c r="S32" s="82"/>
    </row>
  </sheetData>
  <mergeCells count="4">
    <mergeCell ref="O2:P2"/>
    <mergeCell ref="O17:P17"/>
    <mergeCell ref="B2:J2"/>
    <mergeCell ref="R2:S3"/>
  </mergeCells>
  <hyperlinks>
    <hyperlink ref="R2:S3" location="'Table of Contents'!A1" display="Go to Table of Contents" xr:uid="{00000000-0004-0000-0700-000000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43</vt:i4>
      </vt:variant>
    </vt:vector>
  </HeadingPairs>
  <TitlesOfParts>
    <vt:vector size="43" baseType="lpstr">
      <vt:lpstr>E-Newsletter Oct - Dec 2023</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Pooja   Singla</cp:lastModifiedBy>
  <dcterms:created xsi:type="dcterms:W3CDTF">2021-07-05T10:28:46Z</dcterms:created>
  <dcterms:modified xsi:type="dcterms:W3CDTF">2024-02-21T10:12:15Z</dcterms:modified>
</cp:coreProperties>
</file>